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Instructions" sheetId="2" r:id="rId5"/>
    <sheet state="visible" name="HECVAT - Full | Vendor Response" sheetId="3" r:id="rId6"/>
    <sheet state="visible" name="Analyst Report" sheetId="4" r:id="rId7"/>
    <sheet state="visible" name="Analyst Reference" sheetId="5" r:id="rId8"/>
    <sheet state="visible" name="Summary Report" sheetId="6" r:id="rId9"/>
    <sheet state="hidden" name="Crosswalk Detail" sheetId="7" r:id="rId10"/>
    <sheet state="hidden" name="Questions" sheetId="8" r:id="rId11"/>
    <sheet state="hidden" name="Values" sheetId="9" r:id="rId12"/>
    <sheet state="hidden" name="High Risk Non-Compliant" sheetId="10" r:id="rId13"/>
    <sheet state="visible" name="Standards Crosswalk" sheetId="11" r:id="rId14"/>
    <sheet state="visible" name="Acknowledgments" sheetId="12" r:id="rId15"/>
    <sheet state="visible" name="ChangeLog" sheetId="13" r:id="rId16"/>
  </sheets>
  <definedNames>
    <definedName localSheetId="11" name="network">V+Values!$A$15:$A$19</definedName>
    <definedName name="network">V+Values!$A$15:$A$19</definedName>
    <definedName name="yes">Values!$A$4:$A$5</definedName>
    <definedName localSheetId="1" name="_ftn1">Instructions!$A$33</definedName>
    <definedName localSheetId="11" name="dr">#REF!</definedName>
    <definedName localSheetId="1" name="_ftnref1">Instructions!$A$4</definedName>
    <definedName localSheetId="11" name="drpt">#REF!</definedName>
    <definedName localSheetId="11" name="sharedassessments">#REF!</definedName>
    <definedName name="sharedassessments">Values!$A$26:$A$27</definedName>
    <definedName name="dr">Values!$A$4:$A$6</definedName>
    <definedName name="sharedassessmentslisting">Values!$A$30:$A$31</definedName>
    <definedName localSheetId="11" name="yes">Values!$A$4:$A$5</definedName>
    <definedName name="yesna">Values!$A$4:$A$6</definedName>
    <definedName name="uptime">Values!$A$34:$A$38</definedName>
    <definedName localSheetId="11" name="yesna">#REF!</definedName>
    <definedName localSheetId="11" name="uptime">Values!$A$34:$A$38</definedName>
    <definedName localSheetId="11" name="sharedassessmentslisting">#REF!</definedName>
    <definedName name="drpt">Values!$A$9:$A$12</definedName>
    <definedName hidden="1" name="Google_Sheet_Link_1307408812_1714886827">uptime</definedName>
    <definedName hidden="1" name="Google_Sheet_Link_1523221071_1304490622">_ftnref1</definedName>
    <definedName hidden="1" name="Google_Sheet_Link_1579387188_1304490622">_ftn1</definedName>
    <definedName hidden="1" name="Google_Sheet_Link_1747069280">sharedassessmentslisting</definedName>
    <definedName hidden="1" name="Google_Sheet_Link_1796716930_1714886827">yes</definedName>
    <definedName hidden="1" name="Google_Sheet_Link_1814504512">dr</definedName>
    <definedName hidden="1" name="Google_Sheet_Link_1929583208">sharedassessments</definedName>
    <definedName hidden="1" name="Google_Sheet_Link_238621527">uptime</definedName>
    <definedName hidden="1" name="Google_Sheet_Link_316738746">yesna</definedName>
    <definedName hidden="1" name="Google_Sheet_Link_619568078">yes</definedName>
    <definedName hidden="1" name="Google_Sheet_Link_731908128">drpt</definedName>
  </definedNames>
  <calcPr/>
  <pivotCaches>
    <pivotCache cacheId="0" r:id="rId17"/>
  </pivotCaches>
  <extLst>
    <ext uri="GoogleSheetsCustomDataVersion2">
      <go:sheetsCustomData xmlns:go="http://customooxmlschemas.google.com/" r:id="rId18" roundtripDataChecksum="jEV6LmgsuLVjIBBGkC03dMdAcuGh9bPWEGZ72xQsP1c="/>
    </ext>
  </extLst>
</workbook>
</file>

<file path=xl/sharedStrings.xml><?xml version="1.0" encoding="utf-8"?>
<sst xmlns="http://schemas.openxmlformats.org/spreadsheetml/2006/main" count="7796" uniqueCount="3381">
  <si>
    <t>Proceed to the next tab, Instructions.</t>
  </si>
  <si>
    <t>HECVAT - Full | Instructions</t>
  </si>
  <si>
    <t>Target Audience</t>
  </si>
  <si>
    <t>These instructions are for vendors interested in providing the institution with a software and/or a service. 
This worksheet should not be completed by an institution entity. The purpose of this worksheet is for the vendor to submit robust security safeguard information in regards to the product (software/service) being assessed in the institution's assessment process.</t>
  </si>
  <si>
    <t>Document Layout</t>
  </si>
  <si>
    <r>
      <rPr>
        <rFont val="Verdana"/>
        <color rgb="FF000000"/>
        <sz val="11.0"/>
      </rPr>
      <t xml:space="preserve">There are five main sections of the Higher Education Community Vendor Assessment Tool - Full, all listed below and outlined in more detail. This document is designed to have the first two sections populated first; after the Qualifiers section is completed it can be populated in any order. Within each section, answer each question top-to-bottom. Some questions are nested and may be blocked out via formatting based on previous answers. Populating this document in the correct order improves efficiency.                                  
</t>
    </r>
    <r>
      <rPr>
        <rFont val="Verdana"/>
        <b/>
        <color rgb="FFC00000"/>
        <sz val="11.0"/>
      </rPr>
      <t>Do not overwrite selection values (data validation) in column C of the HECVAT - Full | Vendor Response tab</t>
    </r>
    <r>
      <rPr>
        <rFont val="Verdana"/>
        <color rgb="FF000000"/>
        <sz val="11.0"/>
      </rPr>
      <t>.</t>
    </r>
  </si>
  <si>
    <t>General Information</t>
  </si>
  <si>
    <t>This section is self-explanatory; product specifics and contact information. GNRL-01 through GNRL-15 should be populated by the Vendor.</t>
  </si>
  <si>
    <t>Qualifiers</t>
  </si>
  <si>
    <r>
      <rPr>
        <rFont val="Verdana"/>
        <color rgb="FF000000"/>
        <sz val="11.0"/>
      </rPr>
      <t xml:space="preserve">Populate this section </t>
    </r>
    <r>
      <rPr>
        <rFont val="Verdana"/>
        <b/>
        <color rgb="FF000000"/>
        <sz val="11.0"/>
      </rPr>
      <t>completely</t>
    </r>
    <r>
      <rPr>
        <rFont val="Verdana"/>
        <color rgb="FF000000"/>
        <sz val="11.0"/>
      </rPr>
      <t xml:space="preserve"> before continuing. Answers in this section can determine which sections will be required for this assessment. By answering "No" to Qualifiers, their matched sections become optional and are highlighted in orange.</t>
    </r>
  </si>
  <si>
    <t>Documentation</t>
  </si>
  <si>
    <t>Focused on external documentation, the institution is interested in the frameworks that guide your security strategy and what has been done to certify these implementations.</t>
  </si>
  <si>
    <t>Company Overview</t>
  </si>
  <si>
    <t>This section is focused on company background, size, and business area experience.</t>
  </si>
  <si>
    <t>Safeguards</t>
  </si>
  <si>
    <t>The remainder of the document consists of various safeguards, grouped generally by section.</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</si>
  <si>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</si>
  <si>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 xml:space="preserve">Figure 1: </t>
  </si>
  <si>
    <t>Optional Safeguards Based on Qualifiers</t>
  </si>
  <si>
    <t>Not all questions are relevant to all vendors. Qualifiers are used to make whole sections optional to vendors depending on the scope of product usage and the data involved in the engagement being assessed. Sections that become optional have the section titles and questions highlighted in orange (see Figure 2).  For this example, questions in the HIPAA section become optional based on the answer to QUAL-01.</t>
  </si>
  <si>
    <t xml:space="preserve">Figure 2: </t>
  </si>
  <si>
    <t>Definitions</t>
  </si>
  <si>
    <t>Institution</t>
  </si>
  <si>
    <t>Any school, college, or university using the Higher Education Community Vendor Assessment Tool - Lite</t>
  </si>
  <si>
    <t>Vendor Hosting Regions</t>
  </si>
  <si>
    <t>The country/region in which the vendor's infrastructure(s) is/are located, including all laws and regulations in-scope within that country/region.</t>
  </si>
  <si>
    <t>Vendor Work Locations</t>
  </si>
  <si>
    <t>The country/region(s) in which the vendor's employees and sub-contractors are located.</t>
  </si>
  <si>
    <t>Data Reporting and Scoring</t>
  </si>
  <si>
    <t>To update data in the Report tabs, click Refresh All in the Menu tab. Input provided in the HECVAT tab is assessed a preliminary score pending review by the assessing institution. 
Note for institution assessors and vendors: Until an institution assesses HECVAT responses, the scoring is incomplete. Assessors must complete Step 2 in the Analyst Report tab to convert qualitative responses to quantitative values. Once this step is complete, the scoring system is fully populated.</t>
  </si>
  <si>
    <t>Proceed to the next tab, HECVAT - Full | Vendor Response.</t>
  </si>
  <si>
    <t>Assessment Instructions For Risk/Security Assessors</t>
  </si>
  <si>
    <r>
      <rPr>
        <rFont val="Verdana"/>
        <color rgb="FF000000"/>
        <sz val="11.0"/>
      </rPr>
      <t xml:space="preserve">1. </t>
    </r>
    <r>
      <rPr>
        <rFont val="Verdana"/>
        <b/>
        <color rgb="FF000000"/>
        <sz val="11.0"/>
      </rPr>
      <t xml:space="preserve">Begin </t>
    </r>
    <r>
      <rPr>
        <rFont val="Verdana"/>
        <color rgb="FF000000"/>
        <sz val="11.0"/>
      </rPr>
      <t>your assessment by selecting</t>
    </r>
    <r>
      <rPr>
        <rFont val="Verdana"/>
        <color rgb="FF000000"/>
        <sz val="11.0"/>
      </rPr>
      <t xml:space="preserve"> the Analyst Report tab
2. </t>
    </r>
    <r>
      <rPr>
        <rFont val="Verdana"/>
        <b/>
        <color rgb="FF000000"/>
        <sz val="11.0"/>
      </rPr>
      <t>Select</t>
    </r>
    <r>
      <rPr>
        <rFont val="Verdana"/>
        <color rgb="FF000000"/>
        <sz val="11.0"/>
      </rPr>
      <t xml:space="preserve"> the appropriate security standard used in your institution (cell C10) before you begin. 
3. </t>
    </r>
    <r>
      <rPr>
        <rFont val="Verdana"/>
        <b/>
        <color rgb="FF000000"/>
        <sz val="11.0"/>
      </rPr>
      <t>Select</t>
    </r>
    <r>
      <rPr>
        <rFont val="Verdana"/>
        <color rgb="FF000000"/>
        <sz val="11.0"/>
      </rPr>
      <t xml:space="preserve"> compliant states for vendor responses in column G. </t>
    </r>
    <r>
      <rPr>
        <rFont val="Verdana"/>
        <b/>
        <color rgb="FF000000"/>
        <sz val="11.0"/>
      </rPr>
      <t>Yes</t>
    </r>
    <r>
      <rPr>
        <rFont val="Verdana"/>
        <color rgb="FF000000"/>
        <sz val="11.0"/>
      </rPr>
      <t xml:space="preserve"> means compliant. </t>
    </r>
    <r>
      <rPr>
        <rFont val="Verdana"/>
        <b/>
        <color rgb="FF000000"/>
        <sz val="11.0"/>
      </rPr>
      <t>No</t>
    </r>
    <r>
      <rPr>
        <rFont val="Verdana"/>
        <color rgb="FF000000"/>
        <sz val="11.0"/>
      </rPr>
      <t xml:space="preserve"> means not compliant.
    Note: Review the Analyst Reference tab for guidance and question/response interpretation.
4. </t>
    </r>
    <r>
      <rPr>
        <rFont val="Verdana"/>
        <b/>
        <color rgb="FF000000"/>
        <sz val="11.0"/>
      </rPr>
      <t>Override</t>
    </r>
    <r>
      <rPr>
        <rFont val="Verdana"/>
        <color rgb="FF000000"/>
        <sz val="11.0"/>
      </rPr>
      <t xml:space="preserve"> default weights to meet your Institution's needs in column I. 
5. </t>
    </r>
    <r>
      <rPr>
        <rFont val="Verdana"/>
        <b/>
        <color rgb="FF000000"/>
        <sz val="11.0"/>
      </rPr>
      <t>Navigate</t>
    </r>
    <r>
      <rPr>
        <rFont val="Verdana"/>
        <color rgb="FF000000"/>
        <sz val="11.0"/>
      </rPr>
      <t xml:space="preserve"> to the Summary Report tab once all responses are evaluated and compliance indicated, as appropriate.
6. </t>
    </r>
    <r>
      <rPr>
        <rFont val="Verdana"/>
        <b/>
        <color rgb="FF000000"/>
        <sz val="11.0"/>
      </rPr>
      <t>Review</t>
    </r>
    <r>
      <rPr>
        <rFont val="Verdana"/>
        <color rgb="FF000000"/>
        <sz val="11.0"/>
      </rPr>
      <t xml:space="preserve"> details in the Summary Report and based on your assessment findings, follow-up with vendor for clarification(s) or add the Summary Report output to your Institution's reporting documents. 
7. </t>
    </r>
    <r>
      <rPr>
        <rFont val="Verdana"/>
        <b/>
        <color rgb="FF000000"/>
        <sz val="11.0"/>
      </rPr>
      <t>Connect</t>
    </r>
    <r>
      <rPr>
        <rFont val="Verdana"/>
        <color rgb="FF000000"/>
        <sz val="11.0"/>
      </rPr>
      <t xml:space="preserve"> with your higher education peers by joining the EDUCAUSE HECVAT Users Community Group at https://connect.educause.edu.</t>
    </r>
  </si>
  <si>
    <t>HECVAT - Full | Vendor Response</t>
  </si>
  <si>
    <t>Version 3.04</t>
  </si>
  <si>
    <t>Vendor Response</t>
  </si>
  <si>
    <t>DATE-01</t>
  </si>
  <si>
    <t>Date</t>
  </si>
  <si>
    <r>
      <rPr>
        <rFont val="Verdana"/>
        <color theme="1"/>
        <sz val="12.0"/>
      </rPr>
      <t xml:space="preserve">In order to protect the Institution and its systems, vendors whose products and/or services will access and/or host institutional data must complete the Higher Education Community Vendor Assessment Toolkit (HECVAT).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 Review the </t>
    </r>
    <r>
      <rPr>
        <rFont val="Verdana"/>
        <i/>
        <color theme="1"/>
        <sz val="12.0"/>
      </rPr>
      <t>Instructions</t>
    </r>
    <r>
      <rPr>
        <rFont val="Verdana"/>
        <color theme="1"/>
        <sz val="12.0"/>
      </rPr>
      <t xml:space="preserve"> tab for further guidance.</t>
    </r>
  </si>
  <si>
    <t>GNRL-01 through GNRL-08; populated by the Vendor</t>
  </si>
  <si>
    <t>GNRL-01</t>
  </si>
  <si>
    <t>Qwickly, Inc.</t>
  </si>
  <si>
    <t>GNRL-02</t>
  </si>
  <si>
    <t>Qwickly Attendance</t>
  </si>
  <si>
    <t>GNRL-03</t>
  </si>
  <si>
    <t>A powerful, customizable attendance solution that allows administrators and instructors to collect and track attendance data, with a variety of attendance-taking modes and enterprise reporting capabilities</t>
  </si>
  <si>
    <t>GNRL-04</t>
  </si>
  <si>
    <t>https://www.goqwickly.com/privacy/</t>
  </si>
  <si>
    <t>GNRL-05</t>
  </si>
  <si>
    <t>https://www.goqwickly.com/accessibility/</t>
  </si>
  <si>
    <t>GNRL-06</t>
  </si>
  <si>
    <t>John DiGennaro</t>
  </si>
  <si>
    <t>GNRL-07</t>
  </si>
  <si>
    <t>CEO and Co-founder</t>
  </si>
  <si>
    <t>GNRL-08</t>
  </si>
  <si>
    <t>john@goqwickly.com</t>
  </si>
  <si>
    <t>GNRL-09</t>
  </si>
  <si>
    <t>216-750-3030</t>
  </si>
  <si>
    <t>GNRL-10</t>
  </si>
  <si>
    <t>GNRL-11</t>
  </si>
  <si>
    <t>Information System Security Officer</t>
  </si>
  <si>
    <t>GNRL-12</t>
  </si>
  <si>
    <t>john@gowickly.com</t>
  </si>
  <si>
    <t>GNRL-13</t>
  </si>
  <si>
    <t>GNRL-14</t>
  </si>
  <si>
    <t>US East, UK London, AU Sydney</t>
  </si>
  <si>
    <t>GNRL-15</t>
  </si>
  <si>
    <t>Cleveland, Ohio, USA</t>
  </si>
  <si>
    <t>Instructions</t>
  </si>
  <si>
    <r>
      <rPr>
        <rFont val="Verdana"/>
        <b/>
        <color theme="1"/>
        <sz val="12.0"/>
      </rPr>
      <t xml:space="preserve">Step 1: </t>
    </r>
    <r>
      <rPr>
        <rFont val="Verdana"/>
        <color theme="1"/>
        <sz val="12.0"/>
      </rPr>
      <t xml:space="preserve">Complete the </t>
    </r>
    <r>
      <rPr>
        <rFont val="Verdana"/>
        <i/>
        <color theme="1"/>
        <sz val="12.0"/>
      </rPr>
      <t>Qualifiers</t>
    </r>
    <r>
      <rPr>
        <rFont val="Verdana"/>
        <color theme="1"/>
        <sz val="12.0"/>
      </rPr>
      <t xml:space="preserve"> section first; responses in this section drive dictate question response requirements throughout the HECVAT Full.
</t>
    </r>
    <r>
      <rPr>
        <rFont val="Verdana"/>
        <b/>
        <color theme="1"/>
        <sz val="12.0"/>
      </rPr>
      <t xml:space="preserve">Step 2: </t>
    </r>
    <r>
      <rPr>
        <rFont val="Verdana"/>
        <color theme="1"/>
        <sz val="12.0"/>
      </rPr>
      <t xml:space="preserve">Complete each section answering each set of questions in order from top to bottom; the built-in formatting logic relies on this order. 
</t>
    </r>
    <r>
      <rPr>
        <rFont val="Verdana"/>
        <b/>
        <color theme="1"/>
        <sz val="12.0"/>
      </rPr>
      <t xml:space="preserve">Step 3: </t>
    </r>
    <r>
      <rPr>
        <rFont val="Verdana"/>
        <color theme="1"/>
        <sz val="12.0"/>
      </rPr>
      <t>Submit the completed Higher Education Community Vendor Assessment Toolkit (HECVAT) to the Institution according to institutional procedures.</t>
    </r>
  </si>
  <si>
    <t>Vendor Answers</t>
  </si>
  <si>
    <t>Additional Information</t>
  </si>
  <si>
    <t>Guidance</t>
  </si>
  <si>
    <t>Analyst Notes</t>
  </si>
  <si>
    <r>
      <rPr>
        <rFont val="Verdana"/>
        <color theme="1"/>
        <sz val="12.0"/>
      </rPr>
      <t xml:space="preserve">The institution conducts Third Party Security Assessments on a variety of third parties. As such, not all assessment questions are relevant to each party. To alleviate complexity, a "qualifier" strategy is implemented and allows for various parties to utilize this common documentation instrument. </t>
    </r>
    <r>
      <rPr>
        <rFont val="Verdana"/>
        <b/>
        <color theme="1"/>
        <sz val="12.0"/>
      </rPr>
      <t>Responses to the following questions will determine the need to answer additional questions below</t>
    </r>
    <r>
      <rPr>
        <rFont val="Verdana"/>
        <color theme="1"/>
        <sz val="12.0"/>
      </rPr>
      <t xml:space="preserve">. </t>
    </r>
  </si>
  <si>
    <t>QUAL-01</t>
  </si>
  <si>
    <t>No</t>
  </si>
  <si>
    <t>QUAL-02</t>
  </si>
  <si>
    <t>Yes</t>
  </si>
  <si>
    <t>We are an AWS hosted platform</t>
  </si>
  <si>
    <t>QUAL-03</t>
  </si>
  <si>
    <r>
      <rPr>
        <rFont val="Verdana"/>
        <color rgb="FF000000"/>
        <sz val="11.0"/>
      </rPr>
      <t xml:space="preserve">See </t>
    </r>
    <r>
      <rPr>
        <rFont val="Verdana"/>
        <color rgb="FF1155CC"/>
        <sz val="11.0"/>
        <u/>
      </rPr>
      <t>https://drive.google.com/file/d/19i5PP4blJ05aDUetiOtj54ve1lbEREDv/view?usp=drive_link</t>
    </r>
    <r>
      <rPr>
        <rFont val="Verdana"/>
        <color rgb="FF000000"/>
        <sz val="11.0"/>
      </rPr>
      <t xml:space="preserve"> </t>
    </r>
  </si>
  <si>
    <t>QUAL-04</t>
  </si>
  <si>
    <r>
      <rPr>
        <rFont val="Verdana"/>
        <sz val="11.0"/>
      </rPr>
      <t xml:space="preserve">See </t>
    </r>
    <r>
      <rPr>
        <rFont val="Verdana"/>
        <color rgb="FF1155CC"/>
        <sz val="11.0"/>
        <u/>
      </rPr>
      <t>https://drive.google.com/file/d/19i5PP4blJ05aDUetiOtj54ve1lbEREDv/view?usp=drive_link</t>
    </r>
  </si>
  <si>
    <t>QUAL-05</t>
  </si>
  <si>
    <t>QUAL-06</t>
  </si>
  <si>
    <t>QUAL-07</t>
  </si>
  <si>
    <t>4) AWS</t>
  </si>
  <si>
    <t>COMP-01</t>
  </si>
  <si>
    <t>The organization is co-owned by Matthew Hadgis and John DiGennaro, and is headquartered in Cleveland, OH.</t>
  </si>
  <si>
    <t>COMP-02</t>
  </si>
  <si>
    <t xml:space="preserve"> </t>
  </si>
  <si>
    <t>COMP-03</t>
  </si>
  <si>
    <t xml:space="preserve"> Our information security office is led by our CEO, and includes a number of individuals listed in our policy documents.  We also use external partners for our security team</t>
  </si>
  <si>
    <t>COMP-04</t>
  </si>
  <si>
    <t>3 product application developers, 2 client relations team members, and 1 manager of special projects</t>
  </si>
  <si>
    <t>COMP-05</t>
  </si>
  <si>
    <r>
      <rPr>
        <rFont val="Verdana"/>
        <color rgb="FF000000"/>
        <sz val="11.0"/>
      </rPr>
      <t xml:space="preserve"> Please see </t>
    </r>
    <r>
      <rPr>
        <rFont val="Verdana"/>
        <color rgb="FF1155CC"/>
        <sz val="11.0"/>
        <u/>
      </rPr>
      <t>https://www.goqwickly.com/privacy/</t>
    </r>
    <r>
      <rPr>
        <rFont val="Verdana"/>
        <color rgb="FF000000"/>
        <sz val="11.0"/>
      </rPr>
      <t xml:space="preserve"> and </t>
    </r>
    <r>
      <rPr>
        <rFont val="Verdana"/>
        <color rgb="FF1155CC"/>
        <sz val="11.0"/>
        <u/>
      </rPr>
      <t>https://www.goqwickly.com/security/</t>
    </r>
    <r>
      <rPr>
        <rFont val="Verdana"/>
        <color rgb="FF000000"/>
        <sz val="11.0"/>
      </rPr>
      <t xml:space="preserve"> </t>
    </r>
  </si>
  <si>
    <t>DOCU-01</t>
  </si>
  <si>
    <t xml:space="preserve"> Planned for 2023</t>
  </si>
  <si>
    <t>DOCU-02</t>
  </si>
  <si>
    <t>At this time, we have no plans to undergo an Cloud Security Alligance (CSA) self assessment. However, if need increases, this is something we will further investigate.</t>
  </si>
  <si>
    <t>DOCU-03</t>
  </si>
  <si>
    <t>At this time, we have no plans to undergo an Cloud Security Alliance STAR certification. However, if need increases, this is something we will further investigate.</t>
  </si>
  <si>
    <t>DOCU-04</t>
  </si>
  <si>
    <r>
      <rPr>
        <rFont val="Verdana"/>
        <color rgb="FF000000"/>
        <sz val="11.0"/>
      </rPr>
      <t xml:space="preserve">NIST and CIS. Qwickly is currently monitoring our environment across NIST and CIS Controls within AWS.  The process is automated and provides a report on an as needed basis. See: </t>
    </r>
    <r>
      <rPr>
        <rFont val="Verdana"/>
        <color rgb="FF1155CC"/>
        <sz val="11.0"/>
        <u/>
      </rPr>
      <t>https://docs.google.com/document/d/1sjxQ-sjXjwIRcphBTpMiqWtBlEYFY6RHmMvHI6qk6b4/edit?usp=sharing</t>
    </r>
    <r>
      <rPr>
        <rFont val="Verdana"/>
        <color rgb="FF000000"/>
        <sz val="11.0"/>
      </rPr>
      <t xml:space="preserve"> </t>
    </r>
  </si>
  <si>
    <t>DOCU-05</t>
  </si>
  <si>
    <r>
      <rPr>
        <rFont val="Verdana"/>
        <color rgb="FF000000"/>
        <sz val="12.0"/>
      </rPr>
      <t xml:space="preserve">See </t>
    </r>
    <r>
      <rPr>
        <rFont val="Verdana"/>
        <color rgb="FF1155CC"/>
        <sz val="12.0"/>
        <u/>
      </rPr>
      <t>https://docs.aws.amazon.com/whitepapers/latest/aws-risk-and-compliance/aws-risk-and-compliance-program.html</t>
    </r>
    <r>
      <rPr>
        <rFont val="Verdana"/>
        <color rgb="FF000000"/>
        <sz val="12.0"/>
      </rPr>
      <t xml:space="preserve"> </t>
    </r>
  </si>
  <si>
    <t>DOCU-06</t>
  </si>
  <si>
    <r>
      <rPr>
        <rFont val="Verdana"/>
        <color rgb="FF000000"/>
        <sz val="12.0"/>
      </rPr>
      <t xml:space="preserve">See </t>
    </r>
    <r>
      <rPr>
        <rFont val="Verdana"/>
        <color rgb="FF1155CC"/>
        <sz val="12.0"/>
        <u/>
      </rPr>
      <t>https://qwickly.zendesk.com/hc/en-us/articles/360021963711-Qwickly-Attendance-Cache-Student-Data-With-Qwickly</t>
    </r>
    <r>
      <rPr>
        <rFont val="Verdana"/>
        <color rgb="FF000000"/>
        <sz val="12.0"/>
      </rPr>
      <t xml:space="preserve"> </t>
    </r>
  </si>
  <si>
    <t>DOCU-07</t>
  </si>
  <si>
    <t>DOCU-08</t>
  </si>
  <si>
    <r>
      <rPr>
        <sz val="12.0"/>
      </rPr>
      <t xml:space="preserve">Onboarding Checklist: </t>
    </r>
    <r>
      <rPr>
        <color rgb="FF1155CC"/>
        <sz val="12.0"/>
        <u/>
      </rPr>
      <t>https://docs.google.com/document/d/1-IDr6kyXofcNlpyvpNzp3Z10bMB0lNDlxgUhUJxkTt8/edit?usp=drive_link</t>
    </r>
    <r>
      <rPr>
        <sz val="12.0"/>
      </rPr>
      <t xml:space="preserve"> Termination Checklist: </t>
    </r>
    <r>
      <rPr>
        <color rgb="FF1155CC"/>
        <sz val="12.0"/>
        <u/>
      </rPr>
      <t>https://docs.google.com/document/d/1iUTWNrCXF-gSlSZ6LSSuG8RWQIleoTJ5xkU59Kmj11A/edit?usp=drive_link</t>
    </r>
    <r>
      <rPr>
        <sz val="12.0"/>
      </rPr>
      <t xml:space="preserve"> 
See </t>
    </r>
    <r>
      <rPr>
        <color rgb="FF1155CC"/>
        <sz val="12.0"/>
        <u/>
      </rPr>
      <t>https://www.goqwickly.com/security/</t>
    </r>
    <r>
      <rPr>
        <sz val="12.0"/>
      </rPr>
      <t xml:space="preserve"> for Security Policy that includes employee training. </t>
    </r>
  </si>
  <si>
    <t>DOCU-09</t>
  </si>
  <si>
    <r>
      <rPr>
        <color rgb="FF1155CC"/>
        <u/>
      </rPr>
      <t>https://drive.google.com/file/d/1UWw_Ls22fPiqRuf0gv9bcO6XNuVgUTC5/view?usp=sharing</t>
    </r>
    <r>
      <rPr/>
      <t xml:space="preserve"> </t>
    </r>
  </si>
  <si>
    <t>DOCU-10</t>
  </si>
  <si>
    <r>
      <rPr>
        <rFont val="Verdana"/>
        <color rgb="FF000000"/>
        <sz val="12.0"/>
      </rPr>
      <t xml:space="preserve"> VPAT 7/2022  </t>
    </r>
    <r>
      <rPr>
        <rFont val="Verdana"/>
        <color rgb="FF1155CC"/>
        <sz val="12.0"/>
        <u/>
      </rPr>
      <t>https://www.goqwickly.com/accessibility/</t>
    </r>
    <r>
      <rPr>
        <rFont val="Verdana"/>
        <color rgb="FF000000"/>
        <sz val="12.0"/>
      </rPr>
      <t xml:space="preserve"> </t>
    </r>
  </si>
  <si>
    <t>DOCU-11</t>
  </si>
  <si>
    <r>
      <rPr>
        <rFont val="Verdana"/>
        <color rgb="FF000000"/>
        <sz val="12.0"/>
      </rPr>
      <t xml:space="preserve"> </t>
    </r>
    <r>
      <rPr>
        <rFont val="Verdana"/>
        <color rgb="FF1155CC"/>
        <sz val="12.0"/>
        <u/>
      </rPr>
      <t>https://www.goqwickly.com/accessibility/</t>
    </r>
    <r>
      <rPr>
        <rFont val="Verdana"/>
        <color rgb="FF000000"/>
        <sz val="12.0"/>
      </rPr>
      <t xml:space="preserve"> </t>
    </r>
  </si>
  <si>
    <t xml:space="preserve">IT Accessibility </t>
  </si>
  <si>
    <t>ITAC-01</t>
  </si>
  <si>
    <r>
      <rPr>
        <rFont val="Verdana"/>
        <color rgb="FF000000"/>
        <sz val="12.0"/>
      </rPr>
      <t xml:space="preserve">June 2021, Trusted Sec See </t>
    </r>
    <r>
      <rPr>
        <rFont val="Verdana"/>
        <color rgb="FF1155CC"/>
        <sz val="12.0"/>
        <u/>
      </rPr>
      <t>https://drive.google.com/file/d/1-cAlJBei96CrsgbB3-0E2_Q2wamdW8P5/view?usp=drive_link</t>
    </r>
    <r>
      <rPr>
        <rFont val="Verdana"/>
        <color rgb="FF000000"/>
        <sz val="12.0"/>
      </rPr>
      <t xml:space="preserve"> 
Current NIST Review See: </t>
    </r>
    <r>
      <rPr>
        <rFont val="Verdana"/>
        <color rgb="FF1155CC"/>
        <sz val="12.0"/>
        <u/>
      </rPr>
      <t>https://drive.google.com/file/d/1KvDC6VmXTH0cg-J3Z_hLHvNHwqeRFk55/view?usp=drive_link</t>
    </r>
    <r>
      <rPr>
        <rFont val="Verdana"/>
        <color rgb="FF000000"/>
        <sz val="12.0"/>
      </rPr>
      <t xml:space="preserve"> </t>
    </r>
  </si>
  <si>
    <t>ITAC-02</t>
  </si>
  <si>
    <t xml:space="preserve"> Yes, via AccessibleWeb</t>
  </si>
  <si>
    <t>ITAC-03</t>
  </si>
  <si>
    <t xml:space="preserve"> Yes, via WCAG 2.0</t>
  </si>
  <si>
    <t>ITAC-04</t>
  </si>
  <si>
    <t xml:space="preserve"> Current build is fully accessible</t>
  </si>
  <si>
    <t>ITAC-05</t>
  </si>
  <si>
    <t xml:space="preserve"> Yes, via training by AccessibleWeb</t>
  </si>
  <si>
    <t>ITAC-06</t>
  </si>
  <si>
    <t>Yes, in our development site with tickets and categories for accessibility issues</t>
  </si>
  <si>
    <t>ITAC-07</t>
  </si>
  <si>
    <t>All development is checked using AccessibleWeb prior to production</t>
  </si>
  <si>
    <t>ITAC-08</t>
  </si>
  <si>
    <t>Keyboard compliant, Qwickly Attendance, Qwickly Course Tools, Qwickly Jot, last tested December 2023</t>
  </si>
  <si>
    <t>ITAC-09</t>
  </si>
  <si>
    <t>Accessibility mode not required</t>
  </si>
  <si>
    <t>THRD-01</t>
  </si>
  <si>
    <r>
      <rPr>
        <rFont val="Verdana"/>
        <color theme="1"/>
        <sz val="11.0"/>
      </rPr>
      <t xml:space="preserve">Not applicable, see </t>
    </r>
    <r>
      <rPr>
        <rFont val="Verdana"/>
        <color rgb="FF1155CC"/>
        <sz val="11.0"/>
        <u/>
      </rPr>
      <t>https://docs.aws.amazon.com/whitepapers/latest/aws-risk-and-compliance/aws-risk-and-compliance-program.html</t>
    </r>
    <r>
      <rPr>
        <rFont val="Verdana"/>
        <color theme="1"/>
        <sz val="11.0"/>
      </rPr>
      <t xml:space="preserve"> </t>
    </r>
  </si>
  <si>
    <t>THRD-02</t>
  </si>
  <si>
    <t>AWS - hosted infrastructure</t>
  </si>
  <si>
    <t>THRD-03</t>
  </si>
  <si>
    <r>
      <rPr>
        <rFont val="Verdana"/>
        <color rgb="FF1155CC"/>
        <sz val="11.0"/>
        <u/>
      </rPr>
      <t>https://aws.amazon.com/agreement/</t>
    </r>
    <r>
      <rPr>
        <rFont val="Verdana"/>
        <color theme="1"/>
        <sz val="11.0"/>
      </rPr>
      <t xml:space="preserve"> </t>
    </r>
  </si>
  <si>
    <t>THRD-04</t>
  </si>
  <si>
    <r>
      <rPr>
        <rFont val="Verdana"/>
        <color rgb="FF1155CC"/>
        <sz val="11.0"/>
        <u/>
      </rPr>
      <t>https://drive.google.com/file/d/1KHC_CD9eOhe7PUI1wz3-P5Ft5aWITOpW/view?usp=sharing</t>
    </r>
    <r>
      <rPr>
        <rFont val="Verdana"/>
        <color theme="1"/>
        <sz val="11.0"/>
      </rPr>
      <t xml:space="preserve"> </t>
    </r>
  </si>
  <si>
    <t>THRD-05</t>
  </si>
  <si>
    <t>No on-site infrastructure</t>
  </si>
  <si>
    <t>CONS-01</t>
  </si>
  <si>
    <t>CONS-02</t>
  </si>
  <si>
    <t>CONS-03</t>
  </si>
  <si>
    <t>CONS-04</t>
  </si>
  <si>
    <t>CONS-05</t>
  </si>
  <si>
    <t>CONS-06</t>
  </si>
  <si>
    <t>CONS-07</t>
  </si>
  <si>
    <t>CONS-08</t>
  </si>
  <si>
    <t>CONS-09</t>
  </si>
  <si>
    <t>Application/Service Security</t>
  </si>
  <si>
    <t>APPL-01</t>
  </si>
  <si>
    <r>
      <rPr>
        <rFont val="Verdana"/>
        <color rgb="FF1155CC"/>
        <sz val="11.0"/>
        <u/>
      </rPr>
      <t>https://drive.google.com/file/d/19Cr9Im--cn1Tfmv5R6jG4p9A3yt_OsOO/view</t>
    </r>
    <r>
      <rPr>
        <rFont val="Verdana"/>
        <color rgb="FF000000"/>
        <sz val="11.0"/>
      </rPr>
      <t xml:space="preserve"> </t>
    </r>
  </si>
  <si>
    <t>APPL-02</t>
  </si>
  <si>
    <t>APPL-03</t>
  </si>
  <si>
    <t>Various validation and error messages based on product input and error</t>
  </si>
  <si>
    <t>APPL-04</t>
  </si>
  <si>
    <r>
      <rPr>
        <rFont val="Verdana"/>
        <color theme="1"/>
        <sz val="11.0"/>
      </rPr>
      <t xml:space="preserve">via AWS WAF </t>
    </r>
    <r>
      <rPr>
        <rFont val="Verdana"/>
        <color rgb="FF1155CC"/>
        <sz val="11.0"/>
        <u/>
      </rPr>
      <t>https://aws.amazon.com/waf/</t>
    </r>
  </si>
  <si>
    <t>APPL-05</t>
  </si>
  <si>
    <r>
      <rPr>
        <rFont val="Verdana"/>
        <color theme="1"/>
        <sz val="11.0"/>
      </rPr>
      <t xml:space="preserve">Via the Django framework process and procedures See 2023 architecture review and analysis from A2C </t>
    </r>
    <r>
      <rPr>
        <rFont val="Verdana"/>
        <color rgb="FF1155CC"/>
        <sz val="11.0"/>
        <u/>
      </rPr>
      <t>https://drive.google.com/file/d/1KxLTsS3LlsDwm1oIgOf0ASFtfTVhEOLJ/view?usp=drive_link</t>
    </r>
    <r>
      <rPr>
        <rFont val="Verdana"/>
        <color theme="1"/>
        <sz val="11.0"/>
      </rPr>
      <t xml:space="preserve"> </t>
    </r>
  </si>
  <si>
    <t>APPL-06</t>
  </si>
  <si>
    <t>None</t>
  </si>
  <si>
    <t>APPL-07</t>
  </si>
  <si>
    <t>Apple and Google Play</t>
  </si>
  <si>
    <t>APPL-08</t>
  </si>
  <si>
    <r>
      <rPr>
        <rFont val="Verdana"/>
        <color theme="1"/>
        <sz val="11.0"/>
      </rPr>
      <t xml:space="preserve">The app will send the location of the course to the student's device and the device will confirm "in-zone", "out-of-zone", or "unable to determine." Qwickly never receives the student's location, Qwickly sends the location of the course to the student's device and the device sends back a confirmation to Qwickly. More information available at: </t>
    </r>
    <r>
      <rPr>
        <rFont val="Verdana"/>
        <color rgb="FF1155CC"/>
        <sz val="11.0"/>
        <u/>
      </rPr>
      <t>https://qwickly.zendesk.com/hc/en-us/articles/13460413182861-Location-Confirmation</t>
    </r>
    <r>
      <rPr>
        <rFont val="Verdana"/>
        <color theme="1"/>
        <sz val="11.0"/>
      </rPr>
      <t xml:space="preserve"> </t>
    </r>
  </si>
  <si>
    <t>APPL-09</t>
  </si>
  <si>
    <t>Every user is assigned a role, based on most limited access and permissioning in the Learning Management System (LMS)</t>
  </si>
  <si>
    <t>APPL-10</t>
  </si>
  <si>
    <t>Only those who need to have access, and least access granted</t>
  </si>
  <si>
    <t>APPL-11</t>
  </si>
  <si>
    <t>Via institutional (college/university) and also ongoing training</t>
  </si>
  <si>
    <t>APPL-12</t>
  </si>
  <si>
    <r>
      <rPr>
        <rFont val="Verdana"/>
        <color theme="1"/>
        <sz val="11.0"/>
      </rPr>
      <t xml:space="preserve">See </t>
    </r>
    <r>
      <rPr>
        <rFont val="Verdana"/>
        <color rgb="FF1155CC"/>
        <sz val="11.0"/>
        <u/>
      </rPr>
      <t>https://docs.djangoproject.com/en/4.2/topics/security/</t>
    </r>
  </si>
  <si>
    <t>APPL-13</t>
  </si>
  <si>
    <t>Via manual software and automated testing</t>
  </si>
  <si>
    <t>APPL-14</t>
  </si>
  <si>
    <t>Utlize both static and dynamic regression and smoke testing</t>
  </si>
  <si>
    <t>Authentication, Authorization, and Accounting</t>
  </si>
  <si>
    <t>AAAI-01</t>
  </si>
  <si>
    <t>1) Yes</t>
  </si>
  <si>
    <t>Users authenticate through the Learning Management System (LMS), LMS authentication needed for user and admin</t>
  </si>
  <si>
    <t>AAAI-02</t>
  </si>
  <si>
    <t>Via the LMS authentication</t>
  </si>
  <si>
    <t>AAAI-03</t>
  </si>
  <si>
    <t>For Attendance LTI, user authentication is done directly through the REST API requests to the LMS. In the Qwickly Dashboard, we don't have these requirements but are open to implementing them.</t>
  </si>
  <si>
    <t>AAAI-04</t>
  </si>
  <si>
    <t>As needed, but a function of the LMS auth login controlled by the institution</t>
  </si>
  <si>
    <t>AAAI-05</t>
  </si>
  <si>
    <t>Authentication is done via the LMS and enforced there by the institution</t>
  </si>
  <si>
    <t>AAAI-06</t>
  </si>
  <si>
    <t>Via the LMS and institutional requirements</t>
  </si>
  <si>
    <t>AAAI-07</t>
  </si>
  <si>
    <t>1EdTech</t>
  </si>
  <si>
    <t>AAAI-08</t>
  </si>
  <si>
    <t>Learning Management System (LMS) auth only</t>
  </si>
  <si>
    <t>AAAI-09</t>
  </si>
  <si>
    <t>OIDC for LTI 1.3</t>
  </si>
  <si>
    <t>AAAI-10</t>
  </si>
  <si>
    <t>AAAI-11</t>
  </si>
  <si>
    <t>Not applicable, Product uses standard LTI 1.3 for mapping identity</t>
  </si>
  <si>
    <t>AAAI-12</t>
  </si>
  <si>
    <t>Qwickly utlizes the institutions LMS for access. Any MFA is done via the institution's LMS</t>
  </si>
  <si>
    <t>AAAI-13</t>
  </si>
  <si>
    <t>The product uses the inherited session time validation from the LMS</t>
  </si>
  <si>
    <t>AAAI-14</t>
  </si>
  <si>
    <t>AAAI-15</t>
  </si>
  <si>
    <t>AAAI-16</t>
  </si>
  <si>
    <t>We do not have plans to support any directory integration, all auth is done via the institution's LMS</t>
  </si>
  <si>
    <t>AAAI-17</t>
  </si>
  <si>
    <t>AAAI-18</t>
  </si>
  <si>
    <r>
      <rPr>
        <rFont val="Verdana"/>
        <color theme="1"/>
        <sz val="11.0"/>
      </rPr>
      <t xml:space="preserve">We utilized AWS CloudWatch </t>
    </r>
    <r>
      <rPr>
        <rFont val="Verdana"/>
        <color rgb="FF1155CC"/>
        <sz val="11.0"/>
        <u/>
      </rPr>
      <t>https://aws.amazon.com/cloudwatch/</t>
    </r>
  </si>
  <si>
    <t>AAAI-19</t>
  </si>
  <si>
    <t>Logs are maintained for 7 years in cold storage and can be retrieved within 7-14 days. All logs are saved in an EC2 S3 bucket in AWS.</t>
  </si>
  <si>
    <t>BCPL-01</t>
  </si>
  <si>
    <t>The owner is the CEO, John DiGennaro</t>
  </si>
  <si>
    <t>BCPL-02</t>
  </si>
  <si>
    <r>
      <rPr>
        <rFont val="Verdana"/>
        <color theme="1"/>
        <sz val="11.0"/>
      </rPr>
      <t xml:space="preserve">See </t>
    </r>
    <r>
      <rPr>
        <rFont val="Verdana"/>
        <color rgb="FF1155CC"/>
        <sz val="11.0"/>
        <u/>
      </rPr>
      <t>https://drive.google.com/file/d/1plY8BHxYQpPU8ztGpEW8FRUezyg8nrIc/view</t>
    </r>
    <r>
      <rPr>
        <rFont val="Verdana"/>
        <color theme="1"/>
        <sz val="11.0"/>
      </rPr>
      <t xml:space="preserve"> for Incident Response Plan</t>
    </r>
  </si>
  <si>
    <t>BCPL-03</t>
  </si>
  <si>
    <r>
      <rPr>
        <rFont val="Verdana"/>
        <color theme="1"/>
        <sz val="11.0"/>
      </rPr>
      <t xml:space="preserve">See </t>
    </r>
    <r>
      <rPr>
        <rFont val="Verdana"/>
        <color rgb="FF1155CC"/>
        <sz val="11.0"/>
        <u/>
      </rPr>
      <t>https://goqwickly.com/resources/security-page/Qwickly_Disaster_Recovery_Plan_Policy_2022.pdf</t>
    </r>
    <r>
      <rPr>
        <rFont val="Verdana"/>
        <color theme="1"/>
        <sz val="11.0"/>
      </rPr>
      <t xml:space="preserve"> for Disaster Recovery Plan </t>
    </r>
  </si>
  <si>
    <t>BCPL-04</t>
  </si>
  <si>
    <r>
      <rPr>
        <rFont val="Verdana"/>
        <color theme="1"/>
        <sz val="11.0"/>
      </rPr>
      <t xml:space="preserve">See </t>
    </r>
    <r>
      <rPr>
        <rFont val="Verdana"/>
        <color rgb="FF1155CC"/>
        <sz val="11.0"/>
        <u/>
      </rPr>
      <t>https://goqwickly.com/resources/security-page/Qwickly_Disaster_Recovery_Plan_Policy_2022.pdf</t>
    </r>
    <r>
      <rPr>
        <rFont val="Verdana"/>
        <color theme="1"/>
        <sz val="11.0"/>
      </rPr>
      <t xml:space="preserve"> for Disaster Recovery Plan</t>
    </r>
  </si>
  <si>
    <t>BCPL-05</t>
  </si>
  <si>
    <r>
      <rPr>
        <rFont val="Verdana"/>
        <color theme="1"/>
        <sz val="11.0"/>
      </rPr>
      <t xml:space="preserve">See </t>
    </r>
    <r>
      <rPr>
        <rFont val="Verdana"/>
        <color rgb="FF1155CC"/>
        <sz val="11.0"/>
        <u/>
      </rPr>
      <t>https://drive.google.com/file/d/1plY8BHxYQpPU8ztGpEW8FRUezyg8nrIc/view</t>
    </r>
    <r>
      <rPr>
        <rFont val="Verdana"/>
        <color theme="1"/>
        <sz val="11.0"/>
      </rPr>
      <t xml:space="preserve"> for Incident Response Plan</t>
    </r>
  </si>
  <si>
    <t>BCPL-06</t>
  </si>
  <si>
    <r>
      <rPr>
        <rFont val="Verdana"/>
        <color theme="1"/>
        <sz val="11.0"/>
      </rPr>
      <t xml:space="preserve">See </t>
    </r>
    <r>
      <rPr>
        <rFont val="Verdana"/>
        <color rgb="FF1155CC"/>
        <sz val="11.0"/>
        <u/>
      </rPr>
      <t>https://drive.google.com/file/d/1plY8BHxYQpPU8ztGpEW8FRUezyg8nrIc/view</t>
    </r>
    <r>
      <rPr>
        <rFont val="Verdana"/>
        <color theme="1"/>
        <sz val="11.0"/>
      </rPr>
      <t xml:space="preserve"> for Incident Response Plan</t>
    </r>
  </si>
  <si>
    <t>BCPL-07</t>
  </si>
  <si>
    <t>via AWS - the distance in miles is not specifically available, we use different regions in AWS which are different time zones.</t>
  </si>
  <si>
    <t>BCPL-08</t>
  </si>
  <si>
    <t>Via our AWS infrastructure testing.  AWS performs daily testing of its infrastructure and business recovery</t>
  </si>
  <si>
    <t>BCPL-09</t>
  </si>
  <si>
    <t>All products are our top priority, no level of priority</t>
  </si>
  <si>
    <t>BCPL-10</t>
  </si>
  <si>
    <r>
      <rPr>
        <rFont val="Verdana"/>
        <color rgb="FF000000"/>
        <sz val="11.0"/>
      </rPr>
      <t xml:space="preserve">via AWS </t>
    </r>
    <r>
      <rPr>
        <rFont val="Verdana"/>
        <color rgb="FF000000"/>
        <sz val="11.0"/>
      </rPr>
      <t>infrastructure, all services are housed in AWS cloud computing environments and are full redundent across multiple AWS regions</t>
    </r>
  </si>
  <si>
    <t>Change Management</t>
  </si>
  <si>
    <t>CHNG-01</t>
  </si>
  <si>
    <r>
      <rPr>
        <rFont val="Verdana"/>
        <color theme="1"/>
        <sz val="11.0"/>
      </rPr>
      <t xml:space="preserve">See </t>
    </r>
    <r>
      <rPr>
        <rFont val="Verdana"/>
        <color rgb="FF1155CC"/>
        <sz val="11.0"/>
        <u/>
      </rPr>
      <t>https://drive.google.com/file/d/1h7tzURCTodImnN-KIUqWBhXti2vgr2SZ/view?usp=drive_link</t>
    </r>
    <r>
      <rPr>
        <rFont val="Verdana"/>
        <color theme="1"/>
        <sz val="11.0"/>
      </rPr>
      <t xml:space="preserve"> </t>
    </r>
  </si>
  <si>
    <t>CHNG-02</t>
  </si>
  <si>
    <t>Via the Django framework</t>
  </si>
  <si>
    <t>CHNG-03</t>
  </si>
  <si>
    <t>If any changes were made to the environment that jeopardized or impacted security, the client would be notified as soon as we were made aware with the course of action moving forward.</t>
  </si>
  <si>
    <t>CHNG-04</t>
  </si>
  <si>
    <t>Shared architecture</t>
  </si>
  <si>
    <t>CHNG-05</t>
  </si>
  <si>
    <t>CHNG-06</t>
  </si>
  <si>
    <t>Clients can request customization, however the client customization is incorporated into our codebase.  Any specific client customizations are managed via a client tag with our codebase along with a list of client customizations.</t>
  </si>
  <si>
    <t>CHNG-07</t>
  </si>
  <si>
    <t>Continual Improvement Continual Release philosophy</t>
  </si>
  <si>
    <t>CHNG-08</t>
  </si>
  <si>
    <t>Roadmap is planned for 24 months, bug fixes are immediate</t>
  </si>
  <si>
    <t>CHNG-09</t>
  </si>
  <si>
    <t>CHNG-10</t>
  </si>
  <si>
    <t>Critical patches are automatic on our infrastructure</t>
  </si>
  <si>
    <t>CHNG-11</t>
  </si>
  <si>
    <r>
      <rPr>
        <rFont val="Verdana"/>
        <color theme="1"/>
        <sz val="11.0"/>
      </rPr>
      <t xml:space="preserve">See </t>
    </r>
    <r>
      <rPr>
        <rFont val="Verdana"/>
        <color rgb="FF1155CC"/>
        <sz val="11.0"/>
        <u/>
      </rPr>
      <t>https://drive.google.com/file/d/1h7tzURCTodImnN-KIUqWBhXti2vgr2SZ/view?usp=drive_link</t>
    </r>
    <r>
      <rPr>
        <rFont val="Verdana"/>
        <color theme="1"/>
        <sz val="11.0"/>
      </rPr>
      <t xml:space="preserve"> </t>
    </r>
  </si>
  <si>
    <t>CHNG-12</t>
  </si>
  <si>
    <t xml:space="preserve">Via our scheduled update and also via our continually deployment strategy. Scheduled maintenance is planned two-weeks out. Scheduled maintenance windows are scheduled during periods when usage is at its lowest, i.e., weekends and holidays. Scheduled maintenance is communicated two-weeks prior, using a variety of systems:  1. Email to technical contacts 2. Notifications on our status pages (individuals can subscribe) 3. Messaging posted on www.goqwickly.com/support and 4. In-application messaging. Scheduled maintenance periods are uncommon for Qwickly products, only approximately one hour of scheduled maintenance has taken place in the last year.  
</t>
  </si>
  <si>
    <t>CHNG-13</t>
  </si>
  <si>
    <r>
      <rPr>
        <rFont val="Verdana"/>
        <color theme="1"/>
        <sz val="11.0"/>
      </rPr>
      <t xml:space="preserve">See </t>
    </r>
    <r>
      <rPr>
        <rFont val="Verdana"/>
        <color rgb="FF1155CC"/>
        <sz val="11.0"/>
        <u/>
      </rPr>
      <t>https://drive.google.com/file/d/1h7tzURCTodImnN-KIUqWBhXti2vgr2SZ/view?usp=drive_link</t>
    </r>
    <r>
      <rPr>
        <rFont val="Verdana"/>
        <color theme="1"/>
        <sz val="11.0"/>
      </rPr>
      <t xml:space="preserve"> </t>
    </r>
  </si>
  <si>
    <t>CHNG-14</t>
  </si>
  <si>
    <r>
      <rPr>
        <rFont val="Verdana"/>
        <color rgb="FF1155CC"/>
        <sz val="11.0"/>
        <u/>
      </rPr>
      <t>https://drive.google.com/file/d/1KMPS9qYnMo-cD3aXmGQtFforIkd9LHjg/view?usp=sharing</t>
    </r>
    <r>
      <rPr>
        <rFont val="Verdana"/>
        <color theme="1"/>
        <sz val="11.0"/>
      </rPr>
      <t xml:space="preserve"> </t>
    </r>
  </si>
  <si>
    <t>CHNG-15</t>
  </si>
  <si>
    <r>
      <rPr>
        <rFont val="Verdana"/>
        <color rgb="FF000000"/>
        <sz val="11.0"/>
      </rPr>
      <t xml:space="preserve">See Configuration Management Policy </t>
    </r>
    <r>
      <rPr>
        <rFont val="Verdana"/>
        <color rgb="FF1155CC"/>
        <sz val="11.0"/>
        <u/>
      </rPr>
      <t>https://drive.google.com/file/d/1nTjmlC2pUVmeRQ6OjLs1Ric6AbPNmlq9/view?usp=drive_link</t>
    </r>
    <r>
      <rPr>
        <rFont val="Verdana"/>
        <color rgb="FF000000"/>
        <sz val="11.0"/>
      </rPr>
      <t xml:space="preserve"> </t>
    </r>
  </si>
  <si>
    <t>Data</t>
  </si>
  <si>
    <t>DATA-01</t>
  </si>
  <si>
    <t>Qwickly utilizes the Aurora AWS database which allows for seperation of client data within a single database structure.  Clients can request a paid single tenant capability.</t>
  </si>
  <si>
    <t>DATA-02</t>
  </si>
  <si>
    <t>DATA-03</t>
  </si>
  <si>
    <t>Amazon RDS supports using Transparent Data Encryption (TDE) to encrypt stored data</t>
  </si>
  <si>
    <t>DATA-04</t>
  </si>
  <si>
    <t>Industry standard AES-256 encryption algorithm</t>
  </si>
  <si>
    <t>DATA-05</t>
  </si>
  <si>
    <t>Not applicable</t>
  </si>
  <si>
    <t>DATA-06</t>
  </si>
  <si>
    <r>
      <rPr>
        <rFont val="Verdana"/>
        <color rgb="FF000000"/>
        <sz val="11.0"/>
      </rPr>
      <t xml:space="preserve">Data instances are automatically deleted 60 days after a client leaves the platform or after the expiration of a trial/pilot. This waiting period provides ample time to download data. Records and data-points can be deleted immediately upon leaving the platform by client request.
More information available at: </t>
    </r>
    <r>
      <rPr>
        <rFont val="Verdana"/>
        <color rgb="FF1155CC"/>
        <sz val="11.0"/>
        <u/>
      </rPr>
      <t>https://qwickly.zendesk.com/hc/en-us/articles/360060879271-Data-Centers-Storage-and-Deletion</t>
    </r>
    <r>
      <rPr>
        <rFont val="Verdana"/>
        <color rgb="FF000000"/>
        <sz val="11.0"/>
      </rPr>
      <t xml:space="preserve"> </t>
    </r>
  </si>
  <si>
    <t>DATA-07</t>
  </si>
  <si>
    <t>Data instances are automatically deleted 60 days after a client leaves the platform or after the expiration of a trial/pilot. This waiting period provides ample time to download data.</t>
  </si>
  <si>
    <t>DATA-08</t>
  </si>
  <si>
    <t>Via their admin portal</t>
  </si>
  <si>
    <t>DATA-09</t>
  </si>
  <si>
    <t>No data is offered externally, or sold. All data is owned by the institution</t>
  </si>
  <si>
    <t>DATA-10</t>
  </si>
  <si>
    <t>DATA-11</t>
  </si>
  <si>
    <t>If there is imminent closure of the business, the primary institutional, technical, and billing contacts for the institution will be emailed with instructions on how to obtain their data.</t>
  </si>
  <si>
    <t>DATA-12</t>
  </si>
  <si>
    <t>Via AWS backup.  Amazon RDS creates and saves automated backups of your DB instance or Multi-AZ DB cluster during the backup window</t>
  </si>
  <si>
    <t>DATA-13</t>
  </si>
  <si>
    <t>Utilize AWS Backup. AWS Backup is a fully managed backup service centralizing and automating the backup of data across AWS services.</t>
  </si>
  <si>
    <t>DATA-14</t>
  </si>
  <si>
    <t>Via AWS</t>
  </si>
  <si>
    <t>DATA-15</t>
  </si>
  <si>
    <t>No physical backups are created, ever</t>
  </si>
  <si>
    <t>DATA-16</t>
  </si>
  <si>
    <t>DATA-17</t>
  </si>
  <si>
    <t>Utilizing AWS Backup</t>
  </si>
  <si>
    <t>DATA-18</t>
  </si>
  <si>
    <r>
      <rPr>
        <rFont val="Verdana"/>
        <color theme="1"/>
        <sz val="11.0"/>
      </rPr>
      <t xml:space="preserve">Qwickly Inc. utilizes the AWS Key Management Service (KMS) in generating, using, storing, archiving, and deleting of keys. Protection of the encryption keys includes limiting access to the keys physically, logically, and through user/role access.  See </t>
    </r>
    <r>
      <rPr>
        <rFont val="Verdana"/>
        <color rgb="FF1155CC"/>
        <sz val="11.0"/>
        <u/>
      </rPr>
      <t>https://aws.amazon.com/kms/</t>
    </r>
  </si>
  <si>
    <t>DATA-19</t>
  </si>
  <si>
    <r>
      <rPr>
        <rFont val="Verdana"/>
        <color rgb="FF000000"/>
        <sz val="11.0"/>
      </rPr>
      <t xml:space="preserve">See Media Protection Policy at </t>
    </r>
    <r>
      <rPr>
        <rFont val="Verdana"/>
        <color rgb="FF1155CC"/>
        <sz val="11.0"/>
        <u/>
      </rPr>
      <t>https://drive.google.com/file/d/1MPE2Us5IPR6Dq2IE_8ZQBngW_Zcr5I3v/view</t>
    </r>
  </si>
  <si>
    <t>DATA-20</t>
  </si>
  <si>
    <t>DATA-21</t>
  </si>
  <si>
    <t>Media is not used</t>
  </si>
  <si>
    <t>DATA-22</t>
  </si>
  <si>
    <r>
      <rPr>
        <rFont val="Verdana"/>
        <color rgb="FF000000"/>
        <sz val="11.0"/>
      </rPr>
      <t xml:space="preserve">See FERPA Statement at: </t>
    </r>
    <r>
      <rPr>
        <rFont val="Verdana"/>
        <color rgb="FF1155CC"/>
        <sz val="11.0"/>
        <u/>
      </rPr>
      <t>https://goqwickly.com/privacy/</t>
    </r>
    <r>
      <rPr>
        <rFont val="Verdana"/>
        <color rgb="FF000000"/>
        <sz val="11.0"/>
      </rPr>
      <t xml:space="preserve"> </t>
    </r>
  </si>
  <si>
    <t>DATA-23</t>
  </si>
  <si>
    <t>DATA-24</t>
  </si>
  <si>
    <t>Utlizing Malwarebytes software</t>
  </si>
  <si>
    <t>Datacenter</t>
  </si>
  <si>
    <t>DCTR-01</t>
  </si>
  <si>
    <t>https://aws.amazon.com/compliance/soc-faqs/</t>
  </si>
  <si>
    <t>DCTR-02</t>
  </si>
  <si>
    <t>DCTR-03</t>
  </si>
  <si>
    <r>
      <rPr>
        <rFont val="Verdana"/>
        <color theme="1"/>
        <sz val="11.0"/>
      </rPr>
      <t xml:space="preserve">See </t>
    </r>
    <r>
      <rPr>
        <rFont val="Verdana"/>
        <color rgb="FF1155CC"/>
        <sz val="11.0"/>
        <u/>
      </rPr>
      <t>https://aws.amazon.com/compliance/data-center/controls/</t>
    </r>
  </si>
  <si>
    <t>DCTR-04</t>
  </si>
  <si>
    <r>
      <rPr>
        <rFont val="Verdana"/>
        <color theme="1"/>
        <sz val="11.0"/>
      </rPr>
      <t xml:space="preserve">See </t>
    </r>
    <r>
      <rPr>
        <rFont val="Verdana"/>
        <color rgb="FF1155CC"/>
        <sz val="11.0"/>
        <u/>
      </rPr>
      <t>https://aws.amazon.com/compliance/data-center/controls/</t>
    </r>
  </si>
  <si>
    <t>DCTR-05</t>
  </si>
  <si>
    <t>DCTR-06</t>
  </si>
  <si>
    <t>Via AWS, in two discreet and remote regions. Primary region is AWS East Ohio 2 and secondary region is AWS Central Texas 1</t>
  </si>
  <si>
    <t>DCTR-07</t>
  </si>
  <si>
    <t>not applicable, data is housed in AWS</t>
  </si>
  <si>
    <t>DCTR-08</t>
  </si>
  <si>
    <t>Tier IV</t>
  </si>
  <si>
    <t>DCTR-09</t>
  </si>
  <si>
    <r>
      <rPr>
        <rFont val="Verdana"/>
        <color theme="1"/>
        <sz val="11.0"/>
      </rPr>
      <t xml:space="preserve">AWS </t>
    </r>
    <r>
      <rPr>
        <rFont val="Verdana"/>
        <color rgb="FF1155CC"/>
        <sz val="11.0"/>
        <u/>
      </rPr>
      <t>https://aws.amazon.com/compliance/data-center/controls/</t>
    </r>
  </si>
  <si>
    <t>DCTR-10</t>
  </si>
  <si>
    <t>AWS hosted</t>
  </si>
  <si>
    <t>DCTR-11</t>
  </si>
  <si>
    <r>
      <rPr>
        <rFont val="Verdana"/>
        <color theme="1"/>
        <sz val="11.0"/>
      </rPr>
      <t xml:space="preserve">AWS Data Center </t>
    </r>
    <r>
      <rPr>
        <rFont val="Verdana"/>
        <color rgb="FF1155CC"/>
        <sz val="11.0"/>
        <u/>
      </rPr>
      <t>https://aws.amazon.com/compliance/data-center/controls/</t>
    </r>
  </si>
  <si>
    <t>DCTR-12</t>
  </si>
  <si>
    <t>https://aws.amazon.com/compliance/data-center/controls/</t>
  </si>
  <si>
    <t>DCTR-13</t>
  </si>
  <si>
    <r>
      <rPr>
        <rFont val="Verdana"/>
        <color theme="1"/>
        <sz val="11.0"/>
      </rPr>
      <t xml:space="preserve">Via our AWS architecture </t>
    </r>
    <r>
      <rPr>
        <rFont val="Verdana"/>
        <color rgb="FF1155CC"/>
        <sz val="11.0"/>
        <u/>
      </rPr>
      <t>https://docs.aws.amazon.com/whitepapers/latest/introduction-aws-security/security-of-the-aws-infrastructure.html</t>
    </r>
  </si>
  <si>
    <t>DCTR-14</t>
  </si>
  <si>
    <r>
      <rPr>
        <rFont val="Verdana"/>
        <color theme="1"/>
        <sz val="11.0"/>
      </rPr>
      <t xml:space="preserve">See </t>
    </r>
    <r>
      <rPr>
        <rFont val="Verdana"/>
        <color rgb="FF1155CC"/>
        <sz val="11.0"/>
        <u/>
      </rPr>
      <t>https://docs.aws.amazon.com/whitepapers/latest/introduction-aws-security/security-of-the-aws-infrastructure.html</t>
    </r>
  </si>
  <si>
    <t>DCTR-15</t>
  </si>
  <si>
    <t>Via AWS MFA and AIM roles</t>
  </si>
  <si>
    <t>DCTR-16</t>
  </si>
  <si>
    <t>DCTR-17</t>
  </si>
  <si>
    <t>DRPL-01</t>
  </si>
  <si>
    <r>
      <rPr>
        <rFont val="Verdana"/>
        <color rgb="FF1155CC"/>
        <sz val="11.0"/>
        <u/>
      </rPr>
      <t>https://goqwickly.com/resources/security-page/Qwickly_Disaster_Recovery_Plan_Policy_2022.pdf</t>
    </r>
    <r>
      <rPr>
        <rFont val="Verdana"/>
        <color theme="1"/>
        <sz val="11.0"/>
      </rPr>
      <t xml:space="preserve"> </t>
    </r>
  </si>
  <si>
    <t>DRPL-02</t>
  </si>
  <si>
    <t>John DiGennaro, Security System Manager</t>
  </si>
  <si>
    <t>DRPL-03</t>
  </si>
  <si>
    <t>as needed</t>
  </si>
  <si>
    <t>DRPL-04</t>
  </si>
  <si>
    <t>US East, and US West</t>
  </si>
  <si>
    <t>DRPL-05</t>
  </si>
  <si>
    <r>
      <rPr>
        <rFont val="Verdana"/>
        <color rgb="FF1155CC"/>
        <sz val="11.0"/>
        <u/>
      </rPr>
      <t>https://goqwickly.com/resources/security-page/Qwickly_Disaster_Recovery_Plan_Policy_2022.pdf</t>
    </r>
    <r>
      <rPr>
        <rFont val="Verdana"/>
        <color theme="1"/>
        <sz val="11.0"/>
      </rPr>
      <t xml:space="preserve"> </t>
    </r>
  </si>
  <si>
    <t>DRPL-06</t>
  </si>
  <si>
    <t>We are cloud hosted, no physical servers on prem</t>
  </si>
  <si>
    <t>DRPL-07</t>
  </si>
  <si>
    <r>
      <rPr>
        <rFont val="Verdana"/>
        <color rgb="FF1155CC"/>
        <sz val="11.0"/>
        <u/>
      </rPr>
      <t>https://goqwickly.com/resources/security-page/Qwickly_Disaster_Recovery_Plan_Policy_2022.pdf</t>
    </r>
    <r>
      <rPr>
        <rFont val="Verdana"/>
        <color theme="1"/>
        <sz val="11.0"/>
      </rPr>
      <t xml:space="preserve"> </t>
    </r>
  </si>
  <si>
    <t>DRPL-08</t>
  </si>
  <si>
    <r>
      <rPr>
        <rFont val="Verdana"/>
        <color theme="1"/>
        <sz val="11.0"/>
      </rPr>
      <t xml:space="preserve">Clients are contacted as soon as we are made aware of a disaster that initiates the RPO or RTO. Main contacts and technical contacts are listed in our systems and will be notified via email. Communication will be handled via our support center </t>
    </r>
    <r>
      <rPr>
        <rFont val="Verdana"/>
        <color rgb="FF1155CC"/>
        <sz val="11.0"/>
        <u/>
      </rPr>
      <t>https://www.goqwickly.com/support/or</t>
    </r>
    <r>
      <rPr>
        <rFont val="Verdana"/>
        <color theme="1"/>
        <sz val="11.0"/>
      </rPr>
      <t xml:space="preserve"> alternative email support@goqwickly.com if necessary.
https://goqwickly.com/resources/security-page/Qwickly_Disaster_Recovery_Plan_Policy_2022.pdf </t>
    </r>
  </si>
  <si>
    <t>DRPL-09</t>
  </si>
  <si>
    <t>Yearly test utilizing an actual new server and launching into the new server in production</t>
  </si>
  <si>
    <t>DRPL-10</t>
  </si>
  <si>
    <t>Tested via AWS Backup and Recovery. Results were a completed database and application copy. The copy took approximately 12 minutes, total recovery time was 58 minutes</t>
  </si>
  <si>
    <t>DRPL-11</t>
  </si>
  <si>
    <r>
      <rPr>
        <rFont val="Verdana"/>
        <color rgb="FF1155CC"/>
        <sz val="11.0"/>
        <u/>
      </rPr>
      <t>https://goqwickly.com/resources/security-page/Qwickly_Disaster_Recovery_Plan_Policy_2022.pdf</t>
    </r>
    <r>
      <rPr>
        <rFont val="Verdana"/>
        <color theme="1"/>
        <sz val="11.0"/>
      </rPr>
      <t xml:space="preserve"> </t>
    </r>
  </si>
  <si>
    <t>Firewalls, IDS, IPS, and Networking</t>
  </si>
  <si>
    <t>FIDP-01</t>
  </si>
  <si>
    <t>Yes, via AWS GuardDuty</t>
  </si>
  <si>
    <t>FIDP-02</t>
  </si>
  <si>
    <t>FIDP-03</t>
  </si>
  <si>
    <r>
      <rPr>
        <rFont val="Verdana"/>
        <color theme="1"/>
        <sz val="11.0"/>
      </rPr>
      <t xml:space="preserve">See </t>
    </r>
    <r>
      <rPr>
        <rFont val="Verdana"/>
        <color rgb="FF1155CC"/>
        <sz val="11.0"/>
        <u/>
      </rPr>
      <t>https://drive.google.com/file/d/1O__eIIy0nMb3PGX0xFe__KRtYwWo2Ygw/view?usp=sharing</t>
    </r>
  </si>
  <si>
    <t>FIDP-04</t>
  </si>
  <si>
    <t>FIDP-05</t>
  </si>
  <si>
    <r>
      <rPr>
        <rFont val="Verdana"/>
        <color theme="1"/>
        <sz val="11.0"/>
      </rPr>
      <t xml:space="preserve">We utlized AWS Inspector </t>
    </r>
    <r>
      <rPr>
        <rFont val="Verdana"/>
        <color rgb="FF1155CC"/>
        <sz val="11.0"/>
        <u/>
      </rPr>
      <t>https://aws.amazon.com/inspector/</t>
    </r>
  </si>
  <si>
    <t>FIDP-06</t>
  </si>
  <si>
    <t>FIDP-07</t>
  </si>
  <si>
    <t>EC2 Instance IDS/IPS solutions offer key features to help protect your EC2 instances. This includes alerting administrators of malicious activity and policy violations, as well as identifying and taking action against attacks.</t>
  </si>
  <si>
    <t>FIDP-08</t>
  </si>
  <si>
    <r>
      <rPr>
        <rFont val="Verdana"/>
        <color theme="1"/>
        <sz val="11.0"/>
      </rPr>
      <t xml:space="preserve">Yes, via AWS Guard Duty  </t>
    </r>
    <r>
      <rPr>
        <rFont val="Verdana"/>
        <color rgb="FF1155CC"/>
        <sz val="11.0"/>
        <u/>
      </rPr>
      <t>https://aws.amazon.com/guardduty/</t>
    </r>
  </si>
  <si>
    <t>FIDP-09</t>
  </si>
  <si>
    <t>FIDP-10</t>
  </si>
  <si>
    <t>Both internally and third party</t>
  </si>
  <si>
    <t>FIDP-11</t>
  </si>
  <si>
    <t>Via AWS Logs</t>
  </si>
  <si>
    <t>Policies, Procedures, and Processes</t>
  </si>
  <si>
    <t>PPPR-01</t>
  </si>
  <si>
    <r>
      <rPr>
        <rFont val="Verdana"/>
        <color theme="1"/>
        <sz val="11.0"/>
      </rPr>
      <t xml:space="preserve">See </t>
    </r>
    <r>
      <rPr>
        <rFont val="Verdana"/>
        <color rgb="FF1155CC"/>
        <sz val="11.0"/>
        <u/>
      </rPr>
      <t>https://drive.google.com/file/d/1RfcDRfnWhUdJe_163-qRI1_5Snvt5WbT/view?usp=sharing</t>
    </r>
  </si>
  <si>
    <t>PPPR-02</t>
  </si>
  <si>
    <t>PPPR-03</t>
  </si>
  <si>
    <t>PPPR-04</t>
  </si>
  <si>
    <t>We constantly review our code base for security principles and monitor our security continually utilizing AWS security tools including code reviews.</t>
  </si>
  <si>
    <t>PPPR-05</t>
  </si>
  <si>
    <t>We plan on implementing a SDLC in the 2023-24 academic year.</t>
  </si>
  <si>
    <t>PPPR-06</t>
  </si>
  <si>
    <t>As required by local, state, federal, and worldwide jurisdictions</t>
  </si>
  <si>
    <t>PPPR-07</t>
  </si>
  <si>
    <t>We have reviewed the institution's IT policies with regards to user privacy and data protection</t>
  </si>
  <si>
    <t>PPPR-08</t>
  </si>
  <si>
    <t>As applicable to the contract, Delaware, USA</t>
  </si>
  <si>
    <t>PPPR-09</t>
  </si>
  <si>
    <t>All offers of employment at Qwickly, Inc. are contingent upon clear results of a thorough background check. Background checks will be conducted on all final candidates and on all employees who are promoted, as deemed necessary. Background checks may be conducted on a yearly basis to conform to information technology requirements.</t>
  </si>
  <si>
    <t>PPPR-10</t>
  </si>
  <si>
    <t>All new employees must review and sign the employee handbook which includes a number of different policies, including Acceptable Use Policy, Remote Employee Policy, etc.</t>
  </si>
  <si>
    <t>PPPR-11</t>
  </si>
  <si>
    <t>https://goqwickly.com/resources/security-page/Qwickly_Security_Policy.pdf</t>
  </si>
  <si>
    <t>PPPR-12</t>
  </si>
  <si>
    <t>Utlize training for all employees</t>
  </si>
  <si>
    <t>PPPR-13</t>
  </si>
  <si>
    <t>Quarterly training for all employees</t>
  </si>
  <si>
    <t>PPPR-14</t>
  </si>
  <si>
    <t>All access lists are managed in AWS using security groups</t>
  </si>
  <si>
    <t>PPPR-15</t>
  </si>
  <si>
    <r>
      <rPr>
        <rFont val="Verdana"/>
        <color theme="1"/>
        <sz val="11.0"/>
      </rPr>
      <t xml:space="preserve">See </t>
    </r>
    <r>
      <rPr>
        <rFont val="Verdana"/>
        <color rgb="FF1155CC"/>
        <sz val="11.0"/>
        <u/>
      </rPr>
      <t>https://drive.google.com/file/d/1OVZaQYAkCdq-K6saBYOogMA6MMiAXUsb/view?usp=drive_link</t>
    </r>
  </si>
  <si>
    <t>PPPR-16</t>
  </si>
  <si>
    <r>
      <rPr>
        <rFont val="Verdana"/>
        <color theme="1"/>
        <sz val="11.0"/>
      </rPr>
      <t xml:space="preserve">See Physical Environment Policy </t>
    </r>
    <r>
      <rPr>
        <rFont val="Verdana"/>
        <color rgb="FF1155CC"/>
        <sz val="11.0"/>
        <u/>
      </rPr>
      <t>https://drive.google.com/file/d/1j0g7ChF6GBt0MYBKJgXO-l7p9uF68lhv/view?usp=drive_link</t>
    </r>
  </si>
  <si>
    <t>Incident Handling</t>
  </si>
  <si>
    <t>HFIH-01</t>
  </si>
  <si>
    <r>
      <rPr>
        <rFont val="Verdana"/>
        <color rgb="FF0000FF"/>
        <sz val="11.0"/>
        <u/>
      </rPr>
      <t>https://goqwickly.com/resources/security-page/Qwickly_Data_Breach_Response.pdf</t>
    </r>
    <r>
      <rPr>
        <rFont val="Verdana"/>
        <color rgb="FF0000FF"/>
        <sz val="11.0"/>
      </rPr>
      <t xml:space="preserve"> </t>
    </r>
  </si>
  <si>
    <t>HFIH-02</t>
  </si>
  <si>
    <r>
      <rPr>
        <rFont val="Verdana"/>
        <color theme="1"/>
        <sz val="11.0"/>
      </rPr>
      <t xml:space="preserve">Both, internal and external team
</t>
    </r>
    <r>
      <rPr>
        <rFont val="Verdana"/>
        <color rgb="FF1155CC"/>
        <sz val="11.0"/>
        <u/>
      </rPr>
      <t>https://goqwickly.com/resources/security-page/Qwickly_Data_Breach_Response.pdf</t>
    </r>
    <r>
      <rPr>
        <rFont val="Verdana"/>
        <color theme="1"/>
        <sz val="11.0"/>
      </rPr>
      <t xml:space="preserve"> </t>
    </r>
  </si>
  <si>
    <t>HFIH-03</t>
  </si>
  <si>
    <t>24/7/365 contracts with AWS support</t>
  </si>
  <si>
    <t>HFIH-04</t>
  </si>
  <si>
    <t>The Hartford CyberSecurity coverage, policy number #65SBAAB7435</t>
  </si>
  <si>
    <t>Quality Assurance</t>
  </si>
  <si>
    <t>QLAS-01</t>
  </si>
  <si>
    <t>The software development lifecycle activities at Qwickly include the code development and change management processes at Qwickly which are centralized across Qwickly teams developing externally- and internally-facing code with processes applying to both internal and external service teams. Code deployed is developed and managed in a consistent process, regardless of its ultimate destination. There are several systems utilized in this process, including:
A code management system used to assemble a code package as part of development.
Internal source code repository.
The hosting system in which Qwickly code pipelines are staged.
The tool utilized for automating the testing, approval, deployment, and ongoing monitoring of code.
A change management tool which breaks change workflows down into discrete, easy to manage steps and tracks change details.
A monitoring service to detect unapproved changes to code or configurations in production systems. Any variances are escalated to the service owner/team."</t>
  </si>
  <si>
    <t>QLAS-02</t>
  </si>
  <si>
    <t>QLAS-03</t>
  </si>
  <si>
    <t>Uptime, including server performance as requested</t>
  </si>
  <si>
    <t>QLAS-04</t>
  </si>
  <si>
    <t xml:space="preserve">Please send requests to sales@goqwickly.com </t>
  </si>
  <si>
    <t>QLAS-05</t>
  </si>
  <si>
    <t>As needed</t>
  </si>
  <si>
    <t>Vulnerability Scanning</t>
  </si>
  <si>
    <t>VULN-01</t>
  </si>
  <si>
    <t>Using AWS</t>
  </si>
  <si>
    <t>VULN-02</t>
  </si>
  <si>
    <r>
      <rPr>
        <rFont val="Verdana"/>
        <color theme="1"/>
        <sz val="11.0"/>
      </rPr>
      <t xml:space="preserve">Via AWS Inspector </t>
    </r>
    <r>
      <rPr>
        <rFont val="Verdana"/>
        <color rgb="FF1155CC"/>
        <sz val="11.0"/>
        <u/>
      </rPr>
      <t>https://aws.amazon.com/inspector/</t>
    </r>
  </si>
  <si>
    <t>VULN-03</t>
  </si>
  <si>
    <r>
      <rPr>
        <rFont val="Verdana"/>
        <color theme="1"/>
        <sz val="11.0"/>
      </rPr>
      <t xml:space="preserve">Using AWS Inspector </t>
    </r>
    <r>
      <rPr>
        <rFont val="Verdana"/>
        <color rgb="FF1155CC"/>
        <sz val="11.0"/>
        <u/>
      </rPr>
      <t>https://aws.amazon.com/inspector/</t>
    </r>
  </si>
  <si>
    <t>VULN-04</t>
  </si>
  <si>
    <r>
      <rPr>
        <rFont val="Verdana"/>
        <color theme="1"/>
        <sz val="11.0"/>
      </rPr>
      <t xml:space="preserve">We would provide outlined AWS Inspector reports </t>
    </r>
    <r>
      <rPr>
        <rFont val="Verdana"/>
        <color rgb="FF1155CC"/>
        <sz val="11.0"/>
        <u/>
      </rPr>
      <t>https://aws.amazon.com/inspector/</t>
    </r>
  </si>
  <si>
    <t>VULN-05</t>
  </si>
  <si>
    <t>We utilized the Django development framework, along with standard html and css security which includes web app common vunerability mitigation</t>
  </si>
  <si>
    <t>VULN-06</t>
  </si>
  <si>
    <t>AWS does not permit third party scanning from external non-contracted sources</t>
  </si>
  <si>
    <t>HIPA-01</t>
  </si>
  <si>
    <t>Refer to HIPAA regulations documentation for supplemental guidance in this section.</t>
  </si>
  <si>
    <t>HIPA-02</t>
  </si>
  <si>
    <t>HIPA-03</t>
  </si>
  <si>
    <t>HIPA-04</t>
  </si>
  <si>
    <t>HIPA-05</t>
  </si>
  <si>
    <t>HIPA-06</t>
  </si>
  <si>
    <t>HIPA-07</t>
  </si>
  <si>
    <t>HIPA-08</t>
  </si>
  <si>
    <t>HIPA-09</t>
  </si>
  <si>
    <t>HIPA-10</t>
  </si>
  <si>
    <t>HIPA-11</t>
  </si>
  <si>
    <t>HIPA-12</t>
  </si>
  <si>
    <t>HIPA-13</t>
  </si>
  <si>
    <t>HIPA-14</t>
  </si>
  <si>
    <t>HIPA-15</t>
  </si>
  <si>
    <t>HIPA-16</t>
  </si>
  <si>
    <t>HIPA-17</t>
  </si>
  <si>
    <t>HIPA-18</t>
  </si>
  <si>
    <t>HIPA-19</t>
  </si>
  <si>
    <t>HIPA-20</t>
  </si>
  <si>
    <t>HIPA-21</t>
  </si>
  <si>
    <t>HIPA-22</t>
  </si>
  <si>
    <t>HIPA-23</t>
  </si>
  <si>
    <t>HIPA-24</t>
  </si>
  <si>
    <t>HIPA-25</t>
  </si>
  <si>
    <t>HIPA-26</t>
  </si>
  <si>
    <t>HIPA-27</t>
  </si>
  <si>
    <t>HIPA-28</t>
  </si>
  <si>
    <t>HIPA-29</t>
  </si>
  <si>
    <t>PCID-01</t>
  </si>
  <si>
    <t>PCID-02</t>
  </si>
  <si>
    <t>PCID-03</t>
  </si>
  <si>
    <t>PCID-04</t>
  </si>
  <si>
    <t>PCID-05</t>
  </si>
  <si>
    <t>PCID-06</t>
  </si>
  <si>
    <t>PCID-07</t>
  </si>
  <si>
    <t>PCID-08</t>
  </si>
  <si>
    <t>PCID-09</t>
  </si>
  <si>
    <t>PCID-10</t>
  </si>
  <si>
    <t>PCID-11</t>
  </si>
  <si>
    <t>PCID-12</t>
  </si>
  <si>
    <t>HECVAT - Full | Analyst Report</t>
  </si>
  <si>
    <t>Institution Assessment</t>
  </si>
  <si>
    <r>
      <rPr>
        <rFont val="Verdana"/>
        <b/>
        <color theme="1"/>
        <sz val="12.0"/>
      </rPr>
      <t xml:space="preserve">Step 1: </t>
    </r>
    <r>
      <rPr>
        <rFont val="Verdana"/>
        <color theme="1"/>
        <sz val="12.0"/>
      </rPr>
      <t xml:space="preserve">Select the security framework used at your institution in cell B10. </t>
    </r>
    <r>
      <rPr>
        <rFont val="Verdana"/>
        <b/>
        <color theme="1"/>
        <sz val="12.0"/>
      </rPr>
      <t xml:space="preserve">Step 2: </t>
    </r>
    <r>
      <rPr>
        <rFont val="Verdana"/>
        <color theme="1"/>
        <sz val="12.0"/>
      </rPr>
      <t xml:space="preserve">Convert qualitative vendor responses into quantitative values, starting at cell G37. </t>
    </r>
    <r>
      <rPr>
        <rFont val="Verdana"/>
        <b/>
        <color theme="1"/>
        <sz val="12.0"/>
      </rPr>
      <t xml:space="preserve">Step 3: </t>
    </r>
    <r>
      <rPr>
        <rFont val="Verdana"/>
        <color theme="1"/>
        <sz val="12.0"/>
      </rPr>
      <t xml:space="preserve">Review converted values, ensuring full population of report. </t>
    </r>
    <r>
      <rPr>
        <rFont val="Verdana"/>
        <b/>
        <color theme="1"/>
        <sz val="12.0"/>
      </rPr>
      <t>Step 4:</t>
    </r>
    <r>
      <rPr>
        <rFont val="Verdana"/>
        <color theme="1"/>
        <sz val="12.0"/>
      </rPr>
      <t xml:space="preserve"> Move to the Summary Report tab.</t>
    </r>
  </si>
  <si>
    <t>Vendor Name</t>
  </si>
  <si>
    <t>Product Name</t>
  </si>
  <si>
    <t>Vendor Contact Name</t>
  </si>
  <si>
    <t>Product Description</t>
  </si>
  <si>
    <t>Vendor Contact Title</t>
  </si>
  <si>
    <t>HECVAT Version</t>
  </si>
  <si>
    <t>Full</t>
  </si>
  <si>
    <t>Vendor Email Address</t>
  </si>
  <si>
    <t>Date Prepared</t>
  </si>
  <si>
    <t>Step 1: Select your institution's security framework</t>
  </si>
  <si>
    <t>NIST SP 800-53r4</t>
  </si>
  <si>
    <t>Report Sections</t>
  </si>
  <si>
    <t>Max_Score</t>
  </si>
  <si>
    <t>Score</t>
  </si>
  <si>
    <t>Score %</t>
  </si>
  <si>
    <t>Overall Score</t>
  </si>
  <si>
    <t>Step 2: Override/Correct Vendor Responses and Set Weights Per Institution's Use Case</t>
  </si>
  <si>
    <t>ID</t>
  </si>
  <si>
    <t>Question</t>
  </si>
  <si>
    <t>Vendor Answer</t>
  </si>
  <si>
    <t>(Will show in Col F on HECVAT  tab)</t>
  </si>
  <si>
    <t>Preferred Response</t>
  </si>
  <si>
    <t>Compliant Override</t>
  </si>
  <si>
    <t>Default Weight</t>
  </si>
  <si>
    <t>Weight Override</t>
  </si>
  <si>
    <t>Qualitative Question</t>
  </si>
  <si>
    <t xml:space="preserve">  </t>
  </si>
  <si>
    <t>HECVAT - Full | Analyst Reference</t>
  </si>
  <si>
    <r>
      <rPr>
        <rFont val="Verdana"/>
        <b/>
        <color theme="1"/>
        <sz val="14.0"/>
      </rPr>
      <t>Connect</t>
    </r>
    <r>
      <rPr>
        <rFont val="Verdana"/>
        <b val="0"/>
        <color theme="1"/>
        <sz val="14.0"/>
      </rPr>
      <t xml:space="preserve"> with your higher education peers by joining the </t>
    </r>
    <r>
      <rPr>
        <rFont val="Verdana"/>
        <b/>
        <color theme="1"/>
        <sz val="14.0"/>
      </rPr>
      <t>EDUCAUSE HECVAT Users Community Group</t>
    </r>
    <r>
      <rPr>
        <rFont val="Verdana"/>
        <b val="0"/>
        <color theme="1"/>
        <sz val="14.0"/>
      </rPr>
      <t xml:space="preserve"> at https://connect.educause.edu.</t>
    </r>
  </si>
  <si>
    <t xml:space="preserve">Use this reference guide to assess vendor responses in relation to your institution's environment. The context of HECVAT questions can change, depending on implementation specifics so these recommendations and follow-up response are not exhaustive and are meant to improve assessment and report capabilities within your institution's security/risk assessment program. 
Analyst tip #1: For any answer that is deem "non-compliant" by your institution, ask the vendor if there is a timeline for implementation, a sincere commitment to customer development engagement, and/or possible implementation of compensating control(s) that offsite the risks of another component.
Analyst tip #2: If a vendor's response to a follow-up inquiry is vague or seems off-point or dismissive, respond back to the vendor contact with clear expectations for a response. Responses that fail to meet expectations thereafter should be negatively assessed based on your institution's risk tolerance and the criticality of the data involved.
Analyst tip #3: The most important tip - reject a HECVAT from a vendor if; the vendor provides the institution with a insufficiently populated HECVAT; or the vendor responses are vague and/or do not answer questions directly; or significant discrepancies are found, making the HECVAT difficult to assess. </t>
  </si>
  <si>
    <t>Reason for Question</t>
  </si>
  <si>
    <t>Follow-up Inquiries/Responses</t>
  </si>
  <si>
    <t xml:space="preserve">Qualifier responses are meant to set the response requirements for a vendor and the intended use case. Since responses to these questions can make some question sections optional, vendors often answer sections partially, if they have the proper documentation. Depending on the security program maturity and risk tolerance of your institution, not all vendor responses will be relevant. </t>
  </si>
  <si>
    <t>HECVAT - Full - Summary Report</t>
  </si>
  <si>
    <t>Vendor</t>
  </si>
  <si>
    <t>Description</t>
  </si>
  <si>
    <t>Non-Compliant Responses</t>
  </si>
  <si>
    <t>Institution's Security Framework</t>
  </si>
  <si>
    <t>5.1.1</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</si>
  <si>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</si>
  <si>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</si>
  <si>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</si>
  <si>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</si>
  <si>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</si>
  <si>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</si>
  <si>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</si>
  <si>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</si>
  <si>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</si>
  <si>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</si>
  <si>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</si>
  <si>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</si>
  <si>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</si>
  <si>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</si>
  <si>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</si>
  <si>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</si>
  <si>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</si>
  <si>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</si>
  <si>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</si>
  <si>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</si>
  <si>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</si>
  <si>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</si>
  <si>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</si>
  <si>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</si>
  <si>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</si>
  <si>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</si>
  <si>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</si>
  <si>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</si>
  <si>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</si>
  <si>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</si>
  <si>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</si>
  <si>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</si>
  <si>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</si>
  <si>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</si>
  <si>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</si>
  <si>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</si>
  <si>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</si>
  <si>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8.2.1</t>
  </si>
  <si>
    <t>Classification of information</t>
  </si>
  <si>
    <t>8.2.2</t>
  </si>
  <si>
    <t>Labelling of information</t>
  </si>
  <si>
    <t>8.2.3</t>
  </si>
  <si>
    <t>Handling of assets</t>
  </si>
  <si>
    <t>8.3.1</t>
  </si>
  <si>
    <t>Management of removable media</t>
  </si>
  <si>
    <t>8.3.2</t>
  </si>
  <si>
    <t>Disposal of media</t>
  </si>
  <si>
    <t>8.3.3</t>
  </si>
  <si>
    <t>Physical media transfer</t>
  </si>
  <si>
    <t>9.1.1</t>
  </si>
  <si>
    <t>Access control policy</t>
  </si>
  <si>
    <t>9.1.2</t>
  </si>
  <si>
    <t>Access to networks and network services</t>
  </si>
  <si>
    <t>9.2.1</t>
  </si>
  <si>
    <t>User registration and de-registration</t>
  </si>
  <si>
    <t>9.2.2</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</si>
  <si>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</si>
  <si>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</si>
  <si>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</si>
  <si>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</si>
  <si>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</si>
  <si>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</si>
  <si>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</si>
  <si>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</si>
  <si>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</si>
  <si>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</si>
  <si>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</si>
  <si>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</si>
  <si>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</si>
  <si>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</si>
  <si>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</si>
  <si>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9.4.3</t>
  </si>
  <si>
    <t>Password management system</t>
  </si>
  <si>
    <t>9.4.4</t>
  </si>
  <si>
    <t>Use of privileged utility programs</t>
  </si>
  <si>
    <t>9.4.5</t>
  </si>
  <si>
    <t>Access control to program source code</t>
  </si>
  <si>
    <t>10.1.1</t>
  </si>
  <si>
    <t>Policy on the use of cryptographic controls</t>
  </si>
  <si>
    <t>10.1.2</t>
  </si>
  <si>
    <t>Key management</t>
  </si>
  <si>
    <t>11.1.1</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</si>
  <si>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</si>
  <si>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</si>
  <si>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</si>
  <si>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</si>
  <si>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</si>
  <si>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</si>
  <si>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</si>
  <si>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</si>
  <si>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</si>
  <si>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</si>
  <si>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</si>
  <si>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11.2.1</t>
  </si>
  <si>
    <t>Equipment siting and protection</t>
  </si>
  <si>
    <t>11.2.2</t>
  </si>
  <si>
    <t>Supporting utilities</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</si>
  <si>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</si>
  <si>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</si>
  <si>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</si>
  <si>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</si>
  <si>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</si>
  <si>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</si>
  <si>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</si>
  <si>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</si>
  <si>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</si>
  <si>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</si>
  <si>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</si>
  <si>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</si>
  <si>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</si>
  <si>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</si>
  <si>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12.1.1</t>
  </si>
  <si>
    <t>Documented operating procedures</t>
  </si>
  <si>
    <t>12.1.2</t>
  </si>
  <si>
    <t>Change management</t>
  </si>
  <si>
    <t>12.1.3</t>
  </si>
  <si>
    <t>Capacity management</t>
  </si>
  <si>
    <t>12.1.4</t>
  </si>
  <si>
    <t>Separation of development, testing and operational environments</t>
  </si>
  <si>
    <t>12.2.1</t>
  </si>
  <si>
    <t>Controls against malware</t>
  </si>
  <si>
    <t>12.3.1</t>
  </si>
  <si>
    <t>Information backup</t>
  </si>
  <si>
    <t>12.4.1</t>
  </si>
  <si>
    <t>Event logging</t>
  </si>
  <si>
    <t>12.4.2</t>
  </si>
  <si>
    <t>Protection of log information</t>
  </si>
  <si>
    <t>12.4.3</t>
  </si>
  <si>
    <t>Administrator and operator logs</t>
  </si>
  <si>
    <t>12.4.4</t>
  </si>
  <si>
    <t>Clock synchronisation</t>
  </si>
  <si>
    <t>12.5.1</t>
  </si>
  <si>
    <t>Installation of software on operational systems</t>
  </si>
  <si>
    <t>12.6.1</t>
  </si>
  <si>
    <t>Management of technical vulnerabilities</t>
  </si>
  <si>
    <t>12.6.2</t>
  </si>
  <si>
    <t>Restrictions on software installation</t>
  </si>
  <si>
    <t>12.7.1</t>
  </si>
  <si>
    <t>Information systems audit controls</t>
  </si>
  <si>
    <t>13.1.1</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</si>
  <si>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</si>
  <si>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</si>
  <si>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</si>
  <si>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</si>
  <si>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</si>
  <si>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</si>
  <si>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</si>
  <si>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</si>
  <si>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</si>
  <si>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</si>
  <si>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</si>
  <si>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</si>
  <si>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</si>
  <si>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</si>
  <si>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</si>
  <si>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</si>
  <si>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</si>
  <si>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</si>
  <si>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</si>
  <si>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14.2.1</t>
  </si>
  <si>
    <t>Secure development policy</t>
  </si>
  <si>
    <t>14.2.2</t>
  </si>
  <si>
    <t>System change control procedures</t>
  </si>
  <si>
    <t>14.2.3</t>
  </si>
  <si>
    <t>Technical review of applications after operating platform changes</t>
  </si>
  <si>
    <t>14.2.4</t>
  </si>
  <si>
    <t>Restrictions on changes to software packages</t>
  </si>
  <si>
    <t>14.2.5</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</si>
  <si>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</si>
  <si>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</si>
  <si>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</si>
  <si>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</si>
  <si>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</si>
  <si>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</si>
  <si>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</si>
  <si>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</si>
  <si>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</si>
  <si>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</si>
  <si>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</si>
  <si>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</si>
  <si>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</si>
  <si>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</si>
  <si>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</si>
  <si>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</si>
  <si>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</si>
  <si>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15.2.1</t>
  </si>
  <si>
    <t>Monitoring and review of supplier services</t>
  </si>
  <si>
    <t>15.2.2</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</si>
  <si>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</si>
  <si>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</si>
  <si>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</si>
  <si>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</si>
  <si>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</si>
  <si>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</si>
  <si>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</si>
  <si>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</si>
  <si>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</si>
  <si>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16.1.5</t>
  </si>
  <si>
    <t>Response to information security incidents</t>
  </si>
  <si>
    <t>16.1.6</t>
  </si>
  <si>
    <t>Learning from information security incidents</t>
  </si>
  <si>
    <t>16.1.7</t>
  </si>
  <si>
    <t>Collection of evidence</t>
  </si>
  <si>
    <t>17.1.1</t>
  </si>
  <si>
    <t>Planning information security continuity</t>
  </si>
  <si>
    <t>17.1.2</t>
  </si>
  <si>
    <t>Implementing information security continuity</t>
  </si>
  <si>
    <t>17.1.3</t>
  </si>
  <si>
    <t>Verify, review and evaluate information security continuity</t>
  </si>
  <si>
    <t>17.2.1</t>
  </si>
  <si>
    <t>Availability of information processing facilities</t>
  </si>
  <si>
    <t>18.1.1</t>
  </si>
  <si>
    <t>Identification of applicable legislation and contractual requirements</t>
  </si>
  <si>
    <t>18.1.2</t>
  </si>
  <si>
    <t>Intellectual property rights</t>
  </si>
  <si>
    <t>18.1.3</t>
  </si>
  <si>
    <t>Protection of records</t>
  </si>
  <si>
    <t>18.1.4</t>
  </si>
  <si>
    <t>Privacy and protection of personally identifiable information</t>
  </si>
  <si>
    <t>18.1.5</t>
  </si>
  <si>
    <t>Regulation of cryptographic controls</t>
  </si>
  <si>
    <t>18.2.1</t>
  </si>
  <si>
    <t>Independent review of information security</t>
  </si>
  <si>
    <t>18.2.2</t>
  </si>
  <si>
    <t>Compliance with security policies and standards</t>
  </si>
  <si>
    <t>18.2.3</t>
  </si>
  <si>
    <t>Technical compliance review</t>
  </si>
  <si>
    <t>8.2.3, 10.1.1</t>
  </si>
  <si>
    <t>Handling of assets; Policy on the use of cryptographic controls</t>
  </si>
  <si>
    <t>11.1.1,11.1.2</t>
  </si>
  <si>
    <t>Physical security perimeter; Physical entry controls</t>
  </si>
  <si>
    <t>9.2.3, 9.3.1, 9.4.3</t>
  </si>
  <si>
    <t>Management of privileged access rights; Use of secret authentication information; Password management system</t>
  </si>
  <si>
    <t>9.1.1, 9.2.3, 9.3.1, 9.4.3</t>
  </si>
  <si>
    <t>Access control policy; Management of privileged access rights; Use of secret authentication information; Password management system</t>
  </si>
  <si>
    <t>CSC 1</t>
  </si>
  <si>
    <t>Inventory of Authorized and Unauthorized Devices</t>
  </si>
  <si>
    <t>CSC 2</t>
  </si>
  <si>
    <t>Inventory of Authorized and Unauthorized Software</t>
  </si>
  <si>
    <t>CSC 3</t>
  </si>
  <si>
    <t>Secure Configurations for Hardware and Software</t>
  </si>
  <si>
    <t>CSC 4</t>
  </si>
  <si>
    <t>Continuous Vulnerability Assessment and Remediation</t>
  </si>
  <si>
    <t>CSC 5</t>
  </si>
  <si>
    <t>Malware Defenses</t>
  </si>
  <si>
    <t>CSC 6</t>
  </si>
  <si>
    <t>Application Software Security</t>
  </si>
  <si>
    <t>CSC 7</t>
  </si>
  <si>
    <t>Wireless Access Control</t>
  </si>
  <si>
    <t>CSC 8</t>
  </si>
  <si>
    <t>Data Recovery Capability</t>
  </si>
  <si>
    <t>CSC 9</t>
  </si>
  <si>
    <t>Security Skills Assessment and Appropriate Training to Fill Gaps</t>
  </si>
  <si>
    <t>CSC 10</t>
  </si>
  <si>
    <t>Secure Configurations for Network Devices</t>
  </si>
  <si>
    <t>CSC 11</t>
  </si>
  <si>
    <t>Limitation and Control of Network Ports</t>
  </si>
  <si>
    <t>CSC 12</t>
  </si>
  <si>
    <t>Controlled Use of Administrative Privileges</t>
  </si>
  <si>
    <t>CSC 13</t>
  </si>
  <si>
    <t>Boundary Defense</t>
  </si>
  <si>
    <t>CSC 14</t>
  </si>
  <si>
    <t>Maintenance, Monitoring, and Analysis of Audit Logs</t>
  </si>
  <si>
    <t>CSC 15</t>
  </si>
  <si>
    <t>Controlled Access Based on the Need to Know</t>
  </si>
  <si>
    <t>CSC 16</t>
  </si>
  <si>
    <t>Account Monitoring and Control</t>
  </si>
  <si>
    <t>CSC 17</t>
  </si>
  <si>
    <t>Data Protection</t>
  </si>
  <si>
    <t>CSC 18</t>
  </si>
  <si>
    <t>Incident Response and Management</t>
  </si>
  <si>
    <t>CSC 19</t>
  </si>
  <si>
    <t>Secure Network Engineering</t>
  </si>
  <si>
    <t>CSC 20</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</si>
  <si>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</si>
  <si>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</si>
  <si>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</si>
  <si>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</si>
  <si>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</si>
  <si>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</si>
  <si>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</si>
  <si>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</si>
  <si>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</si>
  <si>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</si>
  <si>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</si>
  <si>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</si>
  <si>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</si>
  <si>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</si>
  <si>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</si>
  <si>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</si>
  <si>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</si>
  <si>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</si>
  <si>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</si>
  <si>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</si>
  <si>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</si>
  <si>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</si>
  <si>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</si>
  <si>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</si>
  <si>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</si>
  <si>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ID.GV-2</t>
  </si>
  <si>
    <t xml:space="preserve"> Information security roles &amp; responsibilities are coordinated and aligned with internal roles and external partners</t>
  </si>
  <si>
    <t>ID.GV-3</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</si>
  <si>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</si>
  <si>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</si>
  <si>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</si>
  <si>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</si>
  <si>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</si>
  <si>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</si>
  <si>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</si>
  <si>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</si>
  <si>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</si>
  <si>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</si>
  <si>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</si>
  <si>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</si>
  <si>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</si>
  <si>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</si>
  <si>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</si>
  <si>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</si>
  <si>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</si>
  <si>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</si>
  <si>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</si>
  <si>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</si>
  <si>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</si>
  <si>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PR.AC-1</t>
  </si>
  <si>
    <t xml:space="preserve"> Identities and credentials are managed for authorized devices and users</t>
  </si>
  <si>
    <t>PR.AC-2</t>
  </si>
  <si>
    <t xml:space="preserve"> Physical access to assets is managed and protected</t>
  </si>
  <si>
    <t>PR.AC-3</t>
  </si>
  <si>
    <t xml:space="preserve"> Remote access is managed</t>
  </si>
  <si>
    <t>PR.AC-4</t>
  </si>
  <si>
    <t xml:space="preserve"> Access permissions are managed, incorporating the principles of least privilege and separation of duties</t>
  </si>
  <si>
    <t>PR.AC-5</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</si>
  <si>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</si>
  <si>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</si>
  <si>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</si>
  <si>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</si>
  <si>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</si>
  <si>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</si>
  <si>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</si>
  <si>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</si>
  <si>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</si>
  <si>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</si>
  <si>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</si>
  <si>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PR.DS-1</t>
  </si>
  <si>
    <t xml:space="preserve"> Data-at-rest is protected</t>
  </si>
  <si>
    <t>PR.DS-2</t>
  </si>
  <si>
    <t xml:space="preserve"> Data-in-transit is protected</t>
  </si>
  <si>
    <t>PR.DS-3</t>
  </si>
  <si>
    <t xml:space="preserve"> Assets are formally managed throughout removal, transfers, and disposition</t>
  </si>
  <si>
    <t>PR.DS-4</t>
  </si>
  <si>
    <t xml:space="preserve"> Adequate capacity to ensure availability is maintained</t>
  </si>
  <si>
    <t>PR.DS-5</t>
  </si>
  <si>
    <t xml:space="preserve"> Protections against data leaks are implemented</t>
  </si>
  <si>
    <t>PR.DS-6</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</si>
  <si>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</si>
  <si>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</si>
  <si>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</si>
  <si>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</si>
  <si>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</si>
  <si>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PR.IP-2</t>
  </si>
  <si>
    <t xml:space="preserve"> A System Development Life Cycle to manage systems is implemented</t>
  </si>
  <si>
    <t>PR.IP-3</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</si>
  <si>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</si>
  <si>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</si>
  <si>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</si>
  <si>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</si>
  <si>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</si>
  <si>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</si>
  <si>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</si>
  <si>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</si>
  <si>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</si>
  <si>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</si>
  <si>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</si>
  <si>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PR.IP-9</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</si>
  <si>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</si>
  <si>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</si>
  <si>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</si>
  <si>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</si>
  <si>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</si>
  <si>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</si>
  <si>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</si>
  <si>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</si>
  <si>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</si>
  <si>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</si>
  <si>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</si>
  <si>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PR.PT-1</t>
  </si>
  <si>
    <t xml:space="preserve"> Audit/log records are determined, documented, implemented, and reviewed in accordance with policy</t>
  </si>
  <si>
    <t>PR.PT-2</t>
  </si>
  <si>
    <t xml:space="preserve"> Removable media is protected and its use restricted according to policy</t>
  </si>
  <si>
    <t>PR.PT-3</t>
  </si>
  <si>
    <t xml:space="preserve"> Access to systems and assets is controlled, incorporating the principle of least functionality</t>
  </si>
  <si>
    <t>PR.PT-4</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</si>
  <si>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</si>
  <si>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</si>
  <si>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</si>
  <si>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</si>
  <si>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</si>
  <si>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</si>
  <si>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</si>
  <si>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</si>
  <si>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</si>
  <si>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</si>
  <si>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</si>
  <si>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</si>
  <si>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</si>
  <si>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</si>
  <si>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</si>
  <si>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</si>
  <si>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</si>
  <si>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</si>
  <si>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</si>
  <si>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</si>
  <si>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</si>
  <si>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</si>
  <si>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</si>
  <si>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</si>
  <si>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</si>
  <si>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DE.CM-8</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</si>
  <si>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</si>
  <si>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</si>
  <si>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</si>
  <si>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</si>
  <si>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</si>
  <si>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</si>
  <si>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</si>
  <si>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</si>
  <si>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</si>
  <si>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</si>
  <si>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</si>
  <si>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</si>
  <si>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</si>
  <si>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</si>
  <si>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</si>
  <si>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</si>
  <si>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</si>
  <si>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</si>
  <si>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</si>
  <si>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</si>
  <si>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</si>
  <si>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</si>
  <si>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</si>
  <si>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</si>
  <si>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</si>
  <si>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</si>
  <si>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</si>
  <si>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</si>
  <si>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</si>
  <si>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</si>
  <si>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</si>
  <si>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</si>
  <si>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</si>
  <si>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</si>
  <si>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</si>
  <si>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</si>
  <si>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</si>
  <si>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</si>
  <si>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</si>
  <si>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</si>
  <si>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</si>
  <si>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</si>
  <si>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</si>
  <si>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</si>
  <si>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</si>
  <si>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</si>
  <si>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</si>
  <si>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</si>
  <si>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</si>
  <si>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</si>
  <si>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</si>
  <si>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</si>
  <si>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</si>
  <si>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PR.AC-4, PR.PT-3</t>
  </si>
  <si>
    <t xml:space="preserve"> Access permissions are managed, incorporating the principles of least privilege and separation of duties;  Access to systems and assets is controlled, incorporating the principle of least functionality</t>
  </si>
  <si>
    <t>ID.AM-1, ID.AM-2, ID.AM-4</t>
  </si>
  <si>
    <t xml:space="preserve"> Physical devices and systems within the organization are inventoried;  Software platforms and applications within the organization are inventoried;  Organizational communication and data flows are mapped</t>
  </si>
  <si>
    <t>PR.AC-1, PR.AC-4</t>
  </si>
  <si>
    <t xml:space="preserve"> Identities and credentials are managed for authorized devices and users;  Access permissions are managed, incorporating the principles of least privilege and separation of duties</t>
  </si>
  <si>
    <t>PR.AC-2, PR.IP-5</t>
  </si>
  <si>
    <t xml:space="preserve"> Physical access to assets is managed and protected;  Policy and regulations regarding the physical operating environment for organizational assets are met</t>
  </si>
  <si>
    <t>PR.DS-1, PR.DS-2</t>
  </si>
  <si>
    <t xml:space="preserve"> Data-at-rest is protected;  Data-in-transit is protected</t>
  </si>
  <si>
    <t>DE.CM-1, DE.CM-2, DE.CM-7</t>
  </si>
  <si>
    <t xml:space="preserve"> The network is monitored to detect potential cybersecurity events;  The physical environment is monitored to detect potential cybersecurity events;  Monitoring for unauthorized personnel, connections, devices, and software is performed</t>
  </si>
  <si>
    <t>PR.AC-2, PR.AT-5, PR.IP-5, DE.CM-2</t>
  </si>
  <si>
    <t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t>
  </si>
  <si>
    <t>PR.AC-2, PR.AC-4, PR.DS-1, PR.DS-3, PR.DS-5</t>
  </si>
  <si>
    <t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t>
  </si>
  <si>
    <t>PR.IP-1, PR.IP-2</t>
  </si>
  <si>
    <t xml:space="preserve"> A baseline configuration of information technology/industrial control systems is created and maintained;  A System Development Life Cycle to manage systems is implemented</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</si>
  <si>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</si>
  <si>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</si>
  <si>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</si>
  <si>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</si>
  <si>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3.1.3</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</si>
  <si>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</si>
  <si>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</si>
  <si>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</si>
  <si>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</si>
  <si>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</si>
  <si>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</si>
  <si>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</si>
  <si>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</si>
  <si>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</si>
  <si>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</si>
  <si>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</si>
  <si>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</si>
  <si>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</si>
  <si>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</si>
  <si>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</si>
  <si>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</si>
  <si>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</si>
  <si>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</si>
  <si>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</si>
  <si>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</si>
  <si>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</si>
  <si>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</si>
  <si>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</si>
  <si>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</si>
  <si>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</si>
  <si>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</si>
  <si>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Authorize wireless access prior to allowing such connections.</t>
  </si>
  <si>
    <t>3.1.17</t>
  </si>
  <si>
    <t>Protect wireless access using authentication and encryption.</t>
  </si>
  <si>
    <t>3.1.18</t>
  </si>
  <si>
    <t>Control connection of mobile devices.</t>
  </si>
  <si>
    <t>3.1.19</t>
  </si>
  <si>
    <t>Encrypt CUI on mobile devices and mobile computing platforms.21</t>
  </si>
  <si>
    <t>3.1.20</t>
  </si>
  <si>
    <t>Verify and control/limit connections to and use of external systems.</t>
  </si>
  <si>
    <t>3.1.21</t>
  </si>
  <si>
    <t>Limit use of portable storage devices on external systems.</t>
  </si>
  <si>
    <t>3.1.22</t>
  </si>
  <si>
    <t>Control CUI posted or processed on publicly accessible systems.</t>
  </si>
  <si>
    <t>3.2.1</t>
  </si>
  <si>
    <t>Ensure that managers, systems administrators, and users of organizational systems are made aware of the security risks associated with their activities and of the applicable policies, standards, and procedures related to the security of those systems.</t>
  </si>
  <si>
    <t>3.2.2</t>
  </si>
  <si>
    <t>Ensure that personnel are trained to carry out their assigned information security-related duties and responsibilities.</t>
  </si>
  <si>
    <t>3.2.3</t>
  </si>
  <si>
    <t>Provide security awareness training on recognizing and reporting potential indicators of insider reat.</t>
  </si>
  <si>
    <t>3.3.1</t>
  </si>
  <si>
    <t>Create and retain system audit logs and records to the extent needed to enable the monitoring, analysis, investigation, and reporting of unlawful or unauthorized system activity.</t>
  </si>
  <si>
    <t>3.3.2</t>
  </si>
  <si>
    <t>Ensure that the actions of individual system users can be uniquely traced to those users so they can be held accountable for their actions.</t>
  </si>
  <si>
    <t>3.3.3</t>
  </si>
  <si>
    <t>Review and update logged events.</t>
  </si>
  <si>
    <t>3.3.4</t>
  </si>
  <si>
    <t>Alert in the event of an audit logging process failure.</t>
  </si>
  <si>
    <t>3.3.5</t>
  </si>
  <si>
    <t>Correlate audit record review, analysis, and reporting processes for investigation and response to indications of unlawful, unauthorized, suspicious, or unusual activity.</t>
  </si>
  <si>
    <t>3.3.6</t>
  </si>
  <si>
    <t>Provide audit record reduction and report generation to support on-demand analysis and reporting.</t>
  </si>
  <si>
    <t>3.3.7</t>
  </si>
  <si>
    <t>Provide a system capability that compares and synchronizes internal system clocks with an authoritative source to generate time stamps for audit records.</t>
  </si>
  <si>
    <t>3.3.8</t>
  </si>
  <si>
    <t>Protect audit information and audit logging tools from unauthorized access, modification, and deletion.</t>
  </si>
  <si>
    <t>3.3.9</t>
  </si>
  <si>
    <t>Limit management of audit logging functionality to a subset of privileged users.</t>
  </si>
  <si>
    <t>3.4.1</t>
  </si>
  <si>
    <t>Establish and maintain baseline configurations and inventories of organizational systems (including hardware, software, firmware, and documentation) throughout the respective system development life cycles.</t>
  </si>
  <si>
    <t>3.4.2</t>
  </si>
  <si>
    <t>Establish and enforce security configuration settings for information technology products employed in organizational systems.</t>
  </si>
  <si>
    <t>3.4.3</t>
  </si>
  <si>
    <t>Track, review, approve or disapprove, and log changes to organizational systems.</t>
  </si>
  <si>
    <t>3.4.4</t>
  </si>
  <si>
    <t>Analyze the security impact of changes prior to implementation.</t>
  </si>
  <si>
    <t>3.4.5</t>
  </si>
  <si>
    <t>Define, document, approve, and enforce physical and logical access restrictions associated with changes to organizational systems.</t>
  </si>
  <si>
    <t>3.4.6</t>
  </si>
  <si>
    <t>Employ the principle of least functionality by configuring organizational systems to provide only essential capabilities.</t>
  </si>
  <si>
    <t>3.4.7</t>
  </si>
  <si>
    <t>Restrict, disable, or prevent the use of nonessential programs, functions, ports, protocols, and services.</t>
  </si>
  <si>
    <t>3.4.8</t>
  </si>
  <si>
    <t>Apply deny-by-exception (blacklisting) policy to prevent the use of unauthorized software or deny-all, permit-by-exception (whitelisting) policy to allow the execution of authorized software.</t>
  </si>
  <si>
    <t>3.4.9</t>
  </si>
  <si>
    <t>Control and monitor user-installed software.</t>
  </si>
  <si>
    <t>3.5.1</t>
  </si>
  <si>
    <t>Identify system users, processes acting on behalf of users, and devices.</t>
  </si>
  <si>
    <t>3.5.2</t>
  </si>
  <si>
    <t>Authenticate (or verify) the identities of users, processes, or devices, as a prerequisite to allowing access to organizational systems.</t>
  </si>
  <si>
    <t>3.5.3</t>
  </si>
  <si>
    <t>Use multifactor authentication 22 for local and network access 23 to privileged accounts and for network access to non-privileged accounts.</t>
  </si>
  <si>
    <t>3.5.4</t>
  </si>
  <si>
    <t>Employ replay-resistant authentication mechanisms for network access to privileged and non- privileged accounts.</t>
  </si>
  <si>
    <t>3.5.5</t>
  </si>
  <si>
    <t>Prevent reuse of identifiers for a defined period.</t>
  </si>
  <si>
    <t>3.5.6</t>
  </si>
  <si>
    <t>Disable identifiers after a defined period of inactivity.</t>
  </si>
  <si>
    <t>3.5.7</t>
  </si>
  <si>
    <t>Enforce a minimum password complexity and change of characters when new passwords are created.</t>
  </si>
  <si>
    <t>3.5.8</t>
  </si>
  <si>
    <t>Prohibit password reuse for a specified number of generations.</t>
  </si>
  <si>
    <t>3.5.9</t>
  </si>
  <si>
    <t>Allow temporary password use for system logons with an immediate change to a permanent password.</t>
  </si>
  <si>
    <t>3.5.10</t>
  </si>
  <si>
    <t>Store and transmit only cryptographically-protected passwords.</t>
  </si>
  <si>
    <t>3.5.11</t>
  </si>
  <si>
    <t>Obscure feedback of authentication information.</t>
  </si>
  <si>
    <t>3.6.1</t>
  </si>
  <si>
    <t>Establish an operational incident-handling capability for organizational systems that includes preparation, detection, analysis, containment, recovery, and user response activities.</t>
  </si>
  <si>
    <t>3.6.2</t>
  </si>
  <si>
    <t>Track, document, and report incidents to designated officials and/or authorities both internal and external to the organization.</t>
  </si>
  <si>
    <t>3.6.3</t>
  </si>
  <si>
    <t>Test the organizational incident response capability.</t>
  </si>
  <si>
    <t>3.7.1</t>
  </si>
  <si>
    <t>Perform maintenance on organizational systems.</t>
  </si>
  <si>
    <t>3.7.2</t>
  </si>
  <si>
    <t>Provide controls on the tools, techniques, mechanisms, and personnel used to conduct system maintenance.</t>
  </si>
  <si>
    <t>3.7.3</t>
  </si>
  <si>
    <t>Ensure equipment removed for off-site maintenance is sanitized of any CUI.</t>
  </si>
  <si>
    <t>3.7.4</t>
  </si>
  <si>
    <t>Check media containing diagnostic and test programs for malicious code before the media are used in organizational systems.</t>
  </si>
  <si>
    <t>3.7.5</t>
  </si>
  <si>
    <t>Require multifactor authentication to establish nonlocal maintenance sessions via external netw connections and terminate such connections when nonlocal maintenance is complete.</t>
  </si>
  <si>
    <t>3.7.6</t>
  </si>
  <si>
    <t>Supervise the maintenance activities of maintenance personnel without required access authorization.</t>
  </si>
  <si>
    <t>3.8.1</t>
  </si>
  <si>
    <t>Protect (i.e., physically control and securely store) system media containing CUI, both paper and digital.</t>
  </si>
  <si>
    <t>3.8.2</t>
  </si>
  <si>
    <t>Limit access to CUI on system media to authorized users.</t>
  </si>
  <si>
    <t>3.8.3</t>
  </si>
  <si>
    <t>Sanitize or destroy system media containing CUI before disposal or release for reuse.</t>
  </si>
  <si>
    <t>3.8.4</t>
  </si>
  <si>
    <t xml:space="preserve">Mark media with necessary CUI markings and distribution limitations. </t>
  </si>
  <si>
    <t>3.8.5</t>
  </si>
  <si>
    <t>Control access to media containing CUI and maintain accountability for media during transport outside of controlled areas.</t>
  </si>
  <si>
    <t>3.8.6</t>
  </si>
  <si>
    <t>Implement cryptographic mechanisms to protect the confidentiality of CUI stored on digital media during transport unless otherwise protected by alternative physical safeguards.</t>
  </si>
  <si>
    <t>3.8.7</t>
  </si>
  <si>
    <t>Control the use of removable media on system components.</t>
  </si>
  <si>
    <t>3.8.8</t>
  </si>
  <si>
    <t>Prohibit the use of portable storage devices when such devices have no identifiable owner.</t>
  </si>
  <si>
    <t>3.8.9</t>
  </si>
  <si>
    <t>Protect the confidentiality of backup CUI at storage locations.</t>
  </si>
  <si>
    <t>3.9.1</t>
  </si>
  <si>
    <t>Screen individuals prior to authorizing access to organizational systems containing CUI.</t>
  </si>
  <si>
    <t>3.9.2</t>
  </si>
  <si>
    <t>Ensure that organizational systems containing CUI are protected during and after personnel actions such as terminations and transfers.</t>
  </si>
  <si>
    <t>3.10.1</t>
  </si>
  <si>
    <t>Limit physical access to organizational systems, equipment, and the respective operating environments to authorized individuals.</t>
  </si>
  <si>
    <t>3.10.2</t>
  </si>
  <si>
    <t>Protect and monitor the physical facility and support infrastructure for organizational systems.</t>
  </si>
  <si>
    <t>3.10.3</t>
  </si>
  <si>
    <t>Escort visitors and monitor visitor activity.</t>
  </si>
  <si>
    <t>3.10.4</t>
  </si>
  <si>
    <t>Maintain audit logs of physical access.</t>
  </si>
  <si>
    <t>3.10.5</t>
  </si>
  <si>
    <t>Control and manage physical access devices.</t>
  </si>
  <si>
    <t>3.10.6</t>
  </si>
  <si>
    <t>Enforce safeguarding measures for CUI at alternate work sites.</t>
  </si>
  <si>
    <t>3.11.1</t>
  </si>
  <si>
    <t>Periodically assess the risk to organizational operations (including mission, functions, image, or reputation), organizational assets, and individuals, resulting from the operation of organizational systems and the associated processing, storage, or transmission of CUI.</t>
  </si>
  <si>
    <t>3.11.2</t>
  </si>
  <si>
    <t>Scan for vulnerabilities in organizational systems and applications periodically and when new vulnerabilities affecting those systems and applications are identified.</t>
  </si>
  <si>
    <t>3.11.3</t>
  </si>
  <si>
    <t>Remediate vulnerabilities in accordance with risk assessments.</t>
  </si>
  <si>
    <t>3.12.1</t>
  </si>
  <si>
    <t>Periodically assess the security controls in organizational systems to determine if the controls are effective in their application.</t>
  </si>
  <si>
    <t>3.12.2</t>
  </si>
  <si>
    <t>Develop and implement plans of action designed to correct deficiencies and reduce or eliminate vulnerabilities in organizational systems.</t>
  </si>
  <si>
    <t>3.12.3</t>
  </si>
  <si>
    <t>Monitor security controls on an ongoing basis to ensure the continued effectiveness of the controls.</t>
  </si>
  <si>
    <t>3.12.4</t>
  </si>
  <si>
    <t>Develop, document, and periodically update system security plans that describe system boundaries, system environments of operation, how security requirements are implemented, and the relationships with or connections to other systems.</t>
  </si>
  <si>
    <t>3.13.1</t>
  </si>
  <si>
    <t>Monitor, control, and protect communications (i.e., information transmitted or received by organizational systems) at the external boundaries and key internal boundaries of organizational systems.</t>
  </si>
  <si>
    <t>3.13.2</t>
  </si>
  <si>
    <t>Employ architectural designs, software development techniques, and systems engineering principles that promote effective information security within organizational systems.</t>
  </si>
  <si>
    <t>3.13.3</t>
  </si>
  <si>
    <t>Separate user functionality from system management functionality.</t>
  </si>
  <si>
    <t>3.13.4</t>
  </si>
  <si>
    <t>Prevent unauthorized and unintended information transfer via shared system resources.</t>
  </si>
  <si>
    <t>3.13.5</t>
  </si>
  <si>
    <t>Implement subnetworks for publicly accessible system components that are physically or logically separated from internal networks.</t>
  </si>
  <si>
    <t>3.13.6</t>
  </si>
  <si>
    <t>Deny network communications traffic by default and allow network communications traffic by exception (i.e., deny all, permit by exception).</t>
  </si>
  <si>
    <t>3.13.7</t>
  </si>
  <si>
    <t>Prevent remote devices from simultaneously establishing non-remote connections with organizational systems and communicating via some other connection to resources in external networks (i.e., split tunneling).</t>
  </si>
  <si>
    <t>3.13.8</t>
  </si>
  <si>
    <t>Implement cryptographic mechanisms to prevent unauthorized disclosure of CUI during transmission unless otherwise protected by alternative physical safeguards.</t>
  </si>
  <si>
    <t>3.13.9</t>
  </si>
  <si>
    <t>Terminate network connections associated with communications sessions at the end of the sessions or after a defined period of inactivity.</t>
  </si>
  <si>
    <t>3.13.10</t>
  </si>
  <si>
    <t>Establish and manage cryptographic keys for cryptography employed in organizational systems.</t>
  </si>
  <si>
    <t>3.13.11</t>
  </si>
  <si>
    <t>Employ FIPS-validated cryptography when used to protect the confidentiality of CUI.</t>
  </si>
  <si>
    <t>3.13.12</t>
  </si>
  <si>
    <t>Prohibit remote activation 27 of collaborative computing devices and provide indication of devices in use to users present at the device.</t>
  </si>
  <si>
    <t>3.13.13</t>
  </si>
  <si>
    <t>Control and monitor the use of mobile code.</t>
  </si>
  <si>
    <t>3.13.14</t>
  </si>
  <si>
    <t>Control and monitor the use of Voice over Internet Protocol (VoIP) technologies.</t>
  </si>
  <si>
    <t>3.13.15</t>
  </si>
  <si>
    <t>Protect the authenticity of communications sessions.</t>
  </si>
  <si>
    <t>3.13.16</t>
  </si>
  <si>
    <t>Protect the confidentiality of CUI at rest.</t>
  </si>
  <si>
    <t>3.14.1</t>
  </si>
  <si>
    <t>Identify, report, and correct system flaws in a timely manner.</t>
  </si>
  <si>
    <t>3.14.2</t>
  </si>
  <si>
    <t>Provide protection from malicious code at designated locations within organizational systems.</t>
  </si>
  <si>
    <t>3.14.3</t>
  </si>
  <si>
    <t>Monitor system security alerts and advisories and take action in response.</t>
  </si>
  <si>
    <t>3.14.4</t>
  </si>
  <si>
    <t>Update malicious code protection mechanisms when new releases are available.</t>
  </si>
  <si>
    <t>3.14.5</t>
  </si>
  <si>
    <t>Perform periodic scans of organizational systems and real-time scans of files from external sources as files are downloaded, opened, or executed.</t>
  </si>
  <si>
    <t>3.14.6</t>
  </si>
  <si>
    <t>Monitor organizational systems, including inbound and outbound communications traffic, to detect attacks and indicators of potential attacks.</t>
  </si>
  <si>
    <t>3.14.7</t>
  </si>
  <si>
    <t>Identify unauthorized use of organizational systems.</t>
  </si>
  <si>
    <t>3.1.1, 3.1.2, 3.1.7</t>
  </si>
  <si>
    <t>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t>
  </si>
  <si>
    <t>3.1.12, 3.1.13, 3.1.14, 3.1.14, 3.1.15, 3.1.8, 3.1.20, 3.7.5, 3.8.2, 3.13.7</t>
  </si>
  <si>
    <t>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t>
  </si>
  <si>
    <t>3.1.7, 3.3.2, 3.3.3, 3.3.4, 3.3.5, 3.4.3, 3.7.1, 3.7.6, 3.10.4, 3.10.5</t>
  </si>
  <si>
    <t>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t>
  </si>
  <si>
    <t>3.4.3, 3.4.4</t>
  </si>
  <si>
    <t>Track, review, approve or disapprove, and log changes to organizational systems.; Analyze the security impact of changes prior to implementation.</t>
  </si>
  <si>
    <t>3.1.3, 3.8.1</t>
  </si>
  <si>
    <t>Control the flow of CUI in accordance with approved authorizations.;Protect (i.e., physically control and securely store) system media containing CUI, both paper and digital.</t>
  </si>
  <si>
    <t>3.1.19, 3.8.1</t>
  </si>
  <si>
    <t>Encrypt CUI on mobile devices and mobile computing platforms.21;Protect (i.e., physically control and securely store) system media containing CUI, both paper and digital.</t>
  </si>
  <si>
    <t>3.7.1, 3.7.2, 3.8.3</t>
  </si>
  <si>
    <t>Perform maintenance on organizational systems.;Provide controls on the tools, techniques, mechanisms, and personnel used to conduct system maintenance.;Sanitize or destroy system media containing CUI before disposal or release for reuse.</t>
  </si>
  <si>
    <t>3.8.1, 3.8.2</t>
  </si>
  <si>
    <t>Protect (i.e., physically control and securely store) system media containing CUI, both paper and digital.;Limit access to CUI on system media to authorized users.</t>
  </si>
  <si>
    <t>3.6.1, 3.14.6, 3.14.7</t>
  </si>
  <si>
    <t>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t>
  </si>
  <si>
    <t>3.8.2, 3.10.1, 3.10.2, 3.10.5, 3.10.6, 3.12.1</t>
  </si>
  <si>
    <t>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t>
  </si>
  <si>
    <t>3.8.1, 3.8.5, 3.8.7</t>
  </si>
  <si>
    <t>Protect (i.e., physically control and securely store) system media containing CUI, both paper and digital.;Control access to media containing CUI and maintain accountability for media during transport outside of controlled areas.;Control the use of removable media on system components.</t>
  </si>
  <si>
    <t>3.9.1, 3.9.2</t>
  </si>
  <si>
    <t>Screen individuals prior to authorizing access to organizational systems containing CUI.;Ensure that organizational systems containing CUI are protected during and after personnel actions such as terminations and transfers.</t>
  </si>
  <si>
    <t>3.6.1, 3.12.2</t>
  </si>
  <si>
    <t>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t>
  </si>
  <si>
    <t>3.1.18, 3.7.1, 3.13.13</t>
  </si>
  <si>
    <t>Control connection of mobile devices.;Perform maintenance on organizational systems.;Separate user functionality from system management functionality.</t>
  </si>
  <si>
    <t>3.11.1, 3.11.2, 3.11.3</t>
  </si>
  <si>
    <t>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t>
  </si>
  <si>
    <r>
      <rPr>
        <rFont val="Helvetica"/>
        <color rgb="FF231F20"/>
        <sz val="10.0"/>
      </rPr>
      <t>AC-1</t>
    </r>
  </si>
  <si>
    <r>
      <rPr>
        <rFont val="Helvetica"/>
        <color rgb="FF231F20"/>
        <sz val="10.0"/>
      </rPr>
      <t>Access Control Policy and Procedures</t>
    </r>
  </si>
  <si>
    <r>
      <rPr>
        <rFont val="Helvetica"/>
        <color rgb="FF231F20"/>
        <sz val="10.0"/>
      </rPr>
      <t>AC-2</t>
    </r>
  </si>
  <si>
    <r>
      <rPr>
        <rFont val="Helvetica"/>
        <color rgb="FF231F20"/>
        <sz val="10.0"/>
      </rPr>
      <t>Account Management</t>
    </r>
  </si>
  <si>
    <r>
      <rPr>
        <rFont val="Helvetica"/>
        <color rgb="FF231F20"/>
        <sz val="10.0"/>
      </rPr>
      <t>AC-3</t>
    </r>
  </si>
  <si>
    <r>
      <rPr>
        <rFont val="Helvetica"/>
        <color rgb="FF231F20"/>
        <sz val="10.0"/>
      </rPr>
      <t>Access Enforcement</t>
    </r>
  </si>
  <si>
    <r>
      <rPr>
        <rFont val="Helvetica"/>
        <color rgb="FF231F20"/>
        <sz val="10.0"/>
      </rPr>
      <t>AC-4</t>
    </r>
  </si>
  <si>
    <r>
      <rPr>
        <rFont val="Helvetica"/>
        <color rgb="FF231F20"/>
        <sz val="10.0"/>
      </rPr>
      <t>Information Flow Enforcement</t>
    </r>
  </si>
  <si>
    <r>
      <rPr>
        <rFont val="Helvetica"/>
        <color rgb="FF231F20"/>
        <sz val="10.0"/>
      </rPr>
      <t>AC-5</t>
    </r>
  </si>
  <si>
    <r>
      <rPr>
        <rFont val="Helvetica"/>
        <color rgb="FF231F20"/>
        <sz val="10.0"/>
      </rPr>
      <t>Separation of Duties</t>
    </r>
  </si>
  <si>
    <r>
      <rPr>
        <rFont val="Helvetica"/>
        <color rgb="FF231F20"/>
        <sz val="10.0"/>
      </rPr>
      <t>AC-6</t>
    </r>
  </si>
  <si>
    <r>
      <rPr>
        <rFont val="Helvetica"/>
        <color rgb="FF231F20"/>
        <sz val="10.0"/>
      </rPr>
      <t>Least Privilege</t>
    </r>
  </si>
  <si>
    <t>AC-6(9)</t>
  </si>
  <si>
    <t>Access Control: Auditing use of privileged functions</t>
  </si>
  <si>
    <r>
      <rPr>
        <rFont val="Helvetica"/>
        <color rgb="FF231F20"/>
        <sz val="10.0"/>
      </rPr>
      <t>AC-7</t>
    </r>
  </si>
  <si>
    <r>
      <rPr>
        <rFont val="Helvetica"/>
        <color rgb="FF231F20"/>
        <sz val="10.0"/>
      </rPr>
      <t>Unsuccessful Logon Attempts</t>
    </r>
  </si>
  <si>
    <r>
      <rPr>
        <rFont val="Helvetica"/>
        <color rgb="FF231F20"/>
        <sz val="10.0"/>
      </rPr>
      <t>AC-8</t>
    </r>
  </si>
  <si>
    <r>
      <rPr>
        <rFont val="Helvetica"/>
        <color rgb="FF231F20"/>
        <sz val="10.0"/>
      </rPr>
      <t>System Use Notification</t>
    </r>
  </si>
  <si>
    <r>
      <rPr>
        <rFont val="Helvetica"/>
        <color rgb="FF231F20"/>
        <sz val="10.0"/>
      </rPr>
      <t>AC-9</t>
    </r>
  </si>
  <si>
    <r>
      <rPr>
        <rFont val="Helvetica"/>
        <color rgb="FF231F20"/>
        <sz val="10.0"/>
      </rPr>
      <t>Previous Logon (Access) Notification</t>
    </r>
  </si>
  <si>
    <r>
      <rPr>
        <rFont val="Helvetica"/>
        <color rgb="FF231F20"/>
        <sz val="10.0"/>
      </rPr>
      <t>AC-10</t>
    </r>
  </si>
  <si>
    <r>
      <rPr>
        <rFont val="Helvetica"/>
        <color rgb="FF231F20"/>
        <sz val="10.0"/>
      </rPr>
      <t>Concurrent Session Control</t>
    </r>
  </si>
  <si>
    <r>
      <rPr>
        <rFont val="Helvetica"/>
        <color rgb="FF231F20"/>
        <sz val="10.0"/>
      </rPr>
      <t>AC-11</t>
    </r>
  </si>
  <si>
    <r>
      <rPr>
        <rFont val="Helvetica"/>
        <color rgb="FF231F20"/>
        <sz val="10.0"/>
      </rPr>
      <t>Session Lock</t>
    </r>
  </si>
  <si>
    <r>
      <rPr>
        <rFont val="Helvetica"/>
        <color rgb="FF231F20"/>
        <sz val="10.0"/>
      </rPr>
      <t>AC-12</t>
    </r>
  </si>
  <si>
    <r>
      <rPr>
        <rFont val="Helvetica"/>
        <color rgb="FF231F20"/>
        <sz val="10.0"/>
      </rPr>
      <t>Session Termination</t>
    </r>
  </si>
  <si>
    <r>
      <rPr>
        <rFont val="Helvetica"/>
        <color rgb="FF231F20"/>
        <sz val="10.0"/>
      </rPr>
      <t>AC-13</t>
    </r>
  </si>
  <si>
    <r>
      <rPr>
        <rFont val="Helvetica"/>
        <b/>
        <color rgb="FF231F20"/>
        <sz val="10.0"/>
      </rPr>
      <t>Withdrawn</t>
    </r>
  </si>
  <si>
    <r>
      <rPr>
        <rFont val="Helvetica"/>
        <color rgb="FF231F20"/>
        <sz val="10.0"/>
      </rPr>
      <t>AC-14</t>
    </r>
  </si>
  <si>
    <t>Permitted Actions without Identification or Authentication</t>
  </si>
  <si>
    <r>
      <rPr>
        <rFont val="Helvetica"/>
        <color rgb="FF231F20"/>
        <sz val="10.0"/>
      </rPr>
      <t>AC-15</t>
    </r>
  </si>
  <si>
    <r>
      <rPr>
        <rFont val="Helvetica"/>
        <b/>
        <color rgb="FF231F20"/>
        <sz val="10.0"/>
      </rPr>
      <t>Withdrawn</t>
    </r>
  </si>
  <si>
    <r>
      <rPr>
        <rFont val="Helvetica"/>
        <color rgb="FF231F20"/>
        <sz val="10.0"/>
      </rPr>
      <t>AC-16</t>
    </r>
  </si>
  <si>
    <r>
      <rPr>
        <rFont val="Helvetica"/>
        <color rgb="FF231F20"/>
        <sz val="10.0"/>
      </rPr>
      <t>Security Attributes</t>
    </r>
  </si>
  <si>
    <r>
      <rPr>
        <rFont val="Helvetica"/>
        <color rgb="FF231F20"/>
        <sz val="10.0"/>
      </rPr>
      <t>AC-17</t>
    </r>
  </si>
  <si>
    <r>
      <rPr>
        <rFont val="Helvetica"/>
        <color rgb="FF231F20"/>
        <sz val="10.0"/>
      </rPr>
      <t>Remote Access</t>
    </r>
  </si>
  <si>
    <r>
      <rPr>
        <rFont val="Helvetica"/>
        <color rgb="FF231F20"/>
        <sz val="10.0"/>
      </rPr>
      <t>AC-18</t>
    </r>
  </si>
  <si>
    <r>
      <rPr>
        <rFont val="Helvetica"/>
        <color rgb="FF231F20"/>
        <sz val="10.0"/>
      </rPr>
      <t>Wireless Access</t>
    </r>
  </si>
  <si>
    <r>
      <rPr>
        <rFont val="Helvetica"/>
        <color rgb="FF231F20"/>
        <sz val="10.0"/>
      </rPr>
      <t>AC-19</t>
    </r>
  </si>
  <si>
    <r>
      <rPr>
        <rFont val="Helvetica"/>
        <color rgb="FF231F20"/>
        <sz val="10.0"/>
      </rPr>
      <t>Access Control for Mobile Devices</t>
    </r>
  </si>
  <si>
    <t>AC-19(5)</t>
  </si>
  <si>
    <t>Access Control: Full device / container based encryption</t>
  </si>
  <si>
    <r>
      <rPr>
        <rFont val="Helvetica"/>
        <color rgb="FF231F20"/>
        <sz val="10.0"/>
      </rPr>
      <t>AC-20</t>
    </r>
  </si>
  <si>
    <r>
      <rPr>
        <rFont val="Helvetica"/>
        <color rgb="FF231F20"/>
        <sz val="10.0"/>
      </rPr>
      <t>Use of External Information Systems</t>
    </r>
  </si>
  <si>
    <r>
      <rPr>
        <rFont val="Helvetica"/>
        <color rgb="FF231F20"/>
        <sz val="10.0"/>
      </rPr>
      <t>AC-21</t>
    </r>
  </si>
  <si>
    <r>
      <rPr>
        <rFont val="Helvetica"/>
        <color rgb="FF231F20"/>
        <sz val="10.0"/>
      </rPr>
      <t>Information Sharing</t>
    </r>
  </si>
  <si>
    <r>
      <rPr>
        <rFont val="Helvetica"/>
        <color rgb="FF231F20"/>
        <sz val="10.0"/>
      </rPr>
      <t>AC-22</t>
    </r>
  </si>
  <si>
    <r>
      <rPr>
        <rFont val="Helvetica"/>
        <color rgb="FF231F20"/>
        <sz val="10.0"/>
      </rPr>
      <t>Publicly Accessible Content</t>
    </r>
  </si>
  <si>
    <r>
      <rPr>
        <rFont val="Helvetica"/>
        <color rgb="FF231F20"/>
        <sz val="10.0"/>
      </rPr>
      <t>AC-23</t>
    </r>
  </si>
  <si>
    <r>
      <rPr>
        <rFont val="Helvetica"/>
        <color rgb="FF231F20"/>
        <sz val="10.0"/>
      </rPr>
      <t>Data Mining Protection</t>
    </r>
  </si>
  <si>
    <r>
      <rPr>
        <rFont val="Helvetica"/>
        <color rgb="FF231F20"/>
        <sz val="10.0"/>
      </rPr>
      <t>AC-24</t>
    </r>
  </si>
  <si>
    <r>
      <rPr>
        <rFont val="Helvetica"/>
        <color rgb="FF231F20"/>
        <sz val="10.0"/>
      </rPr>
      <t>Access Control Decisions</t>
    </r>
  </si>
  <si>
    <r>
      <rPr>
        <rFont val="Helvetica"/>
        <color rgb="FF231F20"/>
        <sz val="10.0"/>
      </rPr>
      <t>AC-25</t>
    </r>
  </si>
  <si>
    <r>
      <rPr>
        <rFont val="Helvetica"/>
        <color rgb="FF231F20"/>
        <sz val="10.0"/>
      </rPr>
      <t>Reference Monitor</t>
    </r>
  </si>
  <si>
    <r>
      <rPr>
        <rFont val="Helvetica"/>
        <color rgb="FF231F20"/>
        <sz val="10.0"/>
      </rPr>
      <t>AT-1</t>
    </r>
  </si>
  <si>
    <t>Security Awareness and Training Policy and Procedures</t>
  </si>
  <si>
    <r>
      <rPr>
        <rFont val="Helvetica"/>
        <color rgb="FF231F20"/>
        <sz val="10.0"/>
      </rPr>
      <t>AT-2</t>
    </r>
  </si>
  <si>
    <r>
      <rPr>
        <rFont val="Helvetica"/>
        <color rgb="FF231F20"/>
        <sz val="10.0"/>
      </rPr>
      <t>Security Awareness Training</t>
    </r>
  </si>
  <si>
    <r>
      <rPr>
        <rFont val="Helvetica"/>
        <color rgb="FF231F20"/>
        <sz val="10.0"/>
      </rPr>
      <t>AT-3</t>
    </r>
  </si>
  <si>
    <r>
      <rPr>
        <rFont val="Helvetica"/>
        <color rgb="FF231F20"/>
        <sz val="10.0"/>
      </rPr>
      <t>Role-Based Security Training</t>
    </r>
  </si>
  <si>
    <r>
      <rPr>
        <rFont val="Helvetica"/>
        <color rgb="FF231F20"/>
        <sz val="10.0"/>
      </rPr>
      <t>AT-4</t>
    </r>
  </si>
  <si>
    <r>
      <rPr>
        <rFont val="Helvetica"/>
        <color rgb="FF231F20"/>
        <sz val="10.0"/>
      </rPr>
      <t>Security Training Records</t>
    </r>
  </si>
  <si>
    <r>
      <rPr>
        <rFont val="Helvetica"/>
        <color rgb="FF231F20"/>
        <sz val="10.0"/>
      </rPr>
      <t>AT-5</t>
    </r>
  </si>
  <si>
    <r>
      <rPr>
        <rFont val="Helvetica"/>
        <b/>
        <color rgb="FF231F20"/>
        <sz val="10.0"/>
      </rPr>
      <t>Withdrawn</t>
    </r>
  </si>
  <si>
    <r>
      <rPr>
        <rFont val="Helvetica"/>
        <color rgb="FF231F20"/>
        <sz val="10.0"/>
      </rPr>
      <t>AU-1</t>
    </r>
  </si>
  <si>
    <t>Audit and Accountability Policy and Procedures</t>
  </si>
  <si>
    <r>
      <rPr>
        <rFont val="Helvetica"/>
        <color rgb="FF231F20"/>
        <sz val="10.0"/>
      </rPr>
      <t>AU-2</t>
    </r>
  </si>
  <si>
    <r>
      <rPr>
        <rFont val="Helvetica"/>
        <color rgb="FF231F20"/>
        <sz val="10.0"/>
      </rPr>
      <t>Audit Events</t>
    </r>
  </si>
  <si>
    <t>AU-2(3)</t>
  </si>
  <si>
    <t>Audit and Accountability: reviews and updates</t>
  </si>
  <si>
    <r>
      <rPr>
        <rFont val="Helvetica"/>
        <color rgb="FF231F20"/>
        <sz val="10.0"/>
      </rPr>
      <t>AU-3</t>
    </r>
  </si>
  <si>
    <r>
      <rPr>
        <rFont val="Helvetica"/>
        <color rgb="FF231F20"/>
        <sz val="10.0"/>
      </rPr>
      <t>Content of Audit Records</t>
    </r>
  </si>
  <si>
    <r>
      <rPr>
        <rFont val="Helvetica"/>
        <color rgb="FF231F20"/>
        <sz val="10.0"/>
      </rPr>
      <t>AU-4</t>
    </r>
  </si>
  <si>
    <r>
      <rPr>
        <rFont val="Helvetica"/>
        <color rgb="FF231F20"/>
        <sz val="10.0"/>
      </rPr>
      <t>Audit Storage Capacity</t>
    </r>
  </si>
  <si>
    <r>
      <rPr>
        <rFont val="Helvetica"/>
        <color rgb="FF231F20"/>
        <sz val="10.0"/>
      </rPr>
      <t>AU-5</t>
    </r>
  </si>
  <si>
    <r>
      <rPr>
        <rFont val="Helvetica"/>
        <color rgb="FF231F20"/>
        <sz val="10.0"/>
      </rPr>
      <t>Response to Audit Processing Failures</t>
    </r>
  </si>
  <si>
    <r>
      <rPr>
        <rFont val="Helvetica"/>
        <color rgb="FF231F20"/>
        <sz val="10.0"/>
      </rPr>
      <t>AU-6</t>
    </r>
  </si>
  <si>
    <r>
      <rPr>
        <rFont val="Helvetica"/>
        <color rgb="FF231F20"/>
        <sz val="10.0"/>
      </rPr>
      <t>Audit Review, Analysis, and Reporting</t>
    </r>
  </si>
  <si>
    <r>
      <rPr>
        <rFont val="Helvetica"/>
        <color rgb="FF231F20"/>
        <sz val="10.0"/>
      </rPr>
      <t>AU-7</t>
    </r>
  </si>
  <si>
    <r>
      <rPr>
        <rFont val="Helvetica"/>
        <color rgb="FF231F20"/>
        <sz val="10.0"/>
      </rPr>
      <t>Audit Reduction and Report Generation</t>
    </r>
  </si>
  <si>
    <r>
      <rPr>
        <rFont val="Helvetica"/>
        <color rgb="FF231F20"/>
        <sz val="10.0"/>
      </rPr>
      <t>AU-8</t>
    </r>
  </si>
  <si>
    <r>
      <rPr>
        <rFont val="Helvetica"/>
        <color rgb="FF231F20"/>
        <sz val="10.0"/>
      </rPr>
      <t>Time Stamps</t>
    </r>
  </si>
  <si>
    <r>
      <rPr>
        <rFont val="Helvetica"/>
        <color rgb="FF231F20"/>
        <sz val="10.0"/>
      </rPr>
      <t>AU-9</t>
    </r>
  </si>
  <si>
    <r>
      <rPr>
        <rFont val="Helvetica"/>
        <color rgb="FF231F20"/>
        <sz val="10.0"/>
      </rPr>
      <t>Protection of Audit Information</t>
    </r>
  </si>
  <si>
    <r>
      <rPr>
        <rFont val="Helvetica"/>
        <color rgb="FF231F20"/>
        <sz val="10.0"/>
      </rPr>
      <t>AU-10</t>
    </r>
  </si>
  <si>
    <r>
      <rPr>
        <rFont val="Helvetica"/>
        <color rgb="FF231F20"/>
        <sz val="10.0"/>
      </rPr>
      <t>Non-repudiation</t>
    </r>
  </si>
  <si>
    <r>
      <rPr>
        <rFont val="Helvetica"/>
        <color rgb="FF231F20"/>
        <sz val="10.0"/>
      </rPr>
      <t>AU-11</t>
    </r>
  </si>
  <si>
    <r>
      <rPr>
        <rFont val="Helvetica"/>
        <color rgb="FF231F20"/>
        <sz val="10.0"/>
      </rPr>
      <t>Audit Record Retention</t>
    </r>
  </si>
  <si>
    <r>
      <rPr>
        <rFont val="Helvetica"/>
        <color rgb="FF231F20"/>
        <sz val="10.0"/>
      </rPr>
      <t>AU-12</t>
    </r>
  </si>
  <si>
    <r>
      <rPr>
        <rFont val="Helvetica"/>
        <color rgb="FF231F20"/>
        <sz val="10.0"/>
      </rPr>
      <t>Audit Generation</t>
    </r>
  </si>
  <si>
    <r>
      <rPr>
        <rFont val="Helvetica"/>
        <color rgb="FF231F20"/>
        <sz val="10.0"/>
      </rPr>
      <t>AU-13</t>
    </r>
  </si>
  <si>
    <r>
      <rPr>
        <rFont val="Helvetica"/>
        <color rgb="FF231F20"/>
        <sz val="10.0"/>
      </rPr>
      <t>Monitoring for Information Disclosure</t>
    </r>
  </si>
  <si>
    <r>
      <rPr>
        <rFont val="Helvetica"/>
        <color rgb="FF231F20"/>
        <sz val="10.0"/>
      </rPr>
      <t>AU-14</t>
    </r>
  </si>
  <si>
    <r>
      <rPr>
        <rFont val="Helvetica"/>
        <color rgb="FF231F20"/>
        <sz val="10.0"/>
      </rPr>
      <t>Session Audit</t>
    </r>
  </si>
  <si>
    <r>
      <rPr>
        <rFont val="Helvetica"/>
        <color rgb="FF231F20"/>
        <sz val="10.0"/>
      </rPr>
      <t>AU-15</t>
    </r>
  </si>
  <si>
    <r>
      <rPr>
        <rFont val="Helvetica"/>
        <color rgb="FF231F20"/>
        <sz val="10.0"/>
      </rPr>
      <t>Alternate Audit Capability</t>
    </r>
  </si>
  <si>
    <r>
      <rPr>
        <rFont val="Helvetica"/>
        <color rgb="FF231F20"/>
        <sz val="10.0"/>
      </rPr>
      <t>AU-16</t>
    </r>
  </si>
  <si>
    <r>
      <rPr>
        <rFont val="Helvetica"/>
        <color rgb="FF231F20"/>
        <sz val="10.0"/>
      </rPr>
      <t>Cross-Organizational Auditing</t>
    </r>
  </si>
  <si>
    <r>
      <rPr>
        <rFont val="Helvetica"/>
        <color rgb="FF231F20"/>
        <sz val="10.0"/>
      </rPr>
      <t>CA-1</t>
    </r>
  </si>
  <si>
    <t>Security Assessment and Authorization Policies and Procedures</t>
  </si>
  <si>
    <r>
      <rPr>
        <rFont val="Helvetica"/>
        <color rgb="FF231F20"/>
        <sz val="10.0"/>
      </rPr>
      <t>CA-2</t>
    </r>
  </si>
  <si>
    <r>
      <rPr>
        <rFont val="Helvetica"/>
        <color rgb="FF231F20"/>
        <sz val="10.0"/>
      </rPr>
      <t>Security Assessments</t>
    </r>
  </si>
  <si>
    <r>
      <rPr>
        <rFont val="Helvetica"/>
        <color rgb="FF231F20"/>
        <sz val="10.0"/>
      </rPr>
      <t>CA-3</t>
    </r>
  </si>
  <si>
    <r>
      <rPr>
        <rFont val="Helvetica"/>
        <color rgb="FF231F20"/>
        <sz val="10.0"/>
      </rPr>
      <t>System Interconnections</t>
    </r>
  </si>
  <si>
    <r>
      <rPr>
        <rFont val="Helvetica"/>
        <color rgb="FF231F20"/>
        <sz val="10.0"/>
      </rPr>
      <t>CA-4</t>
    </r>
  </si>
  <si>
    <r>
      <rPr>
        <rFont val="Helvetica"/>
        <b/>
        <color rgb="FF231F20"/>
        <sz val="10.0"/>
      </rPr>
      <t>Withdrawn</t>
    </r>
  </si>
  <si>
    <r>
      <rPr>
        <rFont val="Helvetica"/>
        <color rgb="FF231F20"/>
        <sz val="10.0"/>
      </rPr>
      <t>CA-5</t>
    </r>
  </si>
  <si>
    <r>
      <rPr>
        <rFont val="Helvetica"/>
        <color rgb="FF231F20"/>
        <sz val="10.0"/>
      </rPr>
      <t>Plan of Action and Milestones</t>
    </r>
  </si>
  <si>
    <r>
      <rPr>
        <rFont val="Helvetica"/>
        <color rgb="FF231F20"/>
        <sz val="10.0"/>
      </rPr>
      <t>CA-6</t>
    </r>
  </si>
  <si>
    <r>
      <rPr>
        <rFont val="Helvetica"/>
        <color rgb="FF231F20"/>
        <sz val="10.0"/>
      </rPr>
      <t>Security Authorization</t>
    </r>
  </si>
  <si>
    <r>
      <rPr>
        <rFont val="Helvetica"/>
        <color rgb="FF231F20"/>
        <sz val="10.0"/>
      </rPr>
      <t>CA-7</t>
    </r>
  </si>
  <si>
    <r>
      <rPr>
        <rFont val="Helvetica"/>
        <color rgb="FF231F20"/>
        <sz val="10.0"/>
      </rPr>
      <t>Continuous Monitoring</t>
    </r>
  </si>
  <si>
    <r>
      <rPr>
        <rFont val="Helvetica"/>
        <color rgb="FF231F20"/>
        <sz val="10.0"/>
      </rPr>
      <t>CA-8</t>
    </r>
  </si>
  <si>
    <r>
      <rPr>
        <rFont val="Helvetica"/>
        <color rgb="FF231F20"/>
        <sz val="10.0"/>
      </rPr>
      <t>Penetration Testing</t>
    </r>
  </si>
  <si>
    <r>
      <rPr>
        <rFont val="Helvetica"/>
        <color rgb="FF231F20"/>
        <sz val="10.0"/>
      </rPr>
      <t>CA-9</t>
    </r>
  </si>
  <si>
    <r>
      <rPr>
        <rFont val="Helvetica"/>
        <color rgb="FF231F20"/>
        <sz val="10.0"/>
      </rPr>
      <t>Internal System Connections</t>
    </r>
  </si>
  <si>
    <r>
      <rPr>
        <rFont val="Helvetica"/>
        <color rgb="FF231F20"/>
        <sz val="10.0"/>
      </rPr>
      <t>CM-1</t>
    </r>
  </si>
  <si>
    <t>Configuration Management Policy and Procedures</t>
  </si>
  <si>
    <r>
      <rPr>
        <rFont val="Helvetica"/>
        <color rgb="FF231F20"/>
        <sz val="10.0"/>
      </rPr>
      <t>CM-2</t>
    </r>
  </si>
  <si>
    <r>
      <rPr>
        <rFont val="Helvetica"/>
        <color rgb="FF231F20"/>
        <sz val="10.0"/>
      </rPr>
      <t>Baseline Configuration</t>
    </r>
  </si>
  <si>
    <r>
      <rPr>
        <rFont val="Helvetica"/>
        <color rgb="FF231F20"/>
        <sz val="10.0"/>
      </rPr>
      <t>CM-3</t>
    </r>
  </si>
  <si>
    <r>
      <rPr>
        <rFont val="Helvetica"/>
        <color rgb="FF231F20"/>
        <sz val="10.0"/>
      </rPr>
      <t>Configuration Change Control</t>
    </r>
  </si>
  <si>
    <r>
      <rPr>
        <rFont val="Helvetica"/>
        <color rgb="FF231F20"/>
        <sz val="10.0"/>
      </rPr>
      <t>CM-4</t>
    </r>
  </si>
  <si>
    <r>
      <rPr>
        <rFont val="Helvetica"/>
        <color rgb="FF231F20"/>
        <sz val="10.0"/>
      </rPr>
      <t>Security Impact Analysis</t>
    </r>
  </si>
  <si>
    <r>
      <rPr>
        <rFont val="Helvetica"/>
        <color rgb="FF231F20"/>
        <sz val="10.0"/>
      </rPr>
      <t>CM-5</t>
    </r>
  </si>
  <si>
    <r>
      <rPr>
        <rFont val="Helvetica"/>
        <color rgb="FF231F20"/>
        <sz val="10.0"/>
      </rPr>
      <t>Access Restrictions for Change</t>
    </r>
  </si>
  <si>
    <r>
      <rPr>
        <rFont val="Helvetica"/>
        <color rgb="FF231F20"/>
        <sz val="10.0"/>
      </rPr>
      <t>CM-6</t>
    </r>
  </si>
  <si>
    <r>
      <rPr>
        <rFont val="Helvetica"/>
        <color rgb="FF231F20"/>
        <sz val="10.0"/>
      </rPr>
      <t>Configuration Settings</t>
    </r>
  </si>
  <si>
    <r>
      <rPr>
        <rFont val="Helvetica"/>
        <color rgb="FF231F20"/>
        <sz val="10.0"/>
      </rPr>
      <t>CM-7</t>
    </r>
  </si>
  <si>
    <r>
      <rPr>
        <rFont val="Helvetica"/>
        <color rgb="FF231F20"/>
        <sz val="10.0"/>
      </rPr>
      <t>Least Functionality</t>
    </r>
  </si>
  <si>
    <r>
      <rPr>
        <rFont val="Helvetica"/>
        <color rgb="FF231F20"/>
        <sz val="10.0"/>
      </rPr>
      <t>CM-8</t>
    </r>
  </si>
  <si>
    <r>
      <rPr>
        <rFont val="Helvetica"/>
        <color rgb="FF231F20"/>
        <sz val="10.0"/>
      </rPr>
      <t>Information System Component Inventory</t>
    </r>
  </si>
  <si>
    <r>
      <rPr>
        <rFont val="Helvetica"/>
        <color rgb="FF231F20"/>
        <sz val="10.0"/>
      </rPr>
      <t>CM-9</t>
    </r>
  </si>
  <si>
    <r>
      <rPr>
        <rFont val="Helvetica"/>
        <color rgb="FF231F20"/>
        <sz val="10.0"/>
      </rPr>
      <t>Configuration Management Plan</t>
    </r>
  </si>
  <si>
    <r>
      <rPr>
        <rFont val="Helvetica"/>
        <color rgb="FF231F20"/>
        <sz val="10.0"/>
      </rPr>
      <t>CM-10</t>
    </r>
  </si>
  <si>
    <r>
      <rPr>
        <rFont val="Helvetica"/>
        <color rgb="FF231F20"/>
        <sz val="10.0"/>
      </rPr>
      <t>Software Usage Restrictions</t>
    </r>
  </si>
  <si>
    <r>
      <rPr>
        <rFont val="Helvetica"/>
        <color rgb="FF231F20"/>
        <sz val="10.0"/>
      </rPr>
      <t>CM-11</t>
    </r>
  </si>
  <si>
    <r>
      <rPr>
        <rFont val="Helvetica"/>
        <color rgb="FF231F20"/>
        <sz val="10.0"/>
      </rPr>
      <t>User-Installed Software</t>
    </r>
  </si>
  <si>
    <r>
      <rPr>
        <rFont val="Helvetica"/>
        <color rgb="FF231F20"/>
        <sz val="10.0"/>
      </rPr>
      <t>CP-1</t>
    </r>
  </si>
  <si>
    <t>Contingency Planning Policy and Procedures</t>
  </si>
  <si>
    <r>
      <rPr>
        <rFont val="Helvetica"/>
        <color rgb="FF231F20"/>
        <sz val="10.0"/>
      </rPr>
      <t>CP-2</t>
    </r>
  </si>
  <si>
    <r>
      <rPr>
        <rFont val="Helvetica"/>
        <color rgb="FF231F20"/>
        <sz val="10.0"/>
      </rPr>
      <t>Contingency Plan</t>
    </r>
  </si>
  <si>
    <r>
      <rPr>
        <rFont val="Helvetica"/>
        <color rgb="FF231F20"/>
        <sz val="10.0"/>
      </rPr>
      <t>CP-3</t>
    </r>
  </si>
  <si>
    <r>
      <rPr>
        <rFont val="Helvetica"/>
        <color rgb="FF231F20"/>
        <sz val="10.0"/>
      </rPr>
      <t>Contingency Training</t>
    </r>
  </si>
  <si>
    <r>
      <rPr>
        <rFont val="Helvetica"/>
        <color rgb="FF231F20"/>
        <sz val="10.0"/>
      </rPr>
      <t>CP-4</t>
    </r>
  </si>
  <si>
    <r>
      <rPr>
        <rFont val="Helvetica"/>
        <color rgb="FF231F20"/>
        <sz val="10.0"/>
      </rPr>
      <t>Contingency Plan Testing</t>
    </r>
  </si>
  <si>
    <r>
      <rPr>
        <rFont val="Helvetica"/>
        <color rgb="FF231F20"/>
        <sz val="10.0"/>
      </rPr>
      <t>CP-5</t>
    </r>
  </si>
  <si>
    <r>
      <rPr>
        <rFont val="Helvetica"/>
        <b/>
        <color rgb="FF231F20"/>
        <sz val="10.0"/>
      </rPr>
      <t>Withdrawn</t>
    </r>
  </si>
  <si>
    <r>
      <rPr>
        <rFont val="Helvetica"/>
        <color rgb="FF231F20"/>
        <sz val="10.0"/>
      </rPr>
      <t>CP-6</t>
    </r>
  </si>
  <si>
    <r>
      <rPr>
        <rFont val="Helvetica"/>
        <color rgb="FF231F20"/>
        <sz val="10.0"/>
      </rPr>
      <t>Alternate Storage Site</t>
    </r>
  </si>
  <si>
    <r>
      <rPr>
        <rFont val="Helvetica"/>
        <color rgb="FF231F20"/>
        <sz val="10.0"/>
      </rPr>
      <t>CP-7</t>
    </r>
  </si>
  <si>
    <r>
      <rPr>
        <rFont val="Helvetica"/>
        <color rgb="FF231F20"/>
        <sz val="10.0"/>
      </rPr>
      <t>Alternate Processing Site</t>
    </r>
  </si>
  <si>
    <r>
      <rPr>
        <rFont val="Helvetica"/>
        <color rgb="FF231F20"/>
        <sz val="10.0"/>
      </rPr>
      <t>CP-8</t>
    </r>
  </si>
  <si>
    <r>
      <rPr>
        <rFont val="Helvetica"/>
        <color rgb="FF231F20"/>
        <sz val="10.0"/>
      </rPr>
      <t>Telecommunications Services</t>
    </r>
  </si>
  <si>
    <r>
      <rPr>
        <rFont val="Helvetica"/>
        <color rgb="FF231F20"/>
        <sz val="10.0"/>
      </rPr>
      <t>CP-9</t>
    </r>
  </si>
  <si>
    <r>
      <rPr>
        <rFont val="Helvetica"/>
        <color rgb="FF231F20"/>
        <sz val="10.0"/>
      </rPr>
      <t>Information System Backup</t>
    </r>
  </si>
  <si>
    <r>
      <rPr>
        <rFont val="Helvetica"/>
        <color rgb="FF231F20"/>
        <sz val="10.0"/>
      </rPr>
      <t>CP-10</t>
    </r>
  </si>
  <si>
    <t>Information System Recovery and Reconstitution</t>
  </si>
  <si>
    <r>
      <rPr>
        <rFont val="Helvetica"/>
        <color rgb="FF231F20"/>
        <sz val="10.0"/>
      </rPr>
      <t>CP-11</t>
    </r>
  </si>
  <si>
    <r>
      <rPr>
        <rFont val="Helvetica"/>
        <color rgb="FF231F20"/>
        <sz val="10.0"/>
      </rPr>
      <t>Alternate Communications Protocols</t>
    </r>
  </si>
  <si>
    <r>
      <rPr>
        <rFont val="Helvetica"/>
        <color rgb="FF231F20"/>
        <sz val="10.0"/>
      </rPr>
      <t>CP-12</t>
    </r>
  </si>
  <si>
    <r>
      <rPr>
        <rFont val="Helvetica"/>
        <color rgb="FF231F20"/>
        <sz val="10.0"/>
      </rPr>
      <t>Safe Mode</t>
    </r>
  </si>
  <si>
    <r>
      <rPr>
        <rFont val="Helvetica"/>
        <color rgb="FF231F20"/>
        <sz val="10.0"/>
      </rPr>
      <t>CP-13</t>
    </r>
  </si>
  <si>
    <r>
      <rPr>
        <rFont val="Helvetica"/>
        <color rgb="FF231F20"/>
        <sz val="10.0"/>
      </rPr>
      <t>Alternative Security Mechanisms</t>
    </r>
  </si>
  <si>
    <r>
      <rPr>
        <rFont val="Helvetica"/>
        <color rgb="FF231F20"/>
        <sz val="10.0"/>
      </rPr>
      <t>IA-1</t>
    </r>
  </si>
  <si>
    <t>Identification and Authentication Policy and Procedures</t>
  </si>
  <si>
    <r>
      <rPr>
        <rFont val="Helvetica"/>
        <color rgb="FF231F20"/>
        <sz val="10.0"/>
      </rPr>
      <t>IA-2</t>
    </r>
  </si>
  <si>
    <t>Identification and Authentication (Organizational Users)</t>
  </si>
  <si>
    <r>
      <rPr>
        <rFont val="Helvetica"/>
        <color rgb="FF231F20"/>
        <sz val="10.0"/>
      </rPr>
      <t>IA-3</t>
    </r>
  </si>
  <si>
    <r>
      <rPr>
        <rFont val="Helvetica"/>
        <color rgb="FF231F20"/>
        <sz val="10.0"/>
      </rPr>
      <t>Device Identification and Authentication</t>
    </r>
  </si>
  <si>
    <r>
      <rPr>
        <rFont val="Helvetica"/>
        <color rgb="FF231F20"/>
        <sz val="10.0"/>
      </rPr>
      <t>IA-4</t>
    </r>
  </si>
  <si>
    <r>
      <rPr>
        <rFont val="Helvetica"/>
        <color rgb="FF231F20"/>
        <sz val="10.0"/>
      </rPr>
      <t>Identifier Management</t>
    </r>
  </si>
  <si>
    <r>
      <rPr>
        <rFont val="Helvetica"/>
        <color rgb="FF231F20"/>
        <sz val="10.0"/>
      </rPr>
      <t>IA-5</t>
    </r>
  </si>
  <si>
    <r>
      <rPr>
        <rFont val="Helvetica"/>
        <color rgb="FF231F20"/>
        <sz val="10.0"/>
      </rPr>
      <t>Authenticator Management</t>
    </r>
  </si>
  <si>
    <t>IA-5(1)</t>
  </si>
  <si>
    <t>Password -Based Authentication: Enforces minimum complexity</t>
  </si>
  <si>
    <r>
      <rPr>
        <rFont val="Helvetica"/>
        <color rgb="FF231F20"/>
        <sz val="10.0"/>
      </rPr>
      <t>IA-6</t>
    </r>
  </si>
  <si>
    <r>
      <rPr>
        <rFont val="Helvetica"/>
        <color rgb="FF231F20"/>
        <sz val="10.0"/>
      </rPr>
      <t>Authenticator Feedback</t>
    </r>
  </si>
  <si>
    <r>
      <rPr>
        <rFont val="Helvetica"/>
        <color rgb="FF231F20"/>
        <sz val="10.0"/>
      </rPr>
      <t>IA-7</t>
    </r>
  </si>
  <si>
    <r>
      <rPr>
        <rFont val="Helvetica"/>
        <color rgb="FF231F20"/>
        <sz val="10.0"/>
      </rPr>
      <t>Cryptographic Module Authentication</t>
    </r>
  </si>
  <si>
    <r>
      <rPr>
        <rFont val="Helvetica"/>
        <color rgb="FF231F20"/>
        <sz val="10.0"/>
      </rPr>
      <t>IA-8</t>
    </r>
  </si>
  <si>
    <r>
      <rPr>
        <rFont val="Helvetica"/>
        <color rgb="FF231F20"/>
        <sz val="10.0"/>
      </rPr>
      <t>Identification and Authentication (Non- Organizational Users)</t>
    </r>
  </si>
  <si>
    <r>
      <rPr>
        <rFont val="Helvetica"/>
        <color rgb="FF231F20"/>
        <sz val="10.0"/>
      </rPr>
      <t>IA-9</t>
    </r>
  </si>
  <si>
    <r>
      <rPr>
        <rFont val="Helvetica"/>
        <color rgb="FF231F20"/>
        <sz val="10.0"/>
      </rPr>
      <t>Service Identification and Authentication</t>
    </r>
  </si>
  <si>
    <r>
      <rPr>
        <rFont val="Helvetica"/>
        <color rgb="FF231F20"/>
        <sz val="10.0"/>
      </rPr>
      <t>IA-10</t>
    </r>
  </si>
  <si>
    <r>
      <rPr>
        <rFont val="Helvetica"/>
        <color rgb="FF231F20"/>
        <sz val="10.0"/>
      </rPr>
      <t>Adaptive Identification and Authentication</t>
    </r>
  </si>
  <si>
    <r>
      <rPr>
        <rFont val="Helvetica"/>
        <color rgb="FF231F20"/>
        <sz val="10.0"/>
      </rPr>
      <t>IA-11</t>
    </r>
  </si>
  <si>
    <r>
      <rPr>
        <rFont val="Helvetica"/>
        <color rgb="FF231F20"/>
        <sz val="10.0"/>
      </rPr>
      <t>Re-authentication</t>
    </r>
  </si>
  <si>
    <r>
      <rPr>
        <rFont val="Helvetica"/>
        <color rgb="FF231F20"/>
        <sz val="10.0"/>
      </rPr>
      <t>IR-1</t>
    </r>
  </si>
  <si>
    <r>
      <rPr>
        <rFont val="Helvetica"/>
        <color rgb="FF231F20"/>
        <sz val="10.0"/>
      </rPr>
      <t>Incident Response Policy and Procedures</t>
    </r>
  </si>
  <si>
    <r>
      <rPr>
        <rFont val="Helvetica"/>
        <color rgb="FF231F20"/>
        <sz val="10.0"/>
      </rPr>
      <t>IR-2</t>
    </r>
  </si>
  <si>
    <r>
      <rPr>
        <rFont val="Helvetica"/>
        <color rgb="FF231F20"/>
        <sz val="10.0"/>
      </rPr>
      <t>Incident Response Training</t>
    </r>
  </si>
  <si>
    <r>
      <rPr>
        <rFont val="Helvetica"/>
        <color rgb="FF231F20"/>
        <sz val="10.0"/>
      </rPr>
      <t>IR-3</t>
    </r>
  </si>
  <si>
    <r>
      <rPr>
        <rFont val="Helvetica"/>
        <color rgb="FF231F20"/>
        <sz val="10.0"/>
      </rPr>
      <t>Incident Response Testing</t>
    </r>
  </si>
  <si>
    <r>
      <rPr>
        <rFont val="Helvetica"/>
        <color rgb="FF231F20"/>
        <sz val="10.0"/>
      </rPr>
      <t>IR-4</t>
    </r>
  </si>
  <si>
    <r>
      <rPr>
        <rFont val="Helvetica"/>
        <color rgb="FF231F20"/>
        <sz val="10.0"/>
      </rPr>
      <t>Incident Handling</t>
    </r>
  </si>
  <si>
    <r>
      <rPr>
        <rFont val="Helvetica"/>
        <color rgb="FF231F20"/>
        <sz val="10.0"/>
      </rPr>
      <t>IR-5</t>
    </r>
  </si>
  <si>
    <r>
      <rPr>
        <rFont val="Helvetica"/>
        <color rgb="FF231F20"/>
        <sz val="10.0"/>
      </rPr>
      <t>Incident Monitoring</t>
    </r>
  </si>
  <si>
    <r>
      <rPr>
        <rFont val="Helvetica"/>
        <color rgb="FF231F20"/>
        <sz val="10.0"/>
      </rPr>
      <t>IR-6</t>
    </r>
  </si>
  <si>
    <r>
      <rPr>
        <rFont val="Helvetica"/>
        <color rgb="FF231F20"/>
        <sz val="10.0"/>
      </rPr>
      <t>Incident Reporting</t>
    </r>
  </si>
  <si>
    <r>
      <rPr>
        <rFont val="Helvetica"/>
        <color rgb="FF231F20"/>
        <sz val="10.0"/>
      </rPr>
      <t>IR-7</t>
    </r>
  </si>
  <si>
    <r>
      <rPr>
        <rFont val="Helvetica"/>
        <color rgb="FF231F20"/>
        <sz val="10.0"/>
      </rPr>
      <t>Incident Response Assistance</t>
    </r>
  </si>
  <si>
    <r>
      <rPr>
        <rFont val="Helvetica"/>
        <color rgb="FF231F20"/>
        <sz val="10.0"/>
      </rPr>
      <t>IR-8</t>
    </r>
  </si>
  <si>
    <r>
      <rPr>
        <rFont val="Helvetica"/>
        <color rgb="FF231F20"/>
        <sz val="10.0"/>
      </rPr>
      <t>Incident Response Plan</t>
    </r>
  </si>
  <si>
    <r>
      <rPr>
        <rFont val="Helvetica"/>
        <color rgb="FF231F20"/>
        <sz val="10.0"/>
      </rPr>
      <t>IR-9</t>
    </r>
  </si>
  <si>
    <r>
      <rPr>
        <rFont val="Helvetica"/>
        <color rgb="FF231F20"/>
        <sz val="10.0"/>
      </rPr>
      <t>Information Spillage Response</t>
    </r>
  </si>
  <si>
    <r>
      <rPr>
        <rFont val="Helvetica"/>
        <color rgb="FF231F20"/>
        <sz val="10.0"/>
      </rPr>
      <t>IR-10</t>
    </r>
  </si>
  <si>
    <t>Integrated Information Security Analysis Team</t>
  </si>
  <si>
    <r>
      <rPr>
        <rFont val="Helvetica"/>
        <color rgb="FF231F20"/>
        <sz val="10.0"/>
      </rPr>
      <t>MA-1</t>
    </r>
  </si>
  <si>
    <r>
      <rPr>
        <rFont val="Helvetica"/>
        <color rgb="FF231F20"/>
        <sz val="10.0"/>
      </rPr>
      <t>System Maintenance Policy and Procedures</t>
    </r>
  </si>
  <si>
    <r>
      <rPr>
        <rFont val="Helvetica"/>
        <color rgb="FF231F20"/>
        <sz val="10.0"/>
      </rPr>
      <t>MA-2</t>
    </r>
  </si>
  <si>
    <r>
      <rPr>
        <rFont val="Helvetica"/>
        <color rgb="FF231F20"/>
        <sz val="10.0"/>
      </rPr>
      <t>Controlled Maintenance</t>
    </r>
  </si>
  <si>
    <r>
      <rPr>
        <rFont val="Helvetica"/>
        <color rgb="FF231F20"/>
        <sz val="10.0"/>
      </rPr>
      <t>MA-3</t>
    </r>
  </si>
  <si>
    <r>
      <rPr>
        <rFont val="Helvetica"/>
        <color rgb="FF231F20"/>
        <sz val="10.0"/>
      </rPr>
      <t>Maintenance Tools</t>
    </r>
  </si>
  <si>
    <r>
      <rPr>
        <rFont val="Helvetica"/>
        <color rgb="FF231F20"/>
        <sz val="10.0"/>
      </rPr>
      <t>MA-4</t>
    </r>
  </si>
  <si>
    <r>
      <rPr>
        <rFont val="Helvetica"/>
        <color rgb="FF231F20"/>
        <sz val="10.0"/>
      </rPr>
      <t>Nonlocal Maintenance</t>
    </r>
  </si>
  <si>
    <r>
      <rPr>
        <rFont val="Helvetica"/>
        <color rgb="FF231F20"/>
        <sz val="10.0"/>
      </rPr>
      <t>MA-5</t>
    </r>
  </si>
  <si>
    <r>
      <rPr>
        <rFont val="Helvetica"/>
        <color rgb="FF231F20"/>
        <sz val="10.0"/>
      </rPr>
      <t>Maintenance Personnel</t>
    </r>
  </si>
  <si>
    <r>
      <rPr>
        <rFont val="Helvetica"/>
        <color rgb="FF231F20"/>
        <sz val="10.0"/>
      </rPr>
      <t>MA-6</t>
    </r>
  </si>
  <si>
    <r>
      <rPr>
        <rFont val="Helvetica"/>
        <color rgb="FF231F20"/>
        <sz val="10.0"/>
      </rPr>
      <t>Timely Maintenance</t>
    </r>
  </si>
  <si>
    <r>
      <rPr>
        <rFont val="Helvetica"/>
        <color rgb="FF231F20"/>
        <sz val="10.0"/>
      </rPr>
      <t>MP-1</t>
    </r>
  </si>
  <si>
    <r>
      <rPr>
        <rFont val="Helvetica"/>
        <color rgb="FF231F20"/>
        <sz val="10.0"/>
      </rPr>
      <t>Media Protection Policy and Procedures</t>
    </r>
  </si>
  <si>
    <r>
      <rPr>
        <rFont val="Helvetica"/>
        <color rgb="FF231F20"/>
        <sz val="10.0"/>
      </rPr>
      <t>MP-2</t>
    </r>
  </si>
  <si>
    <r>
      <rPr>
        <rFont val="Helvetica"/>
        <color rgb="FF231F20"/>
        <sz val="10.0"/>
      </rPr>
      <t>Media Access</t>
    </r>
  </si>
  <si>
    <r>
      <rPr>
        <rFont val="Helvetica"/>
        <color rgb="FF231F20"/>
        <sz val="10.0"/>
      </rPr>
      <t>MP-3</t>
    </r>
  </si>
  <si>
    <r>
      <rPr>
        <rFont val="Helvetica"/>
        <color rgb="FF231F20"/>
        <sz val="10.0"/>
      </rPr>
      <t>Media Marking</t>
    </r>
  </si>
  <si>
    <r>
      <rPr>
        <rFont val="Helvetica"/>
        <color rgb="FF231F20"/>
        <sz val="10.0"/>
      </rPr>
      <t>MP-4</t>
    </r>
  </si>
  <si>
    <r>
      <rPr>
        <rFont val="Helvetica"/>
        <color rgb="FF231F20"/>
        <sz val="10.0"/>
      </rPr>
      <t>Media Storage</t>
    </r>
  </si>
  <si>
    <r>
      <rPr>
        <rFont val="Helvetica"/>
        <color rgb="FF231F20"/>
        <sz val="10.0"/>
      </rPr>
      <t>MP-5</t>
    </r>
  </si>
  <si>
    <r>
      <rPr>
        <rFont val="Helvetica"/>
        <color rgb="FF231F20"/>
        <sz val="10.0"/>
      </rPr>
      <t>Media Transport</t>
    </r>
  </si>
  <si>
    <r>
      <rPr>
        <rFont val="Helvetica"/>
        <color rgb="FF231F20"/>
        <sz val="10.0"/>
      </rPr>
      <t>MP-6</t>
    </r>
  </si>
  <si>
    <r>
      <rPr>
        <rFont val="Helvetica"/>
        <color rgb="FF231F20"/>
        <sz val="10.0"/>
      </rPr>
      <t>Media Sanitization</t>
    </r>
  </si>
  <si>
    <r>
      <rPr>
        <rFont val="Helvetica"/>
        <color rgb="FF231F20"/>
        <sz val="10.0"/>
      </rPr>
      <t>MP-7</t>
    </r>
  </si>
  <si>
    <r>
      <rPr>
        <rFont val="Helvetica"/>
        <color rgb="FF231F20"/>
        <sz val="10.0"/>
      </rPr>
      <t>Media Use</t>
    </r>
  </si>
  <si>
    <r>
      <rPr>
        <rFont val="Helvetica"/>
        <color rgb="FF231F20"/>
        <sz val="10.0"/>
      </rPr>
      <t>MP-8</t>
    </r>
  </si>
  <si>
    <r>
      <rPr>
        <rFont val="Helvetica"/>
        <color rgb="FF231F20"/>
        <sz val="10.0"/>
      </rPr>
      <t>Media Downgrading</t>
    </r>
  </si>
  <si>
    <r>
      <rPr>
        <rFont val="Helvetica"/>
        <color rgb="FF231F20"/>
        <sz val="10.0"/>
      </rPr>
      <t>PE-1</t>
    </r>
  </si>
  <si>
    <t>Physical and Environmental Protection Policy and Procedures</t>
  </si>
  <si>
    <r>
      <rPr>
        <rFont val="Helvetica"/>
        <color rgb="FF231F20"/>
        <sz val="10.0"/>
      </rPr>
      <t>PE-2</t>
    </r>
  </si>
  <si>
    <r>
      <rPr>
        <rFont val="Helvetica"/>
        <color rgb="FF231F20"/>
        <sz val="10.0"/>
      </rPr>
      <t>Physical Access Authorizations</t>
    </r>
  </si>
  <si>
    <r>
      <rPr>
        <rFont val="Helvetica"/>
        <color rgb="FF231F20"/>
        <sz val="10.0"/>
      </rPr>
      <t>PE-3</t>
    </r>
  </si>
  <si>
    <r>
      <rPr>
        <rFont val="Helvetica"/>
        <color rgb="FF231F20"/>
        <sz val="10.0"/>
      </rPr>
      <t>Physical Access Control</t>
    </r>
  </si>
  <si>
    <r>
      <rPr>
        <rFont val="Helvetica"/>
        <color rgb="FF231F20"/>
        <sz val="10.0"/>
      </rPr>
      <t>PE-4</t>
    </r>
  </si>
  <si>
    <r>
      <rPr>
        <rFont val="Helvetica"/>
        <color rgb="FF231F20"/>
        <sz val="10.0"/>
      </rPr>
      <t>Access Control for Transmission Medium</t>
    </r>
  </si>
  <si>
    <r>
      <rPr>
        <rFont val="Helvetica"/>
        <color rgb="FF231F20"/>
        <sz val="10.0"/>
      </rPr>
      <t>PE-5</t>
    </r>
  </si>
  <si>
    <r>
      <rPr>
        <rFont val="Helvetica"/>
        <color rgb="FF231F20"/>
        <sz val="10.0"/>
      </rPr>
      <t>Access Control for Output Devices</t>
    </r>
  </si>
  <si>
    <r>
      <rPr>
        <rFont val="Helvetica"/>
        <color rgb="FF231F20"/>
        <sz val="10.0"/>
      </rPr>
      <t>PE-6</t>
    </r>
  </si>
  <si>
    <r>
      <rPr>
        <rFont val="Helvetica"/>
        <color rgb="FF231F20"/>
        <sz val="10.0"/>
      </rPr>
      <t>Monitoring Physical Access</t>
    </r>
  </si>
  <si>
    <r>
      <rPr>
        <rFont val="Helvetica"/>
        <color rgb="FF231F20"/>
        <sz val="10.0"/>
      </rPr>
      <t>PE-7</t>
    </r>
  </si>
  <si>
    <r>
      <rPr>
        <rFont val="Helvetica"/>
        <b/>
        <color rgb="FF231F20"/>
        <sz val="10.0"/>
      </rPr>
      <t>Withdrawn</t>
    </r>
  </si>
  <si>
    <r>
      <rPr>
        <rFont val="Helvetica"/>
        <color rgb="FF231F20"/>
        <sz val="10.0"/>
      </rPr>
      <t>PE-8</t>
    </r>
  </si>
  <si>
    <r>
      <rPr>
        <rFont val="Helvetica"/>
        <color rgb="FF231F20"/>
        <sz val="10.0"/>
      </rPr>
      <t>Visitor Access Records</t>
    </r>
  </si>
  <si>
    <r>
      <rPr>
        <rFont val="Helvetica"/>
        <color rgb="FF231F20"/>
        <sz val="10.0"/>
      </rPr>
      <t>PE-9</t>
    </r>
  </si>
  <si>
    <r>
      <rPr>
        <rFont val="Helvetica"/>
        <color rgb="FF231F20"/>
        <sz val="10.0"/>
      </rPr>
      <t>Power Equipment and Cabling</t>
    </r>
  </si>
  <si>
    <r>
      <rPr>
        <rFont val="Helvetica"/>
        <color rgb="FF231F20"/>
        <sz val="10.0"/>
      </rPr>
      <t>PE-10</t>
    </r>
  </si>
  <si>
    <r>
      <rPr>
        <rFont val="Helvetica"/>
        <color rgb="FF231F20"/>
        <sz val="10.0"/>
      </rPr>
      <t>Emergency Shutoff</t>
    </r>
  </si>
  <si>
    <r>
      <rPr>
        <rFont val="Helvetica"/>
        <color rgb="FF231F20"/>
        <sz val="10.0"/>
      </rPr>
      <t>PE-11</t>
    </r>
  </si>
  <si>
    <r>
      <rPr>
        <rFont val="Helvetica"/>
        <color rgb="FF231F20"/>
        <sz val="10.0"/>
      </rPr>
      <t>Emergency Power</t>
    </r>
  </si>
  <si>
    <r>
      <rPr>
        <rFont val="Helvetica"/>
        <color rgb="FF231F20"/>
        <sz val="10.0"/>
      </rPr>
      <t>PE-12</t>
    </r>
  </si>
  <si>
    <r>
      <rPr>
        <rFont val="Helvetica"/>
        <color rgb="FF231F20"/>
        <sz val="10.0"/>
      </rPr>
      <t>Emergency Lighting</t>
    </r>
  </si>
  <si>
    <r>
      <rPr>
        <rFont val="Helvetica"/>
        <color rgb="FF231F20"/>
        <sz val="10.0"/>
      </rPr>
      <t>PE-13</t>
    </r>
  </si>
  <si>
    <r>
      <rPr>
        <rFont val="Helvetica"/>
        <color rgb="FF231F20"/>
        <sz val="10.0"/>
      </rPr>
      <t>Fire Protection</t>
    </r>
  </si>
  <si>
    <r>
      <rPr>
        <rFont val="Helvetica"/>
        <color rgb="FF231F20"/>
        <sz val="10.0"/>
      </rPr>
      <t>PE-14</t>
    </r>
  </si>
  <si>
    <r>
      <rPr>
        <rFont val="Helvetica"/>
        <color rgb="FF231F20"/>
        <sz val="10.0"/>
      </rPr>
      <t>Temperature and Humidity Controls</t>
    </r>
  </si>
  <si>
    <r>
      <rPr>
        <rFont val="Helvetica"/>
        <color rgb="FF231F20"/>
        <sz val="10.0"/>
      </rPr>
      <t>PE-15</t>
    </r>
  </si>
  <si>
    <r>
      <rPr>
        <rFont val="Helvetica"/>
        <color rgb="FF231F20"/>
        <sz val="10.0"/>
      </rPr>
      <t>Water Damage Protection</t>
    </r>
  </si>
  <si>
    <r>
      <rPr>
        <rFont val="Helvetica"/>
        <color rgb="FF231F20"/>
        <sz val="10.0"/>
      </rPr>
      <t>PE-16</t>
    </r>
  </si>
  <si>
    <r>
      <rPr>
        <rFont val="Helvetica"/>
        <color rgb="FF231F20"/>
        <sz val="10.0"/>
      </rPr>
      <t>Delivery and Removal</t>
    </r>
  </si>
  <si>
    <r>
      <rPr>
        <rFont val="Helvetica"/>
        <color rgb="FF231F20"/>
        <sz val="10.0"/>
      </rPr>
      <t>PE-17</t>
    </r>
  </si>
  <si>
    <r>
      <rPr>
        <rFont val="Helvetica"/>
        <color rgb="FF231F20"/>
        <sz val="10.0"/>
      </rPr>
      <t>Alternate Work Site</t>
    </r>
  </si>
  <si>
    <r>
      <rPr>
        <rFont val="Helvetica"/>
        <color rgb="FF231F20"/>
        <sz val="10.0"/>
      </rPr>
      <t>PE-18</t>
    </r>
  </si>
  <si>
    <r>
      <rPr>
        <rFont val="Helvetica"/>
        <color rgb="FF231F20"/>
        <sz val="10.0"/>
      </rPr>
      <t>Location of Information System Components</t>
    </r>
  </si>
  <si>
    <r>
      <rPr>
        <rFont val="Helvetica"/>
        <color rgb="FF231F20"/>
        <sz val="10.0"/>
      </rPr>
      <t>PE-19</t>
    </r>
  </si>
  <si>
    <r>
      <rPr>
        <rFont val="Helvetica"/>
        <color rgb="FF231F20"/>
        <sz val="10.0"/>
      </rPr>
      <t>Information Leakage</t>
    </r>
  </si>
  <si>
    <r>
      <rPr>
        <rFont val="Helvetica"/>
        <color rgb="FF231F20"/>
        <sz val="10.0"/>
      </rPr>
      <t>PE-20</t>
    </r>
  </si>
  <si>
    <r>
      <rPr>
        <rFont val="Helvetica"/>
        <color rgb="FF231F20"/>
        <sz val="10.0"/>
      </rPr>
      <t>Asset Monitoring and Tracking</t>
    </r>
  </si>
  <si>
    <r>
      <rPr>
        <rFont val="Helvetica"/>
        <color rgb="FF231F20"/>
        <sz val="10.0"/>
      </rPr>
      <t>PL-1</t>
    </r>
  </si>
  <si>
    <r>
      <rPr>
        <rFont val="Helvetica"/>
        <color rgb="FF231F20"/>
        <sz val="10.0"/>
      </rPr>
      <t>Security Planning Policy and Procedures</t>
    </r>
  </si>
  <si>
    <r>
      <rPr>
        <rFont val="Helvetica"/>
        <color rgb="FF231F20"/>
        <sz val="10.0"/>
      </rPr>
      <t>PL-2</t>
    </r>
  </si>
  <si>
    <r>
      <rPr>
        <rFont val="Helvetica"/>
        <color rgb="FF231F20"/>
        <sz val="10.0"/>
      </rPr>
      <t>System Security Plan</t>
    </r>
  </si>
  <si>
    <r>
      <rPr>
        <rFont val="Helvetica"/>
        <color rgb="FF231F20"/>
        <sz val="10.0"/>
      </rPr>
      <t>PL-3</t>
    </r>
  </si>
  <si>
    <r>
      <rPr>
        <rFont val="Helvetica"/>
        <b/>
        <color rgb="FF231F20"/>
        <sz val="10.0"/>
      </rPr>
      <t>Withdrawn</t>
    </r>
  </si>
  <si>
    <r>
      <rPr>
        <rFont val="Helvetica"/>
        <color rgb="FF231F20"/>
        <sz val="10.0"/>
      </rPr>
      <t>PL-4</t>
    </r>
  </si>
  <si>
    <r>
      <rPr>
        <rFont val="Helvetica"/>
        <color rgb="FF231F20"/>
        <sz val="10.0"/>
      </rPr>
      <t>Rules of Behavior</t>
    </r>
  </si>
  <si>
    <r>
      <rPr>
        <rFont val="Helvetica"/>
        <color rgb="FF231F20"/>
        <sz val="10.0"/>
      </rPr>
      <t>PL-5</t>
    </r>
  </si>
  <si>
    <r>
      <rPr>
        <rFont val="Helvetica"/>
        <b/>
        <color rgb="FF231F20"/>
        <sz val="10.0"/>
      </rPr>
      <t>Withdrawn</t>
    </r>
  </si>
  <si>
    <r>
      <rPr>
        <rFont val="Helvetica"/>
        <color rgb="FF231F20"/>
        <sz val="10.0"/>
      </rPr>
      <t>PL-6</t>
    </r>
  </si>
  <si>
    <r>
      <rPr>
        <rFont val="Helvetica"/>
        <b/>
        <color rgb="FF231F20"/>
        <sz val="10.0"/>
      </rPr>
      <t>Withdrawn</t>
    </r>
  </si>
  <si>
    <r>
      <rPr>
        <rFont val="Helvetica"/>
        <color rgb="FF231F20"/>
        <sz val="10.0"/>
      </rPr>
      <t>PL-7</t>
    </r>
  </si>
  <si>
    <r>
      <rPr>
        <rFont val="Helvetica"/>
        <color rgb="FF231F20"/>
        <sz val="10.0"/>
      </rPr>
      <t>Security Concept of Operations</t>
    </r>
  </si>
  <si>
    <r>
      <rPr>
        <rFont val="Helvetica"/>
        <color rgb="FF231F20"/>
        <sz val="10.0"/>
      </rPr>
      <t>PL-8</t>
    </r>
  </si>
  <si>
    <r>
      <rPr>
        <rFont val="Helvetica"/>
        <color rgb="FF231F20"/>
        <sz val="10.0"/>
      </rPr>
      <t>Information Security Architecture</t>
    </r>
  </si>
  <si>
    <r>
      <rPr>
        <rFont val="Helvetica"/>
        <color rgb="FF231F20"/>
        <sz val="10.0"/>
      </rPr>
      <t>PL-9</t>
    </r>
  </si>
  <si>
    <r>
      <rPr>
        <rFont val="Helvetica"/>
        <color rgb="FF231F20"/>
        <sz val="10.0"/>
      </rPr>
      <t>Central Management</t>
    </r>
  </si>
  <si>
    <r>
      <rPr>
        <rFont val="Helvetica"/>
        <color rgb="FF231F20"/>
        <sz val="10.0"/>
      </rPr>
      <t>PS-1</t>
    </r>
  </si>
  <si>
    <r>
      <rPr>
        <rFont val="Helvetica"/>
        <color rgb="FF231F20"/>
        <sz val="10.0"/>
      </rPr>
      <t>Personnel Security Policy and Procedures</t>
    </r>
  </si>
  <si>
    <r>
      <rPr>
        <rFont val="Helvetica"/>
        <color rgb="FF231F20"/>
        <sz val="10.0"/>
      </rPr>
      <t>PS-2</t>
    </r>
  </si>
  <si>
    <r>
      <rPr>
        <rFont val="Helvetica"/>
        <color rgb="FF231F20"/>
        <sz val="10.0"/>
      </rPr>
      <t>Position Risk Designation</t>
    </r>
  </si>
  <si>
    <r>
      <rPr>
        <rFont val="Helvetica"/>
        <color rgb="FF231F20"/>
        <sz val="10.0"/>
      </rPr>
      <t>PS-3</t>
    </r>
  </si>
  <si>
    <r>
      <rPr>
        <rFont val="Helvetica"/>
        <color rgb="FF231F20"/>
        <sz val="10.0"/>
      </rPr>
      <t>Personnel Screening</t>
    </r>
  </si>
  <si>
    <r>
      <rPr>
        <rFont val="Helvetica"/>
        <color rgb="FF231F20"/>
        <sz val="10.0"/>
      </rPr>
      <t>PS-4</t>
    </r>
  </si>
  <si>
    <r>
      <rPr>
        <rFont val="Helvetica"/>
        <color rgb="FF231F20"/>
        <sz val="10.0"/>
      </rPr>
      <t>Personnel Termination</t>
    </r>
  </si>
  <si>
    <r>
      <rPr>
        <rFont val="Helvetica"/>
        <color rgb="FF231F20"/>
        <sz val="10.0"/>
      </rPr>
      <t>PS-5</t>
    </r>
  </si>
  <si>
    <r>
      <rPr>
        <rFont val="Helvetica"/>
        <color rgb="FF231F20"/>
        <sz val="10.0"/>
      </rPr>
      <t>Personnel Transfer</t>
    </r>
  </si>
  <si>
    <r>
      <rPr>
        <rFont val="Helvetica"/>
        <color rgb="FF231F20"/>
        <sz val="10.0"/>
      </rPr>
      <t>PS-6</t>
    </r>
  </si>
  <si>
    <r>
      <rPr>
        <rFont val="Helvetica"/>
        <color rgb="FF231F20"/>
        <sz val="10.0"/>
      </rPr>
      <t>Access Agreements</t>
    </r>
  </si>
  <si>
    <r>
      <rPr>
        <rFont val="Helvetica"/>
        <color rgb="FF231F20"/>
        <sz val="10.0"/>
      </rPr>
      <t>PS-7</t>
    </r>
  </si>
  <si>
    <r>
      <rPr>
        <rFont val="Helvetica"/>
        <color rgb="FF231F20"/>
        <sz val="10.0"/>
      </rPr>
      <t>Third-Party Personnel Security</t>
    </r>
  </si>
  <si>
    <r>
      <rPr>
        <rFont val="Helvetica"/>
        <color rgb="FF231F20"/>
        <sz val="10.0"/>
      </rPr>
      <t>PS-8</t>
    </r>
  </si>
  <si>
    <r>
      <rPr>
        <rFont val="Helvetica"/>
        <color rgb="FF231F20"/>
        <sz val="10.0"/>
      </rPr>
      <t>Personnel Sanctions</t>
    </r>
  </si>
  <si>
    <r>
      <rPr>
        <rFont val="Helvetica"/>
        <color rgb="FF231F20"/>
        <sz val="10.0"/>
      </rPr>
      <t>RA-1</t>
    </r>
  </si>
  <si>
    <r>
      <rPr>
        <rFont val="Helvetica"/>
        <color rgb="FF231F20"/>
        <sz val="10.0"/>
      </rPr>
      <t>Risk Assessment Policy and Procedures</t>
    </r>
  </si>
  <si>
    <r>
      <rPr>
        <rFont val="Helvetica"/>
        <color rgb="FF231F20"/>
        <sz val="10.0"/>
      </rPr>
      <t>RA-2</t>
    </r>
  </si>
  <si>
    <r>
      <rPr>
        <rFont val="Helvetica"/>
        <color rgb="FF231F20"/>
        <sz val="10.0"/>
      </rPr>
      <t>Security Categorization</t>
    </r>
  </si>
  <si>
    <r>
      <rPr>
        <rFont val="Helvetica"/>
        <color rgb="FF231F20"/>
        <sz val="10.0"/>
      </rPr>
      <t>RA-3</t>
    </r>
  </si>
  <si>
    <r>
      <rPr>
        <rFont val="Helvetica"/>
        <color rgb="FF231F20"/>
        <sz val="10.0"/>
      </rPr>
      <t>Risk Assessment</t>
    </r>
  </si>
  <si>
    <r>
      <rPr>
        <rFont val="Helvetica"/>
        <color rgb="FF231F20"/>
        <sz val="10.0"/>
      </rPr>
      <t>RA-4</t>
    </r>
  </si>
  <si>
    <r>
      <rPr>
        <rFont val="Helvetica"/>
        <b/>
        <color rgb="FF231F20"/>
        <sz val="10.0"/>
      </rPr>
      <t>Withdrawn</t>
    </r>
  </si>
  <si>
    <r>
      <rPr>
        <rFont val="Helvetica"/>
        <color rgb="FF231F20"/>
        <sz val="10.0"/>
      </rPr>
      <t>RA-5</t>
    </r>
  </si>
  <si>
    <r>
      <rPr>
        <rFont val="Helvetica"/>
        <color rgb="FF231F20"/>
        <sz val="10.0"/>
      </rPr>
      <t>Vulnerability Scanning</t>
    </r>
  </si>
  <si>
    <r>
      <rPr>
        <rFont val="Helvetica"/>
        <color rgb="FF231F20"/>
        <sz val="10.0"/>
      </rPr>
      <t>RA-6</t>
    </r>
  </si>
  <si>
    <t>Technical Surveillance Countermeasures Survey</t>
  </si>
  <si>
    <r>
      <rPr>
        <rFont val="Helvetica"/>
        <color rgb="FF231F20"/>
        <sz val="10.0"/>
      </rPr>
      <t>SA-1</t>
    </r>
  </si>
  <si>
    <t>System and Services Acquisition Policy and Procedures</t>
  </si>
  <si>
    <r>
      <rPr>
        <rFont val="Helvetica"/>
        <color rgb="FF231F20"/>
        <sz val="10.0"/>
      </rPr>
      <t>SA-2</t>
    </r>
  </si>
  <si>
    <r>
      <rPr>
        <rFont val="Helvetica"/>
        <color rgb="FF231F20"/>
        <sz val="10.0"/>
      </rPr>
      <t>Allocation of Resources</t>
    </r>
  </si>
  <si>
    <r>
      <rPr>
        <rFont val="Helvetica"/>
        <color rgb="FF231F20"/>
        <sz val="10.0"/>
      </rPr>
      <t>SA-3</t>
    </r>
  </si>
  <si>
    <r>
      <rPr>
        <rFont val="Helvetica"/>
        <color rgb="FF231F20"/>
        <sz val="10.0"/>
      </rPr>
      <t>System Development Life Cycle</t>
    </r>
  </si>
  <si>
    <r>
      <rPr>
        <rFont val="Helvetica"/>
        <color rgb="FF231F20"/>
        <sz val="10.0"/>
      </rPr>
      <t>SA-4</t>
    </r>
  </si>
  <si>
    <r>
      <rPr>
        <rFont val="Helvetica"/>
        <color rgb="FF231F20"/>
        <sz val="10.0"/>
      </rPr>
      <t>Acquisition Process</t>
    </r>
  </si>
  <si>
    <r>
      <rPr>
        <rFont val="Helvetica"/>
        <color rgb="FF231F20"/>
        <sz val="10.0"/>
      </rPr>
      <t>SA-5</t>
    </r>
  </si>
  <si>
    <r>
      <rPr>
        <rFont val="Helvetica"/>
        <color rgb="FF231F20"/>
        <sz val="10.0"/>
      </rPr>
      <t>Information System Documentation</t>
    </r>
  </si>
  <si>
    <r>
      <rPr>
        <rFont val="Helvetica"/>
        <color rgb="FF231F20"/>
        <sz val="10.0"/>
      </rPr>
      <t>SA-6</t>
    </r>
  </si>
  <si>
    <r>
      <rPr>
        <rFont val="Helvetica"/>
        <b/>
        <color rgb="FF231F20"/>
        <sz val="10.0"/>
      </rPr>
      <t>Withdrawn</t>
    </r>
  </si>
  <si>
    <r>
      <rPr>
        <rFont val="Helvetica"/>
        <color rgb="FF231F20"/>
        <sz val="10.0"/>
      </rPr>
      <t>SA-7</t>
    </r>
  </si>
  <si>
    <r>
      <rPr>
        <rFont val="Helvetica"/>
        <b/>
        <color rgb="FF231F20"/>
        <sz val="10.0"/>
      </rPr>
      <t>Withdrawn</t>
    </r>
  </si>
  <si>
    <r>
      <rPr>
        <rFont val="Helvetica"/>
        <color rgb="FF231F20"/>
        <sz val="10.0"/>
      </rPr>
      <t>SA-8</t>
    </r>
  </si>
  <si>
    <r>
      <rPr>
        <rFont val="Helvetica"/>
        <color rgb="FF231F20"/>
        <sz val="10.0"/>
      </rPr>
      <t>Security Engineering Principles</t>
    </r>
  </si>
  <si>
    <r>
      <rPr>
        <rFont val="Helvetica"/>
        <color rgb="FF231F20"/>
        <sz val="10.0"/>
      </rPr>
      <t>SA-9</t>
    </r>
  </si>
  <si>
    <r>
      <rPr>
        <rFont val="Helvetica"/>
        <color rgb="FF231F20"/>
        <sz val="10.0"/>
      </rPr>
      <t>External Information System Services</t>
    </r>
  </si>
  <si>
    <r>
      <rPr>
        <rFont val="Helvetica"/>
        <color rgb="FF231F20"/>
        <sz val="10.0"/>
      </rPr>
      <t>SA-10</t>
    </r>
  </si>
  <si>
    <r>
      <rPr>
        <rFont val="Helvetica"/>
        <color rgb="FF231F20"/>
        <sz val="10.0"/>
      </rPr>
      <t>Developer Configuration Management</t>
    </r>
  </si>
  <si>
    <r>
      <rPr>
        <rFont val="Helvetica"/>
        <color rgb="FF231F20"/>
        <sz val="10.0"/>
      </rPr>
      <t>SA-11</t>
    </r>
  </si>
  <si>
    <r>
      <rPr>
        <rFont val="Helvetica"/>
        <color rgb="FF231F20"/>
        <sz val="10.0"/>
      </rPr>
      <t>Developer Security Testing and Evaluation</t>
    </r>
  </si>
  <si>
    <r>
      <rPr>
        <rFont val="Helvetica"/>
        <color rgb="FF231F20"/>
        <sz val="10.0"/>
      </rPr>
      <t>SA-12</t>
    </r>
  </si>
  <si>
    <r>
      <rPr>
        <rFont val="Helvetica"/>
        <color rgb="FF231F20"/>
        <sz val="10.0"/>
      </rPr>
      <t>Supply Chain Protection</t>
    </r>
  </si>
  <si>
    <r>
      <rPr>
        <rFont val="Helvetica"/>
        <color rgb="FF231F20"/>
        <sz val="10.0"/>
      </rPr>
      <t>SA-13</t>
    </r>
  </si>
  <si>
    <r>
      <rPr>
        <rFont val="Helvetica"/>
        <color rgb="FF231F20"/>
        <sz val="10.0"/>
      </rPr>
      <t>Trustworthiness</t>
    </r>
  </si>
  <si>
    <r>
      <rPr>
        <rFont val="Helvetica"/>
        <color rgb="FF231F20"/>
        <sz val="10.0"/>
      </rPr>
      <t>SA-14</t>
    </r>
  </si>
  <si>
    <r>
      <rPr>
        <rFont val="Helvetica"/>
        <color rgb="FF231F20"/>
        <sz val="10.0"/>
      </rPr>
      <t>Criticality Analysis</t>
    </r>
  </si>
  <si>
    <r>
      <rPr>
        <rFont val="Helvetica"/>
        <color rgb="FF231F20"/>
        <sz val="10.0"/>
      </rPr>
      <t>SA-15</t>
    </r>
  </si>
  <si>
    <t>Development Process, Standards, and Tools</t>
  </si>
  <si>
    <r>
      <rPr>
        <rFont val="Helvetica"/>
        <color rgb="FF231F20"/>
        <sz val="10.0"/>
      </rPr>
      <t>SA-16</t>
    </r>
  </si>
  <si>
    <r>
      <rPr>
        <rFont val="Helvetica"/>
        <color rgb="FF231F20"/>
        <sz val="10.0"/>
      </rPr>
      <t>Developer-Provided Training</t>
    </r>
  </si>
  <si>
    <r>
      <rPr>
        <rFont val="Helvetica"/>
        <color rgb="FF231F20"/>
        <sz val="10.0"/>
      </rPr>
      <t>SA-17</t>
    </r>
  </si>
  <si>
    <r>
      <rPr>
        <rFont val="Helvetica"/>
        <color rgb="FF231F20"/>
        <sz val="10.0"/>
      </rPr>
      <t>Developer Security Architecture and Design</t>
    </r>
  </si>
  <si>
    <r>
      <rPr>
        <rFont val="Helvetica"/>
        <color rgb="FF231F20"/>
        <sz val="10.0"/>
      </rPr>
      <t>SA-18</t>
    </r>
  </si>
  <si>
    <r>
      <rPr>
        <rFont val="Helvetica"/>
        <color rgb="FF231F20"/>
        <sz val="10.0"/>
      </rPr>
      <t>Tamper Resistance and Detection</t>
    </r>
  </si>
  <si>
    <r>
      <rPr>
        <rFont val="Helvetica"/>
        <color rgb="FF231F20"/>
        <sz val="10.0"/>
      </rPr>
      <t>SA-19</t>
    </r>
  </si>
  <si>
    <r>
      <rPr>
        <rFont val="Helvetica"/>
        <color rgb="FF231F20"/>
        <sz val="10.0"/>
      </rPr>
      <t>Component Authenticity</t>
    </r>
  </si>
  <si>
    <r>
      <rPr>
        <rFont val="Helvetica"/>
        <color rgb="FF231F20"/>
        <sz val="10.0"/>
      </rPr>
      <t>SA-20</t>
    </r>
  </si>
  <si>
    <t>Customized Development of Critical Components</t>
  </si>
  <si>
    <r>
      <rPr>
        <rFont val="Helvetica"/>
        <color rgb="FF231F20"/>
        <sz val="10.0"/>
      </rPr>
      <t>SA-21</t>
    </r>
  </si>
  <si>
    <r>
      <rPr>
        <rFont val="Helvetica"/>
        <color rgb="FF231F20"/>
        <sz val="10.0"/>
      </rPr>
      <t>Developer Screening</t>
    </r>
  </si>
  <si>
    <r>
      <rPr>
        <rFont val="Helvetica"/>
        <color rgb="FF231F20"/>
        <sz val="10.0"/>
      </rPr>
      <t>SA-22</t>
    </r>
  </si>
  <si>
    <r>
      <rPr>
        <rFont val="Helvetica"/>
        <color rgb="FF231F20"/>
        <sz val="10.0"/>
      </rPr>
      <t>Unsupported System Components</t>
    </r>
  </si>
  <si>
    <r>
      <rPr>
        <rFont val="Helvetica"/>
        <color rgb="FF231F20"/>
        <sz val="10.0"/>
      </rPr>
      <t>SC-1</t>
    </r>
  </si>
  <si>
    <t>System and Communications Protection Policy and Procedures</t>
  </si>
  <si>
    <r>
      <rPr>
        <rFont val="Helvetica"/>
        <color rgb="FF231F20"/>
        <sz val="10.0"/>
      </rPr>
      <t>SC-2</t>
    </r>
  </si>
  <si>
    <r>
      <rPr>
        <rFont val="Helvetica"/>
        <color rgb="FF231F20"/>
        <sz val="10.0"/>
      </rPr>
      <t>Application Partitioning</t>
    </r>
  </si>
  <si>
    <r>
      <rPr>
        <rFont val="Helvetica"/>
        <color rgb="FF231F20"/>
        <sz val="10.0"/>
      </rPr>
      <t>SC-3</t>
    </r>
  </si>
  <si>
    <r>
      <rPr>
        <rFont val="Helvetica"/>
        <color rgb="FF231F20"/>
        <sz val="10.0"/>
      </rPr>
      <t>Security Function Isolation</t>
    </r>
  </si>
  <si>
    <r>
      <rPr>
        <rFont val="Helvetica"/>
        <color rgb="FF231F20"/>
        <sz val="10.0"/>
      </rPr>
      <t>SC-4</t>
    </r>
  </si>
  <si>
    <r>
      <rPr>
        <rFont val="Helvetica"/>
        <color rgb="FF231F20"/>
        <sz val="10.0"/>
      </rPr>
      <t>Information in Shared Resources</t>
    </r>
  </si>
  <si>
    <r>
      <rPr>
        <rFont val="Helvetica"/>
        <color rgb="FF231F20"/>
        <sz val="10.0"/>
      </rPr>
      <t>SC-5</t>
    </r>
  </si>
  <si>
    <r>
      <rPr>
        <rFont val="Helvetica"/>
        <color rgb="FF231F20"/>
        <sz val="10.0"/>
      </rPr>
      <t>Denial of Service Protection</t>
    </r>
  </si>
  <si>
    <r>
      <rPr>
        <rFont val="Helvetica"/>
        <color rgb="FF231F20"/>
        <sz val="10.0"/>
      </rPr>
      <t>SC-6</t>
    </r>
  </si>
  <si>
    <r>
      <rPr>
        <rFont val="Helvetica"/>
        <color rgb="FF231F20"/>
        <sz val="10.0"/>
      </rPr>
      <t>Resource Availability</t>
    </r>
  </si>
  <si>
    <r>
      <rPr>
        <rFont val="Helvetica"/>
        <color rgb="FF231F20"/>
        <sz val="10.0"/>
      </rPr>
      <t>SC-7</t>
    </r>
  </si>
  <si>
    <r>
      <rPr>
        <rFont val="Helvetica"/>
        <color rgb="FF231F20"/>
        <sz val="10.0"/>
      </rPr>
      <t>Boundary Protection</t>
    </r>
  </si>
  <si>
    <r>
      <rPr>
        <rFont val="Helvetica"/>
        <color rgb="FF231F20"/>
        <sz val="10.0"/>
      </rPr>
      <t>SC-8</t>
    </r>
  </si>
  <si>
    <r>
      <rPr>
        <rFont val="Helvetica"/>
        <color rgb="FF231F20"/>
        <sz val="10.0"/>
      </rPr>
      <t>Transmission Confidentiality and Integrity</t>
    </r>
  </si>
  <si>
    <r>
      <rPr>
        <rFont val="Helvetica"/>
        <color rgb="FF231F20"/>
        <sz val="10.0"/>
      </rPr>
      <t>SC-9</t>
    </r>
  </si>
  <si>
    <r>
      <rPr>
        <rFont val="Helvetica"/>
        <b/>
        <color rgb="FF231F20"/>
        <sz val="10.0"/>
      </rPr>
      <t>Withdrawn</t>
    </r>
  </si>
  <si>
    <r>
      <rPr>
        <rFont val="Helvetica"/>
        <color rgb="FF231F20"/>
        <sz val="10.0"/>
      </rPr>
      <t>SC-10</t>
    </r>
  </si>
  <si>
    <r>
      <rPr>
        <rFont val="Helvetica"/>
        <color rgb="FF231F20"/>
        <sz val="10.0"/>
      </rPr>
      <t>Network Disconnect</t>
    </r>
  </si>
  <si>
    <r>
      <rPr>
        <rFont val="Helvetica"/>
        <color rgb="FF231F20"/>
        <sz val="10.0"/>
      </rPr>
      <t>SC-11</t>
    </r>
  </si>
  <si>
    <r>
      <rPr>
        <rFont val="Helvetica"/>
        <color rgb="FF231F20"/>
        <sz val="10.0"/>
      </rPr>
      <t>Trusted Path</t>
    </r>
  </si>
  <si>
    <r>
      <rPr>
        <rFont val="Helvetica"/>
        <color rgb="FF231F20"/>
        <sz val="10.0"/>
      </rPr>
      <t>SC-12</t>
    </r>
  </si>
  <si>
    <t>Cryptographic Key Establishment and Management</t>
  </si>
  <si>
    <r>
      <rPr>
        <rFont val="Helvetica"/>
        <color rgb="FF231F20"/>
        <sz val="10.0"/>
      </rPr>
      <t>SC-13</t>
    </r>
  </si>
  <si>
    <r>
      <rPr>
        <rFont val="Helvetica"/>
        <color rgb="FF231F20"/>
        <sz val="10.0"/>
      </rPr>
      <t>Cryptographic Protection</t>
    </r>
  </si>
  <si>
    <r>
      <rPr>
        <rFont val="Helvetica"/>
        <color rgb="FF231F20"/>
        <sz val="10.0"/>
      </rPr>
      <t>SC-14</t>
    </r>
  </si>
  <si>
    <r>
      <rPr>
        <rFont val="Helvetica"/>
        <b/>
        <color rgb="FF231F20"/>
        <sz val="10.0"/>
      </rPr>
      <t>Withdrawn</t>
    </r>
  </si>
  <si>
    <r>
      <rPr>
        <rFont val="Helvetica"/>
        <color rgb="FF231F20"/>
        <sz val="10.0"/>
      </rPr>
      <t>SC-15</t>
    </r>
  </si>
  <si>
    <r>
      <rPr>
        <rFont val="Helvetica"/>
        <color rgb="FF231F20"/>
        <sz val="10.0"/>
      </rPr>
      <t>Collaborative Computing Devices</t>
    </r>
  </si>
  <si>
    <r>
      <rPr>
        <rFont val="Helvetica"/>
        <color rgb="FF231F20"/>
        <sz val="10.0"/>
      </rPr>
      <t>SC-16</t>
    </r>
  </si>
  <si>
    <r>
      <rPr>
        <rFont val="Helvetica"/>
        <color rgb="FF231F20"/>
        <sz val="10.0"/>
      </rPr>
      <t>Transmission of Security Attributes</t>
    </r>
  </si>
  <si>
    <r>
      <rPr>
        <rFont val="Helvetica"/>
        <color rgb="FF231F20"/>
        <sz val="10.0"/>
      </rPr>
      <t>SC-17</t>
    </r>
  </si>
  <si>
    <r>
      <rPr>
        <rFont val="Helvetica"/>
        <color rgb="FF231F20"/>
        <sz val="10.0"/>
      </rPr>
      <t>Public Key Infrastructure Certificates</t>
    </r>
  </si>
  <si>
    <r>
      <rPr>
        <rFont val="Helvetica"/>
        <color rgb="FF231F20"/>
        <sz val="10.0"/>
      </rPr>
      <t>SC-18</t>
    </r>
  </si>
  <si>
    <r>
      <rPr>
        <rFont val="Helvetica"/>
        <color rgb="FF231F20"/>
        <sz val="10.0"/>
      </rPr>
      <t>Mobile Code</t>
    </r>
  </si>
  <si>
    <r>
      <rPr>
        <rFont val="Helvetica"/>
        <color rgb="FF231F20"/>
        <sz val="10.0"/>
      </rPr>
      <t>SC-19</t>
    </r>
  </si>
  <si>
    <r>
      <rPr>
        <rFont val="Helvetica"/>
        <color rgb="FF231F20"/>
        <sz val="10.0"/>
      </rPr>
      <t>Voice Over Internet Protocol</t>
    </r>
  </si>
  <si>
    <r>
      <rPr>
        <rFont val="Helvetica"/>
        <color rgb="FF231F20"/>
        <sz val="10.0"/>
      </rPr>
      <t>SC-20</t>
    </r>
  </si>
  <si>
    <t>Secure Name /Address Resolution Service (Authoritative Source)</t>
  </si>
  <si>
    <r>
      <rPr>
        <rFont val="Helvetica"/>
        <color rgb="FF231F20"/>
        <sz val="10.0"/>
      </rPr>
      <t>SC-21</t>
    </r>
  </si>
  <si>
    <t>Secure Name /Address Resolution Service (Recursive or Caching Resolver)</t>
  </si>
  <si>
    <r>
      <rPr>
        <rFont val="Helvetica"/>
        <color rgb="FF231F20"/>
        <sz val="10.0"/>
      </rPr>
      <t>SC-22</t>
    </r>
  </si>
  <si>
    <t>Architecture and Provisioning for Name/Address Resolution Service</t>
  </si>
  <si>
    <r>
      <rPr>
        <rFont val="Helvetica"/>
        <color rgb="FF231F20"/>
        <sz val="10.0"/>
      </rPr>
      <t>SC-23</t>
    </r>
  </si>
  <si>
    <r>
      <rPr>
        <rFont val="Helvetica"/>
        <color rgb="FF231F20"/>
        <sz val="10.0"/>
      </rPr>
      <t>Session Authenticity</t>
    </r>
  </si>
  <si>
    <r>
      <rPr>
        <rFont val="Helvetica"/>
        <color rgb="FF231F20"/>
        <sz val="10.0"/>
      </rPr>
      <t>SC-24</t>
    </r>
  </si>
  <si>
    <r>
      <rPr>
        <rFont val="Helvetica"/>
        <color rgb="FF231F20"/>
        <sz val="10.0"/>
      </rPr>
      <t>Fail in Known State</t>
    </r>
  </si>
  <si>
    <r>
      <rPr>
        <rFont val="Helvetica"/>
        <color rgb="FF231F20"/>
        <sz val="10.0"/>
      </rPr>
      <t>SC-25</t>
    </r>
  </si>
  <si>
    <r>
      <rPr>
        <rFont val="Helvetica"/>
        <color rgb="FF231F20"/>
        <sz val="10.0"/>
      </rPr>
      <t>Thin Nodes</t>
    </r>
  </si>
  <si>
    <r>
      <rPr>
        <rFont val="Helvetica"/>
        <color rgb="FF231F20"/>
        <sz val="10.0"/>
      </rPr>
      <t>SC-26</t>
    </r>
  </si>
  <si>
    <r>
      <rPr>
        <rFont val="Helvetica"/>
        <color rgb="FF231F20"/>
        <sz val="10.0"/>
      </rPr>
      <t>Honeypots</t>
    </r>
  </si>
  <si>
    <r>
      <rPr>
        <rFont val="Helvetica"/>
        <color rgb="FF231F20"/>
        <sz val="10.0"/>
      </rPr>
      <t>SC-27</t>
    </r>
  </si>
  <si>
    <r>
      <rPr>
        <rFont val="Helvetica"/>
        <color rgb="FF231F20"/>
        <sz val="10.0"/>
      </rPr>
      <t>Platform-Independent Applications</t>
    </r>
  </si>
  <si>
    <r>
      <rPr>
        <rFont val="Helvetica"/>
        <color rgb="FF231F20"/>
        <sz val="10.0"/>
      </rPr>
      <t>SC-28</t>
    </r>
  </si>
  <si>
    <r>
      <rPr>
        <rFont val="Helvetica"/>
        <color rgb="FF231F20"/>
        <sz val="10.0"/>
      </rPr>
      <t>Protection of Information at Rest</t>
    </r>
  </si>
  <si>
    <r>
      <rPr>
        <rFont val="Helvetica"/>
        <color rgb="FF231F20"/>
        <sz val="10.0"/>
      </rPr>
      <t>SC-29</t>
    </r>
  </si>
  <si>
    <r>
      <rPr>
        <rFont val="Helvetica"/>
        <color rgb="FF231F20"/>
        <sz val="10.0"/>
      </rPr>
      <t>Heterogeneity</t>
    </r>
  </si>
  <si>
    <r>
      <rPr>
        <rFont val="Helvetica"/>
        <color rgb="FF231F20"/>
        <sz val="10.0"/>
      </rPr>
      <t>SC-30</t>
    </r>
  </si>
  <si>
    <r>
      <rPr>
        <rFont val="Helvetica"/>
        <color rgb="FF231F20"/>
        <sz val="10.0"/>
      </rPr>
      <t>Concealment and Misdirection</t>
    </r>
  </si>
  <si>
    <r>
      <rPr>
        <rFont val="Helvetica"/>
        <color rgb="FF231F20"/>
        <sz val="10.0"/>
      </rPr>
      <t>SC-31</t>
    </r>
  </si>
  <si>
    <r>
      <rPr>
        <rFont val="Helvetica"/>
        <color rgb="FF231F20"/>
        <sz val="10.0"/>
      </rPr>
      <t>Covert Channel Analysis</t>
    </r>
  </si>
  <si>
    <r>
      <rPr>
        <rFont val="Helvetica"/>
        <color rgb="FF231F20"/>
        <sz val="10.0"/>
      </rPr>
      <t>SC-32</t>
    </r>
  </si>
  <si>
    <r>
      <rPr>
        <rFont val="Helvetica"/>
        <color rgb="FF231F20"/>
        <sz val="10.0"/>
      </rPr>
      <t>Information System Partitioning</t>
    </r>
  </si>
  <si>
    <r>
      <rPr>
        <rFont val="Helvetica"/>
        <color rgb="FF231F20"/>
        <sz val="10.0"/>
      </rPr>
      <t>SC-33</t>
    </r>
  </si>
  <si>
    <r>
      <rPr>
        <rFont val="Helvetica"/>
        <b/>
        <color rgb="FF231F20"/>
        <sz val="10.0"/>
      </rPr>
      <t>Withdrawn</t>
    </r>
  </si>
  <si>
    <r>
      <rPr>
        <rFont val="Helvetica"/>
        <color rgb="FF231F20"/>
        <sz val="10.0"/>
      </rPr>
      <t>SC-34</t>
    </r>
  </si>
  <si>
    <r>
      <rPr>
        <rFont val="Helvetica"/>
        <color rgb="FF231F20"/>
        <sz val="10.0"/>
      </rPr>
      <t>Non-Modifiable Executable Programs</t>
    </r>
  </si>
  <si>
    <r>
      <rPr>
        <rFont val="Helvetica"/>
        <color rgb="FF231F20"/>
        <sz val="10.0"/>
      </rPr>
      <t>SC-35</t>
    </r>
  </si>
  <si>
    <r>
      <rPr>
        <rFont val="Helvetica"/>
        <color rgb="FF231F20"/>
        <sz val="10.0"/>
      </rPr>
      <t>Honeyclients</t>
    </r>
  </si>
  <si>
    <r>
      <rPr>
        <rFont val="Helvetica"/>
        <color rgb="FF231F20"/>
        <sz val="10.0"/>
      </rPr>
      <t>SC-36</t>
    </r>
  </si>
  <si>
    <r>
      <rPr>
        <rFont val="Helvetica"/>
        <color rgb="FF231F20"/>
        <sz val="10.0"/>
      </rPr>
      <t>Distributed Processing and Storage</t>
    </r>
  </si>
  <si>
    <r>
      <rPr>
        <rFont val="Helvetica"/>
        <color rgb="FF231F20"/>
        <sz val="10.0"/>
      </rPr>
      <t>SC-37</t>
    </r>
  </si>
  <si>
    <r>
      <rPr>
        <rFont val="Helvetica"/>
        <color rgb="FF231F20"/>
        <sz val="10.0"/>
      </rPr>
      <t>Out-of-Band Channels</t>
    </r>
  </si>
  <si>
    <r>
      <rPr>
        <rFont val="Helvetica"/>
        <color rgb="FF231F20"/>
        <sz val="10.0"/>
      </rPr>
      <t>SC-38</t>
    </r>
  </si>
  <si>
    <r>
      <rPr>
        <rFont val="Helvetica"/>
        <color rgb="FF231F20"/>
        <sz val="10.0"/>
      </rPr>
      <t>Operations Security</t>
    </r>
  </si>
  <si>
    <r>
      <rPr>
        <rFont val="Helvetica"/>
        <color rgb="FF231F20"/>
        <sz val="10.0"/>
      </rPr>
      <t>SC-39</t>
    </r>
  </si>
  <si>
    <r>
      <rPr>
        <rFont val="Helvetica"/>
        <color rgb="FF231F20"/>
        <sz val="10.0"/>
      </rPr>
      <t>Process Isolation</t>
    </r>
  </si>
  <si>
    <r>
      <rPr>
        <rFont val="Helvetica"/>
        <color rgb="FF231F20"/>
        <sz val="10.0"/>
      </rPr>
      <t>SC-40</t>
    </r>
  </si>
  <si>
    <r>
      <rPr>
        <rFont val="Helvetica"/>
        <color rgb="FF231F20"/>
        <sz val="10.0"/>
      </rPr>
      <t>Wireless Link Protection</t>
    </r>
  </si>
  <si>
    <r>
      <rPr>
        <rFont val="Helvetica"/>
        <color rgb="FF231F20"/>
        <sz val="10.0"/>
      </rPr>
      <t>SC-41</t>
    </r>
  </si>
  <si>
    <r>
      <rPr>
        <rFont val="Helvetica"/>
        <color rgb="FF231F20"/>
        <sz val="10.0"/>
      </rPr>
      <t>Port and I/O Device Access</t>
    </r>
  </si>
  <si>
    <r>
      <rPr>
        <rFont val="Helvetica"/>
        <color rgb="FF231F20"/>
        <sz val="10.0"/>
      </rPr>
      <t>SC-42</t>
    </r>
  </si>
  <si>
    <r>
      <rPr>
        <rFont val="Helvetica"/>
        <color rgb="FF231F20"/>
        <sz val="10.0"/>
      </rPr>
      <t>Sensor Capability and Data</t>
    </r>
  </si>
  <si>
    <r>
      <rPr>
        <rFont val="Helvetica"/>
        <color rgb="FF231F20"/>
        <sz val="10.0"/>
      </rPr>
      <t>SC-43</t>
    </r>
  </si>
  <si>
    <r>
      <rPr>
        <rFont val="Helvetica"/>
        <color rgb="FF231F20"/>
        <sz val="10.0"/>
      </rPr>
      <t>Usage Restrictions</t>
    </r>
  </si>
  <si>
    <r>
      <rPr>
        <rFont val="Helvetica"/>
        <color rgb="FF231F20"/>
        <sz val="10.0"/>
      </rPr>
      <t>SC-44</t>
    </r>
  </si>
  <si>
    <r>
      <rPr>
        <rFont val="Helvetica"/>
        <color rgb="FF231F20"/>
        <sz val="10.0"/>
      </rPr>
      <t>Detonation Chambers</t>
    </r>
  </si>
  <si>
    <r>
      <rPr>
        <rFont val="Helvetica"/>
        <color rgb="FF231F20"/>
        <sz val="10.0"/>
      </rPr>
      <t>SI-1</t>
    </r>
  </si>
  <si>
    <t>System and Information Integrity Policy and Procedures</t>
  </si>
  <si>
    <r>
      <rPr>
        <rFont val="Helvetica"/>
        <color rgb="FF231F20"/>
        <sz val="10.0"/>
      </rPr>
      <t>SI-2</t>
    </r>
  </si>
  <si>
    <r>
      <rPr>
        <rFont val="Helvetica"/>
        <color rgb="FF231F20"/>
        <sz val="10.0"/>
      </rPr>
      <t>Flaw Remediation</t>
    </r>
  </si>
  <si>
    <r>
      <rPr>
        <rFont val="Helvetica"/>
        <color rgb="FF231F20"/>
        <sz val="10.0"/>
      </rPr>
      <t>SI-3</t>
    </r>
  </si>
  <si>
    <r>
      <rPr>
        <rFont val="Helvetica"/>
        <color rgb="FF231F20"/>
        <sz val="10.0"/>
      </rPr>
      <t>Malicious Code Protection</t>
    </r>
  </si>
  <si>
    <r>
      <rPr>
        <rFont val="Helvetica"/>
        <color rgb="FF231F20"/>
        <sz val="10.0"/>
      </rPr>
      <t>SI-4</t>
    </r>
  </si>
  <si>
    <r>
      <rPr>
        <rFont val="Helvetica"/>
        <color rgb="FF231F20"/>
        <sz val="10.0"/>
      </rPr>
      <t>Information System Monitoring</t>
    </r>
  </si>
  <si>
    <r>
      <rPr>
        <rFont val="Helvetica"/>
        <color rgb="FF231F20"/>
        <sz val="10.0"/>
      </rPr>
      <t>SI-5</t>
    </r>
  </si>
  <si>
    <r>
      <rPr>
        <rFont val="Helvetica"/>
        <color rgb="FF231F20"/>
        <sz val="10.0"/>
      </rPr>
      <t>Security Alerts, Advisories, and Directives</t>
    </r>
  </si>
  <si>
    <r>
      <rPr>
        <rFont val="Helvetica"/>
        <color rgb="FF231F20"/>
        <sz val="10.0"/>
      </rPr>
      <t>SI-6</t>
    </r>
  </si>
  <si>
    <r>
      <rPr>
        <rFont val="Helvetica"/>
        <color rgb="FF231F20"/>
        <sz val="10.0"/>
      </rPr>
      <t>Security Function Verification</t>
    </r>
  </si>
  <si>
    <r>
      <rPr>
        <rFont val="Helvetica"/>
        <color rgb="FF231F20"/>
        <sz val="10.0"/>
      </rPr>
      <t>SI-7</t>
    </r>
  </si>
  <si>
    <t>Software, Firmware, and Information Integrity</t>
  </si>
  <si>
    <r>
      <rPr>
        <rFont val="Helvetica"/>
        <color rgb="FF231F20"/>
        <sz val="10.0"/>
      </rPr>
      <t>SI-8</t>
    </r>
  </si>
  <si>
    <r>
      <rPr>
        <rFont val="Helvetica"/>
        <color rgb="FF231F20"/>
        <sz val="10.0"/>
      </rPr>
      <t>Spam Protection</t>
    </r>
  </si>
  <si>
    <r>
      <rPr>
        <rFont val="Helvetica"/>
        <color rgb="FF231F20"/>
        <sz val="10.0"/>
      </rPr>
      <t>SI-9</t>
    </r>
  </si>
  <si>
    <r>
      <rPr>
        <rFont val="Helvetica"/>
        <b/>
        <color rgb="FF231F20"/>
        <sz val="10.0"/>
      </rPr>
      <t>Withdrawn</t>
    </r>
  </si>
  <si>
    <r>
      <rPr>
        <rFont val="Helvetica"/>
        <color rgb="FF231F20"/>
        <sz val="10.0"/>
      </rPr>
      <t>SI-10</t>
    </r>
  </si>
  <si>
    <r>
      <rPr>
        <rFont val="Helvetica"/>
        <color rgb="FF231F20"/>
        <sz val="10.0"/>
      </rPr>
      <t>Information Input Validation</t>
    </r>
  </si>
  <si>
    <r>
      <rPr>
        <rFont val="Helvetica"/>
        <color rgb="FF231F20"/>
        <sz val="10.0"/>
      </rPr>
      <t>SI-11</t>
    </r>
  </si>
  <si>
    <r>
      <rPr>
        <rFont val="Helvetica"/>
        <color rgb="FF231F20"/>
        <sz val="10.0"/>
      </rPr>
      <t>Error Handling</t>
    </r>
  </si>
  <si>
    <r>
      <rPr>
        <rFont val="Helvetica"/>
        <color rgb="FF231F20"/>
        <sz val="10.0"/>
      </rPr>
      <t>SI-12</t>
    </r>
  </si>
  <si>
    <r>
      <rPr>
        <rFont val="Helvetica"/>
        <color rgb="FF231F20"/>
        <sz val="10.0"/>
      </rPr>
      <t>Information Handling and Retention</t>
    </r>
  </si>
  <si>
    <r>
      <rPr>
        <rFont val="Helvetica"/>
        <color rgb="FF231F20"/>
        <sz val="10.0"/>
      </rPr>
      <t>SI-13</t>
    </r>
  </si>
  <si>
    <r>
      <rPr>
        <rFont val="Helvetica"/>
        <color rgb="FF231F20"/>
        <sz val="10.0"/>
      </rPr>
      <t>Predictable Failure Prevention</t>
    </r>
  </si>
  <si>
    <r>
      <rPr>
        <rFont val="Helvetica"/>
        <color rgb="FF231F20"/>
        <sz val="10.0"/>
      </rPr>
      <t>SI-14</t>
    </r>
  </si>
  <si>
    <r>
      <rPr>
        <rFont val="Helvetica"/>
        <color rgb="FF231F20"/>
        <sz val="10.0"/>
      </rPr>
      <t>Non-Persistence</t>
    </r>
  </si>
  <si>
    <r>
      <rPr>
        <rFont val="Helvetica"/>
        <color rgb="FF231F20"/>
        <sz val="10.0"/>
      </rPr>
      <t>SI-15</t>
    </r>
  </si>
  <si>
    <r>
      <rPr>
        <rFont val="Helvetica"/>
        <color rgb="FF231F20"/>
        <sz val="10.0"/>
      </rPr>
      <t>Information Output Filtering</t>
    </r>
  </si>
  <si>
    <r>
      <rPr>
        <rFont val="Helvetica"/>
        <color rgb="FF231F20"/>
        <sz val="10.0"/>
      </rPr>
      <t>SI-16</t>
    </r>
  </si>
  <si>
    <r>
      <rPr>
        <rFont val="Helvetica"/>
        <color rgb="FF231F20"/>
        <sz val="10.0"/>
      </rPr>
      <t>Memory Protection</t>
    </r>
  </si>
  <si>
    <r>
      <rPr>
        <rFont val="Helvetica"/>
        <color rgb="FF231F20"/>
        <sz val="10.0"/>
      </rPr>
      <t>SI-17</t>
    </r>
  </si>
  <si>
    <r>
      <rPr>
        <rFont val="Helvetica"/>
        <color rgb="FF231F20"/>
        <sz val="10.0"/>
      </rPr>
      <t>Fail-Safe Procedures</t>
    </r>
  </si>
  <si>
    <r>
      <rPr>
        <rFont val="Helvetica"/>
        <color rgb="FF231F20"/>
        <sz val="10.0"/>
      </rPr>
      <t>PM-1</t>
    </r>
  </si>
  <si>
    <r>
      <rPr>
        <rFont val="Helvetica"/>
        <color rgb="FF231F20"/>
        <sz val="10.0"/>
      </rPr>
      <t>Information Security Program Plan</t>
    </r>
  </si>
  <si>
    <r>
      <rPr>
        <rFont val="Helvetica"/>
        <color rgb="FF231F20"/>
        <sz val="10.0"/>
      </rPr>
      <t>PM-2</t>
    </r>
  </si>
  <si>
    <r>
      <rPr>
        <rFont val="Helvetica"/>
        <color rgb="FF231F20"/>
        <sz val="10.0"/>
      </rPr>
      <t>Senior Information Security Officer</t>
    </r>
  </si>
  <si>
    <r>
      <rPr>
        <rFont val="Helvetica"/>
        <color rgb="FF231F20"/>
        <sz val="10.0"/>
      </rPr>
      <t>PM-3</t>
    </r>
  </si>
  <si>
    <r>
      <rPr>
        <rFont val="Helvetica"/>
        <color rgb="FF231F20"/>
        <sz val="10.0"/>
      </rPr>
      <t>Information Security Resources</t>
    </r>
  </si>
  <si>
    <r>
      <rPr>
        <rFont val="Helvetica"/>
        <color rgb="FF231F20"/>
        <sz val="10.0"/>
      </rPr>
      <t>PM-4</t>
    </r>
  </si>
  <si>
    <r>
      <rPr>
        <rFont val="Helvetica"/>
        <color rgb="FF231F20"/>
        <sz val="10.0"/>
      </rPr>
      <t>Plan of Action and Milestones Process</t>
    </r>
  </si>
  <si>
    <r>
      <rPr>
        <rFont val="Helvetica"/>
        <color rgb="FF231F20"/>
        <sz val="10.0"/>
      </rPr>
      <t>PM-5</t>
    </r>
  </si>
  <si>
    <r>
      <rPr>
        <rFont val="Helvetica"/>
        <color rgb="FF231F20"/>
        <sz val="10.0"/>
      </rPr>
      <t>Information System Inventory</t>
    </r>
  </si>
  <si>
    <r>
      <rPr>
        <rFont val="Helvetica"/>
        <color rgb="FF231F20"/>
        <sz val="10.0"/>
      </rPr>
      <t>PM-6</t>
    </r>
  </si>
  <si>
    <t>Information Security Measures of Performance</t>
  </si>
  <si>
    <r>
      <rPr>
        <rFont val="Helvetica"/>
        <color rgb="FF231F20"/>
        <sz val="10.0"/>
      </rPr>
      <t>PM-7</t>
    </r>
  </si>
  <si>
    <t>Enterprise Architecture</t>
  </si>
  <si>
    <r>
      <rPr>
        <rFont val="Helvetica"/>
        <color rgb="FF231F20"/>
        <sz val="10.0"/>
      </rPr>
      <t>PM-8</t>
    </r>
  </si>
  <si>
    <t>Critical Infrastructure Plan</t>
  </si>
  <si>
    <r>
      <rPr>
        <rFont val="Helvetica"/>
        <color rgb="FF231F20"/>
        <sz val="10.0"/>
      </rPr>
      <t>PM-9</t>
    </r>
  </si>
  <si>
    <t>Risk Management Strategy</t>
  </si>
  <si>
    <r>
      <rPr>
        <rFont val="Helvetica"/>
        <color rgb="FF231F20"/>
        <sz val="10.0"/>
      </rPr>
      <t>PM-10</t>
    </r>
  </si>
  <si>
    <t>Security Authorization Process</t>
  </si>
  <si>
    <r>
      <rPr>
        <rFont val="Helvetica"/>
        <color rgb="FF231F20"/>
        <sz val="10.0"/>
      </rPr>
      <t>PM-11</t>
    </r>
  </si>
  <si>
    <t>Mission/Business Process Definition</t>
  </si>
  <si>
    <r>
      <rPr>
        <rFont val="Helvetica"/>
        <color rgb="FF231F20"/>
        <sz val="10.0"/>
      </rPr>
      <t>PM-12</t>
    </r>
  </si>
  <si>
    <t>Insider Threat Program</t>
  </si>
  <si>
    <r>
      <rPr>
        <rFont val="Helvetica"/>
        <color rgb="FF231F20"/>
        <sz val="10.0"/>
      </rPr>
      <t>PM-13</t>
    </r>
  </si>
  <si>
    <t>Information Security Workforce</t>
  </si>
  <si>
    <r>
      <rPr>
        <rFont val="Helvetica"/>
        <color rgb="FF231F20"/>
        <sz val="10.0"/>
      </rPr>
      <t>PM-14</t>
    </r>
  </si>
  <si>
    <t>Testing, Training, &amp; Monitoring</t>
  </si>
  <si>
    <r>
      <rPr>
        <rFont val="Helvetica"/>
        <color rgb="FF231F20"/>
        <sz val="10.0"/>
      </rPr>
      <t>PM-15</t>
    </r>
  </si>
  <si>
    <t>Contacts with Security Groups and Associations</t>
  </si>
  <si>
    <r>
      <rPr>
        <rFont val="Helvetica"/>
        <color rgb="FF231F20"/>
        <sz val="10.0"/>
      </rPr>
      <t>PM-16</t>
    </r>
  </si>
  <si>
    <t>Threat Awareness Program</t>
  </si>
  <si>
    <t>NIST SP 800-34</t>
  </si>
  <si>
    <t>Contingency Planning Guide for Federal Information Systems</t>
  </si>
  <si>
    <t>NIST SP 800-46</t>
  </si>
  <si>
    <t>Guide to Enterprise Telework, Remote Access, and Bring Your Own Device (BYOD) Security</t>
  </si>
  <si>
    <t>NIST SP 800-60</t>
  </si>
  <si>
    <t>Guide for Mapping Types of Information and Information Systems to Security Categories</t>
  </si>
  <si>
    <t>NIST SP 800-88</t>
  </si>
  <si>
    <t>Guidelines for Media Sanitization</t>
  </si>
  <si>
    <t>PE-2, PE-3, PE-5, PE-11, PE-13, PE-14, SA-9</t>
  </si>
  <si>
    <t>Physical Access Authorizations; Physical Access Control; Access Control for Transmission Medium; Emergency Power; Fire Protection; Temperature and Humidity Controls; External Information System Services</t>
  </si>
  <si>
    <t xml:space="preserve">SA-3, SA-15, SC-2, PM-2, PM-10, SI-5,PM-3 </t>
  </si>
  <si>
    <t>System Development Life Cycle; Development Process, Standards, and Tools; Application Partitioning; Senior Information Security Officer; Security Authorization Process; Security Alerts, Advisories, and Directives; Information Security Resources</t>
  </si>
  <si>
    <t>AC-2, AC-3, AC-6</t>
  </si>
  <si>
    <t>Account Management; Access Enforcement; Least Privilege</t>
  </si>
  <si>
    <t>AC-3, CM-7; NIST SP 800-46</t>
  </si>
  <si>
    <t>Access Enforcement; Least Functionality; Guide to Enterprise Telework, Remote Access, and Bring Your Own Device (BYOD) Security</t>
  </si>
  <si>
    <t>CA-9, SC-4</t>
  </si>
  <si>
    <t>Internal System Connections; Information in Shared Resources</t>
  </si>
  <si>
    <t>IA-2, IA-5</t>
  </si>
  <si>
    <t>Identification and Authentication (Organizational Users); Authenticator Management</t>
  </si>
  <si>
    <t>AU-2(3), AU-6, AU-12, AC-6(9), CM-3, MA-2, MA-5, PE-3</t>
  </si>
  <si>
    <t>Audit and Accountability: reviews and updates; Audit Review, Analysis, and Reporting; Audit Generation; Access Control: Auditing use of privileged functions; Configuration Change Control; Controlled Maintenance; Maintenance Personnel; Physical Access Control</t>
  </si>
  <si>
    <t>AU-7, AU-9, IR-4, AC-5, CP-4, CP-10; NIST SP 800-34</t>
  </si>
  <si>
    <t>Audit Reduction and Report Generation; Protection of Audit Information; Incident Handling; Separation of Duties; Contingency Plan Testing; Information System Recovery and Reconstitution; Contingency Planning Guide for Federal Information Systems</t>
  </si>
  <si>
    <t>AC-5, CP-4, CP-10; NIST SP 800-34</t>
  </si>
  <si>
    <t>Separation of Duties; Contingency Plan Testing; Information System Recovery and Reconstitution; Contingency Planning Guide for Federal Information Systems</t>
  </si>
  <si>
    <t>CM-3, CM-4, CM-5</t>
  </si>
  <si>
    <t>Configuration Change Control; Security Impact Analysis; Access Restrictions for Change</t>
  </si>
  <si>
    <t>AC-4, MP-2, MP-4</t>
  </si>
  <si>
    <t>Information Flow Enforcement; Media Access; Media Storage</t>
  </si>
  <si>
    <t>MP-2, AC-19(5)</t>
  </si>
  <si>
    <t>Media Access; Access Control: Full device / container based encryption</t>
  </si>
  <si>
    <t>CP-9, MP-5</t>
  </si>
  <si>
    <t>Information System Backup; Media Transport</t>
  </si>
  <si>
    <t>CP-9 MP-6, NIST SP 800-60, NIST SP 800-88, AC-2, AC-6, IA-4, PM-2, PM-10, SI-5, MA-2, MA-3, MP-6</t>
  </si>
  <si>
    <t>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t>
  </si>
  <si>
    <t>IR-2, IR-4, IR-9</t>
  </si>
  <si>
    <t>Incident Response Training; Incident Handling; Information Spillage Response</t>
  </si>
  <si>
    <t>IR-2, IR-4, IR-10</t>
  </si>
  <si>
    <t>Incident Response Training; Incident Handling; Integrated Information Security Analysis Team</t>
  </si>
  <si>
    <t>MP-4, PE-2, PE-5, PE-6, PE-17</t>
  </si>
  <si>
    <t>Media Storage; Physical Access Authorizations; Access Control for Output Devices; Monitoring Physical Access; Alternate Work Site</t>
  </si>
  <si>
    <t>MP-2, MP-5, MP-7</t>
  </si>
  <si>
    <t>Media Access; Media Transport; Media Use</t>
  </si>
  <si>
    <t>PM-2, PM-10, SI-5, CA-5, PM-1</t>
  </si>
  <si>
    <t>Senior Information Security Officer; Security Authorization Process; Security Alerts, Advisories, and Directives; Plan of Action and Milestones; Information Security Program Plan</t>
  </si>
  <si>
    <t>CA-5, CM-3, PM-1, SA-15, SA-3, SA-8, SC-2</t>
  </si>
  <si>
    <t>Plan of Action and Milestones; Configuration Change Control; Information Security Program Plan; Development Process, Standards, and Tools; System Development Life Cycle; Security Engineering Principles; Application Partitioning</t>
  </si>
  <si>
    <t>CA-5, PM-1, IR-4, IR-5, IR-7, IR-8</t>
  </si>
  <si>
    <t>Plan of Action and Milestones; Information Security Program Plan; Identifier Management; Authenticator Management; Cryptographic Module Authentication; Identification and Authentication (Non- Organizational Users)</t>
  </si>
  <si>
    <t>CA-5, PM-1</t>
  </si>
  <si>
    <t>Plan of Action and Milestones; Information Security Program Plan</t>
  </si>
  <si>
    <t>CM-2, CM-6, CM-3, AC-19, MA-2</t>
  </si>
  <si>
    <t>Baseline Configuration; Configuration Settings; Configuration Change Control; Access Control for Mobile Devices; Controlled Maintenance</t>
  </si>
  <si>
    <t>§164.308(a)(1)(i)</t>
  </si>
  <si>
    <t>Security management process: Implement policies and procedures to prevent, detect, contain, and correct security violations.</t>
  </si>
  <si>
    <t>§164.308(a)(1)(ii)(B)</t>
  </si>
  <si>
    <t>Has the risk management process been completed using IAW NIST Guidelines?</t>
  </si>
  <si>
    <t>1.x</t>
  </si>
  <si>
    <t>Install and maintain a firewall configuration to protect cardholder data</t>
  </si>
  <si>
    <t>Establish and implement firewall and router configuration standards that include the following:</t>
  </si>
  <si>
    <t>1.1.1</t>
  </si>
  <si>
    <t>A formal process for approving and testing all network connections and changes to the firewall and router configurations</t>
  </si>
  <si>
    <t>1.1.2</t>
  </si>
  <si>
    <t>Current network diagram that identifies all connections between the cardholder data environment and other networks, including any wireless networks</t>
  </si>
  <si>
    <t>1.1.3</t>
  </si>
  <si>
    <t>Current diagram that shows all cardholder data flows across systems and networks</t>
  </si>
  <si>
    <t>1.1.4</t>
  </si>
  <si>
    <t>Requirements for a firewall at each Internet connection and between any demilitarized zone (DMZ) and the internal network zone</t>
  </si>
  <si>
    <t>1.1.5</t>
  </si>
  <si>
    <t>Description of groups, roles, and responsibilities for management of network components</t>
  </si>
  <si>
    <t>1.1.6</t>
  </si>
  <si>
    <t>Documentation of business justification and approval for use of all services, protocols, and ports allowed, including documentation of security features implemented for those protocols considered to be insecure.</t>
  </si>
  <si>
    <t>1.1.7</t>
  </si>
  <si>
    <t>Requirement to review firewall and router rule sets at least every six months</t>
  </si>
  <si>
    <t>Build firewall and router configurations that restrict connections between untrusted networks and any system components in the cardholder data environment. Note: An “untrusted network” is any network that is external to the networks belonging to the entity under review, and/or which is out of the entity's ability to control or manage.</t>
  </si>
  <si>
    <t>1.2.1</t>
  </si>
  <si>
    <t>Restrict inbound and outbound traffic to that which is necessary for the cardholder data environment, and specifically deny all other traffic.</t>
  </si>
  <si>
    <t>1.2.2</t>
  </si>
  <si>
    <t>Secure and synchronize router configuration files.</t>
  </si>
  <si>
    <t>1.2.3</t>
  </si>
  <si>
    <t>Install perimeter firewalls between all wireless networks and the cardholder data environment, and configure these firewalls to deny or, if traffic is necessary for business purposes, permit only authorized traffic between the wireless environment and the cardholder data environment.</t>
  </si>
  <si>
    <t>Prohibit direct public access between the Internet and any system component in the cardholder data environment.</t>
  </si>
  <si>
    <t>1.3.1</t>
  </si>
  <si>
    <t>Implement a DMZ to limit inbound traffic to only system components that provide authorized publicly accessible services, protocols, and ports.</t>
  </si>
  <si>
    <t>1.3.2</t>
  </si>
  <si>
    <t>Limit inbound Internet traffic to IP addresses within the DMZ.</t>
  </si>
  <si>
    <t>1.3.3</t>
  </si>
  <si>
    <t>Implement anti-spoofing measures to detect and block forged source IP addresses from entering the network. (For example, block traffic originating from the Internet with an internal source address.)</t>
  </si>
  <si>
    <t>1.3.4</t>
  </si>
  <si>
    <t>Do not allow unauthorized outbound traffic from the cardholder data environment to the Internet.</t>
  </si>
  <si>
    <t>1.3.5</t>
  </si>
  <si>
    <t>Permit only “established” connections into the network.</t>
  </si>
  <si>
    <t>1.3.6</t>
  </si>
  <si>
    <t>Place system components that store cardholder data (such as a database) in an internal network zone, segregated from the DMZ and other untrusted networks.</t>
  </si>
  <si>
    <t>1.3.7</t>
  </si>
  <si>
    <t>Do not disclose private IP addresses and routing information to unauthorized parties. Note: Methods to obscure IP addressing may include, but are not limited to: • Network Address Translation (NAT) • Placing servers containing cardholder data behind proxy servers/firewalls, • Removal or filtering of route advertisements for private networks that employ registered addressing, • Internal use of RFC1918 address space instead of registered addresses.</t>
  </si>
  <si>
    <t>Install personal firewall software or equivalent functionality on any portable computing devices (including company and/or employee-owned) that connect to the Internet when outside the network (for example, laptops used by employees), and which are also used to access the CDE. Firewall (or equivalent) configurations include: • Specific configuration settings are defined. • Personal firewall (or equivalent functionality) is actively running. • Personal firewall (or equivalent functionality) is not alterable by users of the portable computing devices.</t>
  </si>
  <si>
    <t>Ensure that security policies and operational procedures for managing firewalls are documented, in use, and known to all affected parties.</t>
  </si>
  <si>
    <t>2.x</t>
  </si>
  <si>
    <t>Do not use vendor-supplied defaults for system passwords and other security parameters</t>
  </si>
  <si>
    <t>Always change vendor-supplied defaults and remove or disable unnecessary default accounts before installing a system on the network. This applies to ALL default passwords, including but not limited to those used by operating systems, software that provides security services, application and system accounts, point-of-sale (POS) terminals, payment applications, Simple Network Management Protocol (SNMP) community strings, etc.).</t>
  </si>
  <si>
    <t>2.1.1</t>
  </si>
  <si>
    <t>For wireless environments connected to the cardholder data environment or transmitting cardholder data, change ALL wireless vendor defaults at installation, including but not limited to default wireless encryption keys, passwords, and SNMP community strings.</t>
  </si>
  <si>
    <t>Develop configuration standards for all system components. Assure that these standards address all known security vulnerabilities and are consistent with industry-accepted system hardening standards. Sources of industry-accepted system hardening standards may include, but are not limited to: • Center for Internet Security (CIS) • International Organization for Standardization (ISO) • SysAdmin Audit Network Security (SANS) Institute • National Institute of Standards Technology (NIST).</t>
  </si>
  <si>
    <t>2.2.1</t>
  </si>
  <si>
    <t>Implement only one primary function per server to prevent functions that require different security levels from co-existing on the same server. (For example, web servers, database servers, and DNS should be implemented on separate servers.) Note: Where virtualization technologies are in use, implement only one primary function per virtual system component.</t>
  </si>
  <si>
    <t>2.2.2</t>
  </si>
  <si>
    <t>Enable only necessary services, protocols, daemons, etc., as required for the function of the system.</t>
  </si>
  <si>
    <t>2.2.3</t>
  </si>
  <si>
    <t>Implement additional security features for any required services, protocols, or daemons that are considered to be insecure. Note: Where SSL/early TLS is used, the requirements in Appendix A2 must be completed.</t>
  </si>
  <si>
    <t>2.2.4</t>
  </si>
  <si>
    <t>Configure system security parameters to prevent misuse.</t>
  </si>
  <si>
    <t>2.2.5</t>
  </si>
  <si>
    <t>Remove all unnecessary functionality, such as scripts, drivers, features, subsystems, file systems, and unnecessary web servers.</t>
  </si>
  <si>
    <t>Encrypt all non-console administrative access using strong cryptography. Note: Where SSL/early TLS is used, the requirements in Appendix A2 must be completed.</t>
  </si>
  <si>
    <t>Maintain an inventory of system components that are in scope for PCI DSS.</t>
  </si>
  <si>
    <t>Ensure that security policies and operational procedures for managing vendor defaults and other security parameters are documented, in use, and known to all affected parties.</t>
  </si>
  <si>
    <t>Shared hosting providers must protect each entity’s hosted environment and cardholder data. These providers must meet specific requirements as detailed in Appendix A1: Additional PCI DSS Requirements for Shared Hosting Providers.</t>
  </si>
  <si>
    <t>3.x</t>
  </si>
  <si>
    <t>Protect stored cardholder data</t>
  </si>
  <si>
    <t>Keep cardholder data storage to a minimum by implementing data retention and disposal policies, procedures and processes that include at least the following for all cardholder data (CHD) storage: • Limiting data storage amount and retention time to that which is required for legal, regulatory, and/or business requirements • Specific retention requirements for cardholder data • Processes for secure deletion of data when no longer needed • A quarterly process for identifying and securely deleting stored cardholder data that exceeds defined retention.</t>
  </si>
  <si>
    <t>Do not store sensitive authentication data after authorization (even if encrypted). If sensitive authentication data is received, render all data unrecoverable upon completion of the authorization process. It is permissible for issuers and companies that support issuing services to store sensitive authentication data if: • There is a business justification and • The data is stored securely. Sensitive authentication data includes the data as cited in the following Requirements 3.2.1 through 3.2.3:</t>
  </si>
  <si>
    <t>Do not store the full contents of any track (from the magnetic stripe located on the back of a card, equivalent data contained on a chip, or elsewhere) after authorization. This data is alternatively called full track, track, track 1, track 2, and magnetic-stripe data. Note: In the normal course of business, the following data elements from the magnetic stripe may need to be retained: • The cardholder’s name • Primary account number (PAN) • Expiration date • Service code To minimize risk, store only these data elements as needed for business.</t>
  </si>
  <si>
    <t>Do not store the card verification code or value (three-digit or four-digit number printed on the front or back of a payment card used to verify card-not-present transactions) after authorization.</t>
  </si>
  <si>
    <t>Do not store the personal identification number (PIN) or the encrypted PIN block after authorization.</t>
  </si>
  <si>
    <t>Mask PAN when displayed (the first six and last four digits are the maximum number of digits to be displayed), such that only personnel with a legitimate business need can see more than the first six/last four digits of the PAN. Note: This requirement does not supersede stricter requirements in place for displays of cardholder data—for example, legal or payment card brand requirements for point-of-sale (POS) receipts.</t>
  </si>
  <si>
    <t>Render PAN unreadable anywhere it is stored (including on portable digital media, backup media, and in logs) by using any of the following approaches: • One-way hashes based on strong cryptography, (hash must be of the entire PAN) • Truncation (hashing cannot be used to replace the truncated segment of PAN) • Index tokens and pads (pads must be securely stored) • Strong cryptography with associated key-management processes and procedures. Note: It is a relatively trivial effort for a malicious individual to reconstruct original PAN data if they have access to both the truncated and hashed version of a PAN. Where hashed and truncated versions of the same PAN are present in an entity’s environment, additional controls must be in place to ensure that the hashed and truncated versions cannot be correlated to reconstruct the original PAN.</t>
  </si>
  <si>
    <t>If disk encryption is used (rather than file- or column-level database encryption), logical access must be managed separately and independently of native operating system authentication and access control mechanisms (for example, by not using local user account databases or general network login credentials). Decryption keys must not be associated with user accounts. Note: This requirement applies in addition to all other PCI DSS encryption and key-management requirements.</t>
  </si>
  <si>
    <t>Document and implement procedures to protect keys used to secure stored cardholder data against disclosure and misuse: Note: This requirement applies to keys used to encrypt stored cardholder data, and also applies to key-encrypting keys used to protect data-encrypting keys—such key-encrypting keys must be at least as strong as the data-encrypting key.</t>
  </si>
  <si>
    <t>Additional requirement for service providers only: Maintain a documented description of the cryptographic architecture that includes: • Details of all algorithms, protocols, and keys used for the protection of cardholder data, including key strength and expiry date • Description of the key usage for each key. • Inventory of any HSMs and other SCDs used for key management Note: This requirement is a best practice until January 31, 2018, after which it becomes a requirement.</t>
  </si>
  <si>
    <t>Restrict access to cryptographic keys to the fewest number of custodians necessary.</t>
  </si>
  <si>
    <t>Store secret and private keys used to encrypt/decrypt cardholder data in one (or more) of the following forms at all times: • Encrypted with a key-encrypting key that is at least as strong as the data-encrypting key, and that is stored separately from the data-encrypting key • Within a secure cryptographic device (such as a hardware (host) security module (HSM) or PTS-approved point-of-interaction device) • As at least two full-length key components or key shares, in accordance with an industry-accepted method Note: It is not required that public keys be stored in one of these forms.</t>
  </si>
  <si>
    <t>Store cryptographic keys in the fewest possible locations.</t>
  </si>
  <si>
    <t>Fully document and implement all key-management processes and procedures for cryptographic keys used for encryption of cardholder data, including the following: Note: Numerous industry standards for key management are available from various resources including NIST, which can be found at http://csrc.nist.gov.</t>
  </si>
  <si>
    <t>Generation of strong cryptographic keys</t>
  </si>
  <si>
    <t>Secure cryptographic key distribution</t>
  </si>
  <si>
    <t>Secure cryptographic key storage</t>
  </si>
  <si>
    <t>3.6.4</t>
  </si>
  <si>
    <t>Cryptographic key changes for keys that have reached the end of their cryptoperiod (for example, after a defined period of time has passed and/or after a certain amount of cipher-text has been produced by a given key), as defined by the associated application vendor or key owner, and based on industry best practices and guidelines (for example, NIST Special Publication 800-57).</t>
  </si>
  <si>
    <t>3.6.5</t>
  </si>
  <si>
    <t>Retirement or replacement (for example, archiving, destruction, and/or revocation) of keys as deemed necessary when the integrity of the key has been weakened (for example, departure of an employee with knowledge of a clear-text key component), or keys are suspected of being compromised. Note: If retired or replaced cryptographic keys need to be retained, these keys must be securely archived (for example, by using a key-encryption key). Archived cryptographic keys should only be used for decryption/verification purposes.</t>
  </si>
  <si>
    <t>3.6.6</t>
  </si>
  <si>
    <t>If manual clear-text cryptographic key-management operations are used, these operations must be managed using split knowledge and dual control. Note: Examples of manual key-management operations include, but are not limited to: key generation, transmission, loading, storage and destruction.</t>
  </si>
  <si>
    <t>3.6.7</t>
  </si>
  <si>
    <t>Prevention of unauthorized substitution of cryptographic keys.</t>
  </si>
  <si>
    <t>3.6.8</t>
  </si>
  <si>
    <t>Requirement for cryptographic key custodians to formally acknowledge that they understand and accept their key-custodian responsibilities.</t>
  </si>
  <si>
    <t>Ensure that security policies and operational procedures for protecting stored cardholder data are documented, in use, and known to all affected parties.</t>
  </si>
  <si>
    <t>4.x</t>
  </si>
  <si>
    <t>Encrypt transmission of cardholder data across open, public networks</t>
  </si>
  <si>
    <t>Use strong cryptography and security protocols to safeguard sensitive cardholder data during transmission over open, public networks, including the following: • Only trusted keys and certificates are accepted. • The protocol in use only supports secure versions or configurations. • The encryption strength is appropriate for the encryption methodology in use. Note: Where SSL/early TLS is used, the requirements in Appendix A2 must be completed. Examples of open, public networks include but are not limited to: • The Internet • Wireless technologies, including 802.11 and Bluetooth • Cellular technologies, for example, Global System for Mobile communications (GSM), Code division multiple access (CDMA) • General Packet Radio Service (GPRS). • Satellite communications.</t>
  </si>
  <si>
    <t>4.1.1</t>
  </si>
  <si>
    <t>Ensure wireless networks transmitting cardholder data or connected to the cardholder data environment, use industry best practices to implement strong encryption for authentication and transmission.</t>
  </si>
  <si>
    <t>Never send unprotected PANs by end-user messaging technologies (for example, e-mail, instant messaging, SMS, chat, etc.).</t>
  </si>
  <si>
    <t>Ensure that security policies and operational procedures for encrypting transmissions of cardholder data are documented, in use, and known to all affected parties.</t>
  </si>
  <si>
    <t>5.x</t>
  </si>
  <si>
    <t>Use and regularly update anti-virus software or programs</t>
  </si>
  <si>
    <t>Deploy anti-virus software on all systems commonly affected by malicious software (particularly personal computers and servers).</t>
  </si>
  <si>
    <t>Ensure that anti-virus programs are capable of detecting, removing, and protecting against all known types of malicious software.</t>
  </si>
  <si>
    <t>For systems considered to be not commonly affected by malicious software, perform periodic evaluations to identify and evaluate evolving malware threats in order to confirm whether such systems continue to not require anti-virus software.</t>
  </si>
  <si>
    <t>Ensure that all anti-virus mechanisms are maintained as follows: • Are kept current, • Perform periodic scans • Generate audit logs which are retained per PCI DSS Requirement 10.7.</t>
  </si>
  <si>
    <t>Ensure that anti-virus mechanisms are actively running and cannot be disabled or altered by users, unless specifically authorized by management on a case-by-case basis for a limited time period. Note: Anti-virus solutions may be temporarily disabled only if there is legitimate technical need, as authorized by management on a case-by-case basis. If anti-virus protection needs to be disabled for a specific purpose, it must be formally authorized. Additional security measures may also need to be implemented for the period of time during which anti-virus protection is not active.</t>
  </si>
  <si>
    <t>Ensure that security policies and operational procedures for protecting systems against malware are documented, in use, and known to all affected parties.</t>
  </si>
  <si>
    <t>6.x</t>
  </si>
  <si>
    <t>Develop and maintain secure systems and applications</t>
  </si>
  <si>
    <t>Establish a process to identify security vulnerabilities, using reputable outside sources for security vulnerability information, and assign a risk ranking (for example, as “high,” “medium,” or “low”) to newly discovered security vulnerabilities. Note: Risk rankings should be based on industry best practices as well as consideration of potential impact. For example, criteria for ranking vulnerabilities may include consideration of the CVSS base score, and/or the classification by the vendor, and/or type of systems affected. Methods for evaluating vulnerabilities and assigning risk ratings will vary based on an organization’s environment and risk-assessment strategy. Risk rankings should, at a minimum, identify all vulnerabilities considered to be a “high risk” to the environment. In addition to the risk ranking, vulnerabilities may be considered “critical” if they pose an imminent threat to the environment, impact critical systems, and/or would result in a potential compromise if not addressed. Examples of critical systems may include security systems, public-facing devices and systems, databases, and other systems that store, process, or transmit cardholder data.</t>
  </si>
  <si>
    <t>Ensure that all system components and software are protected from known vulnerabilities by installing applicable vendor-supplied security patches. Install critical security patches within one month of release. Note: Critical security patches should be identified according to the risk ranking process defined in Requirement 6.1.</t>
  </si>
  <si>
    <t>Develop internal and external software applications (including web-based administrative access to applications) securely, as follows: • In accordance with PCI DSS (for example, secure authentication and logging) • Based on industry standards and/or best practices. • Incorporating information security throughout the software-development life cycle Note: This applies to all software developed internally as well as bespoke or custom software developed by a third party.</t>
  </si>
  <si>
    <t>6.3.1</t>
  </si>
  <si>
    <t>Remove development, test and/or custom application accounts, user IDs, and passwords before applications become active or are released to customers.</t>
  </si>
  <si>
    <t>6.3.2</t>
  </si>
  <si>
    <t>Review custom code prior to release to production or customers in order to identify any potential coding vulnerability (using either manual or automated processes) to include at least the following: • Code changes are reviewed by individuals other than the originating code author, and by individuals knowledgeable about code-review techniques and secure coding practices. • Code reviews ensure code is developed according to secure coding guidelines • Appropriate corrections are implemented prior to release. • Code-review results are reviewed and approved by management prior to release. Note: This requirement for code reviews applies to all custom code (both internal and public-facing), as part of the system development life cycle. Code reviews can be conducted by knowledgeable internal personnel or third parties. Public-facing web applications are also subject to additional controls, to address ongoing threats and vulnerabilities after implementation, as defined at PCI DSS Requirement 6.6.</t>
  </si>
  <si>
    <t>Follow change control processes and procedures for all changes to system components. The processes must include the following:</t>
  </si>
  <si>
    <t>6.4.1</t>
  </si>
  <si>
    <t>Separate development/test environments from production environments, and enforce the separation with access controls.</t>
  </si>
  <si>
    <t>6.4.2</t>
  </si>
  <si>
    <t>Separation of duties between development/test and production environments</t>
  </si>
  <si>
    <t>6.4.3</t>
  </si>
  <si>
    <t>Production data (live PANs) are not used for testing or development</t>
  </si>
  <si>
    <t>6.4.4</t>
  </si>
  <si>
    <t>Removal of test data and accounts from system components before the system becomes active/goes into production.</t>
  </si>
  <si>
    <t>6.4.5</t>
  </si>
  <si>
    <t>Change control procedures must include the following:</t>
  </si>
  <si>
    <t>6.4.5.1</t>
  </si>
  <si>
    <t>Documentation of impact.</t>
  </si>
  <si>
    <t>6.4.5.2</t>
  </si>
  <si>
    <t>Documented change approval by authorized parties.</t>
  </si>
  <si>
    <t>6.4.5.3</t>
  </si>
  <si>
    <t>Functionality testing to verify that the change does not adversely impact the security of the system.</t>
  </si>
  <si>
    <t>6.4.5.4</t>
  </si>
  <si>
    <t>Back-out procedures.</t>
  </si>
  <si>
    <t>6.4.6</t>
  </si>
  <si>
    <t>Upon completion of a significant change, all relevant PCI DSS requirements must be implemented on all new or changed systems and networks, and documentation updated as applicable. Note: This requirement is a best practice until January 31, 2018, after which it becomes a requirement.</t>
  </si>
  <si>
    <t>Address common coding vulnerabilities in software-development processes as follows: • Train developers at least annually in up-to-date secure coding techniques, including how to avoid common coding vulnerabilities. • Develop applications based on secure coding guidelines. Note: The vulnerabilities listed at 6.5.1 through 6.5.10 were current with industry best practices when this version of PCI DSS was published. However, as industry best practices for vulnerability management are updated (for example, the OWASP Guide, SANS CWE Top 25, CERT Secure Coding, etc.), the current best practices must be used for these requirements.</t>
  </si>
  <si>
    <t>6.5.1</t>
  </si>
  <si>
    <t>Injection flaws, particularly SQL injection. Also consider OS Command Injection, LDAP and XPath injection flaws as well as other injection flaws.</t>
  </si>
  <si>
    <t>6.5.2</t>
  </si>
  <si>
    <t>Buffer overflows</t>
  </si>
  <si>
    <t>6.5.3</t>
  </si>
  <si>
    <t>Insecure cryptographic storage</t>
  </si>
  <si>
    <t>6.5.4</t>
  </si>
  <si>
    <t>Insecure communications</t>
  </si>
  <si>
    <t>6.5.5</t>
  </si>
  <si>
    <t>Improper error handling</t>
  </si>
  <si>
    <t>6.5.6</t>
  </si>
  <si>
    <t>All “high risk” vulnerabilities identified in the vulnerability identification process (as defined in PCI DSS Requirement 6.1).</t>
  </si>
  <si>
    <t>6.5.7</t>
  </si>
  <si>
    <t>Cross-site scripting (XSS)</t>
  </si>
  <si>
    <t>6.5.8</t>
  </si>
  <si>
    <t>Improper access control (such as insecure direct object references, failure to restrict URL access, directory traversal, and failure to restrict user access to functions).</t>
  </si>
  <si>
    <t>6.5.9</t>
  </si>
  <si>
    <t>Cross-site request forgery (CSRF)</t>
  </si>
  <si>
    <t>6.5.10</t>
  </si>
  <si>
    <t>Broken authentication and session management</t>
  </si>
  <si>
    <t>For public-facing web applications, address new threats and vulnerabilities on an ongoing basis and ensure these applications are protected against known attacks by either of the following methods: • Reviewing public-facing web applications via manual or automated application vulnerability security assessment tools or methods, at least annually and after any changes Note: This assessment is not the same as the vulnerability scans performed for Requirement 11.2. • Installing an automated technical solution that detects and prevents web-based attacks (for example, a web-application firewall) in front of public-facing web applications, to continually check all traffic.</t>
  </si>
  <si>
    <t>Ensure that security policies and operational procedures for developing and maintaining secure systems and applications are documented, in use, and known to all affected parties.</t>
  </si>
  <si>
    <t>7.x</t>
  </si>
  <si>
    <t>Restrict access to cardholder data by business need to know</t>
  </si>
  <si>
    <t>Limit access to system components and cardholder data to only those individuals whose job requires such access.</t>
  </si>
  <si>
    <t>Define access needs for each role, including: • System components and data resources that each role needs to access for their job function • Level of privilege required (for example, user, administrator, etc.) for accessing resources.</t>
  </si>
  <si>
    <t>Restrict access to privileged user IDs to least privileges necessary to perform job responsibilities.</t>
  </si>
  <si>
    <t>7.1.3</t>
  </si>
  <si>
    <t>Assign access based on individual personnel’s job classification and function.</t>
  </si>
  <si>
    <t>7.1.4</t>
  </si>
  <si>
    <t>Require documented approval by authorized parties specifying required privileges.</t>
  </si>
  <si>
    <t>Establish an access control system(s) for systems components that restricts access based on a user’s need to know, and is set to “deny all” unless specifically allowed. This access control system(s) must include the following:</t>
  </si>
  <si>
    <t>Coverage of all system components</t>
  </si>
  <si>
    <t>Assignment of privileges to individuals based on job classification and function.</t>
  </si>
  <si>
    <t>Default “deny-all” setting.</t>
  </si>
  <si>
    <t>Ensure that security policies and operational procedures for restricting access to cardholder data are documented, in use, and known to all affected parties.</t>
  </si>
  <si>
    <t>8.x</t>
  </si>
  <si>
    <t>Assign a unique ID to each person with computer access</t>
  </si>
  <si>
    <t>Define and implement policies and procedures to ensure proper user identification management for non-consumer users and administrators on all system components as follows:</t>
  </si>
  <si>
    <t>Assign all users a unique ID before allowing them to access system components or cardholder data.</t>
  </si>
  <si>
    <t>Control addition, deletion, and modification of user IDs, credentials, and other identifier objects.</t>
  </si>
  <si>
    <t>Immediately revoke access for any terminated users.</t>
  </si>
  <si>
    <t>Remove/disable inactive user accounts within 90 days.</t>
  </si>
  <si>
    <t>8.1.5</t>
  </si>
  <si>
    <t>Manage IDs used by third parties to access, support, or maintain system components via remote access as follows: • Enabled only during the time period needed and disabled when not in use. • Monitored when in use.</t>
  </si>
  <si>
    <t>8.1.6</t>
  </si>
  <si>
    <t>Limit repeated access attempts by locking out the user ID after not more than six attempts.</t>
  </si>
  <si>
    <t>8.1.7</t>
  </si>
  <si>
    <t>Set the lockout duration to a minimum of 30 minutes or until an administrator enables the user ID.</t>
  </si>
  <si>
    <t>8.1.8</t>
  </si>
  <si>
    <t>If a session has been idle for more than 15 minutes, require the user to re-authenticate to re-activate the terminal or session.</t>
  </si>
  <si>
    <t>In addition to assigning a unique ID, ensure proper user-authentication management for non-consumer users and administrators on all system components by employing at least one of the following methods to authenticate all users: • Something you know, such as a password or passphrase • Something you have, such as a token device or smart card • Something you are, such as a biometric.</t>
  </si>
  <si>
    <t>Using strong cryptography, render all authentication credentials (such as passwords/phrases) unreadable during transmission and storage on all system components.</t>
  </si>
  <si>
    <t>Verify user identity before modifying any authentication credential—for example, performing password resets, provisioning new tokens, or generating new keys.</t>
  </si>
  <si>
    <t>Passwords/passphrases must meet the following: • Require a minimum length of at least seven characters. • Contain both numeric and alphabetic characters. Alternatively, the passwords/passphrases must have complexity and strength at least equivalent to the parameters specified above.</t>
  </si>
  <si>
    <t>8.2.4</t>
  </si>
  <si>
    <t>Change user passwords/passphrases at least once every 90 days.</t>
  </si>
  <si>
    <t>8.2.5</t>
  </si>
  <si>
    <t>Do not allow an individual to submit a new password/passphrase that is the same as any of the last four passwords/passphrases he or she has used.</t>
  </si>
  <si>
    <t>8.2.6</t>
  </si>
  <si>
    <t>Set passwords/passphrases for first-time use and upon reset to a unique value for each user, and change immediately after the first use.</t>
  </si>
  <si>
    <t>Secure all individual non-console administrative access and all remote access to the CDE using multi-factor authentication. Note: Multi-factor authentication requires that a minimum of two of the three authentication methods (see Requirement 8.2 for descriptions of authentication methods) be used for authentication. Using one factor twice (for example, using two separate passwords) is not considered multi-factor authentication.</t>
  </si>
  <si>
    <t>Incorporate multi-factor authentication for all non-console access into the CDE for personnel with administrative access. Note: This requirement is a best practice until January 31, 2018, after which it becomes a requirement.</t>
  </si>
  <si>
    <t>Incorporate multi-factor authentication for all remote network access (both user and administrator, and including third party access for support or maintenance) originating from outside the entity's network.</t>
  </si>
  <si>
    <t>Document and communicate authentication policies and procedures to all users including: • Guidance on selecting strong authentication credentials • Guidance for how users should protect their authentication credentials • Instructions not to reuse previously used passwords • Instructions to change passwords if there is any suspicion the password could be compromised.</t>
  </si>
  <si>
    <t>Do not use group, shared, or generic IDs, passwords, or other authentication methods as follows: • Generic user IDs are disabled or removed. • Shared user IDs do not exist for system administration and other critical functions. • Shared and generic user IDs are not used to administer any system components.</t>
  </si>
  <si>
    <t>8.5.1</t>
  </si>
  <si>
    <t>Additional requirement for service providers only: Service providers with remote access to customer premises (for example, for support of POS systems or servers) must use a unique authentication credential (such as a password/phrase) for each customer. Note: This requirement is not intended to apply to shared hosting providers accessing their own hosting environment, where multiple customer environments are hosted.</t>
  </si>
  <si>
    <t>Where other authentication mechanisms are used (for example, physical or logical security tokens, smart cards, certificates, etc.), use of these mechanisms must be assigned as follows: • Authentication mechanisms must be assigned to an individual account and not shared among multiple accounts. • Physical and/or logical controls must be in place to ensure only the intended account can use that mechanism to gain access.</t>
  </si>
  <si>
    <t>All access to any database containing cardholder data (including access by applications, administrators, and all other users) is restricted as follows: • All user access to, user queries of, and user actions on databases are through programmatic methods. • Only database administrators have the ability to directly access or query databases. • Application IDs for database applications can only be used by the applications (and not by individual users or other non-application processes).</t>
  </si>
  <si>
    <t>Ensure that security policies and operational procedures for identification and authentication are documented, in use, and known to all affected parties.</t>
  </si>
  <si>
    <t>9.x</t>
  </si>
  <si>
    <t>Restrict physical access to cardholder data</t>
  </si>
  <si>
    <t>Use appropriate facility entry controls to limit and monitor physical access to systems in the cardholder data environment.</t>
  </si>
  <si>
    <t>Use either video cameras or access control mechanisms (or both) to monitor individual physical access to sensitive areas. Review collected data and correlate with other entries. Store for at least three months, unless otherwise restricted by law. Note: “Sensitive areas” refers to any data center, server room or any area that houses systems that store, process, or transmit cardholder data. This excludes public-facing areas where only point-of-sale terminals are present, such as the cashier areas in a retail store.</t>
  </si>
  <si>
    <t>Implement physical and/or logical controls to restrict access to publicly accessible network jacks. For example, network jacks located in public areas and areas accessible to visitors could be disabled and only enabled when network access is explicitly authorized. Alternatively, processes could be implemented to ensure that visitors are escorted at all times in areas with active network jacks.</t>
  </si>
  <si>
    <t>9.1.3</t>
  </si>
  <si>
    <t>Restrict physical access to wireless access points, gateways, handheld devices, networking/communications hardware, and telecommunication lines.</t>
  </si>
  <si>
    <t>Develop procedures to easily distinguish between onsite personnel and visitors, to include: • Identifying onsite personnel and visitors (for example, assigning badges) • Changes to access requirements • Revoking or terminating onsite personnel and expired visitor identification (such as ID badges).</t>
  </si>
  <si>
    <t>Control physical access for onsite personnel to sensitive areas as follows: • Access must be authorized and based on individual job function. • Access is revoked immediately upon termination, and all physical access mechanisms, such as keys, access cards, etc., are returned or disabled.</t>
  </si>
  <si>
    <t>Implement procedures to identify and authorize visitors. Procedures should include the following:</t>
  </si>
  <si>
    <t>Visitors are authorized before entering, and escorted at all times within, areas where cardholder data is processed or maintained.</t>
  </si>
  <si>
    <t>Visitors are identified and given a badge or other identification that expires and that visibly distinguishes the visitors from onsite personnel.</t>
  </si>
  <si>
    <t>Visitors are asked to surrender the badge or identification before leaving the facility or at the date of expiration.</t>
  </si>
  <si>
    <t>A visitor log is used to maintain a physical audit trail of visitor activity to the facility as well as computer rooms and data centers where cardholder data is stored or transmitted. Document the visitor’s name, the firm represented, and the onsite personnel authorizing physical access on the log. Retain this log for a minimum of three months, unless otherwise restricted by law.</t>
  </si>
  <si>
    <t>Physically secure all media.</t>
  </si>
  <si>
    <t>9.5.1</t>
  </si>
  <si>
    <t>Store media backups in a secure location, preferably an off-site facility, such as an alternate or backup site, or a commercial storage facility. Review the location’s security at least annually.</t>
  </si>
  <si>
    <t>Maintain strict control over the internal or external distribution of any kind of media, including the following:</t>
  </si>
  <si>
    <t>9.6.1</t>
  </si>
  <si>
    <t>Classify media so the sensitivity of the data can be determined.</t>
  </si>
  <si>
    <t>9.6.2</t>
  </si>
  <si>
    <t>Send the media by secured courier or other delivery method that can be accurately tracked.</t>
  </si>
  <si>
    <t>9.6.3</t>
  </si>
  <si>
    <t>Ensure management approves any and all media that is moved from a secured area (including when media is distributed to individuals).</t>
  </si>
  <si>
    <t>Maintain strict control over the storage and accessibility of media.</t>
  </si>
  <si>
    <t>9.7.1</t>
  </si>
  <si>
    <t>Properly maintain inventory logs of all media and conduct media inventories at least annually.</t>
  </si>
  <si>
    <t>Destroy media when it is no longer needed for business or legal reasons as follows:</t>
  </si>
  <si>
    <t>9.8.1</t>
  </si>
  <si>
    <t>Shred, incinerate, or pulp hard-copy materials so that cardholder data cannot be reconstructed. Secure storage containers used for materials that are to be destroyed.</t>
  </si>
  <si>
    <t>9.8.2</t>
  </si>
  <si>
    <t>Render cardholder data on electronic media unrecoverable so that cardholder data cannot be reconstructed.</t>
  </si>
  <si>
    <t>Protect devices that capture payment card data via direct physical interaction with the card from tampering and substitution. Note: These requirements apply to card-reading devices used in card-present transactions (that is, card swipe or dip) at the point of sale. This requirement is not intended to apply to manual key-entry components such as computer keyboards and POS keypads.</t>
  </si>
  <si>
    <t>9.9.1</t>
  </si>
  <si>
    <t>Maintain an up-to-date list of devices. The list should include the following: • Make, model of device • Location of device (for example, the address of the site or facility where the device is located) • Device serial number or other method of unique identification.</t>
  </si>
  <si>
    <t>9.9.2</t>
  </si>
  <si>
    <t>Periodically inspect device surfaces to detect tampering (for example, addition of card skimmers to devices), or substitution (for example, by checking the serial number or other device characteristics to verify it has not been swapped with a fraudulent device). Note: Examples of signs that a device might have been tampered with or substituted include unexpected attachments or cables plugged into the device, missing or changed security labels, broken or differently colored casing, or changes to the serial number or other external markings.</t>
  </si>
  <si>
    <t>9.9.3</t>
  </si>
  <si>
    <t>Provide training for personnel to be aware of attempted tampering or replacement of devices. Training should include the following: • Verify the identity of any third-party persons claiming to be repair or maintenance personnel, prior to granting them access to modify or troubleshoot devices. • Do not install, replace, or return devices without verification. • Be aware of suspicious behavior around devices (for example, attempts by unknown persons to unplug or open devices). • Report suspicious behavior and indications of device tampering or substitution to appropriate personnel (for example, to a manager or security officer).</t>
  </si>
  <si>
    <t>9.10</t>
  </si>
  <si>
    <t>Ensure that security policies and operational procedures for restricting physical access to cardholder data are documented, in use, and known to all affected parties.</t>
  </si>
  <si>
    <t>10.x</t>
  </si>
  <si>
    <t>Track and monitor all access to network resources and cardholder data</t>
  </si>
  <si>
    <t>Implement audit trails to link all access to system components to each individual user.</t>
  </si>
  <si>
    <t>Implement automated audit trails for all system components to reconstruct the following events:</t>
  </si>
  <si>
    <t>10.2.1</t>
  </si>
  <si>
    <t>All individual user accesses to cardholder data</t>
  </si>
  <si>
    <t>10.2.2</t>
  </si>
  <si>
    <t>All actions taken by any individual with root or administrative privileges</t>
  </si>
  <si>
    <t>10.2.3</t>
  </si>
  <si>
    <t>Access to all audit trails</t>
  </si>
  <si>
    <t>10.2.4</t>
  </si>
  <si>
    <t>Invalid logical access attempts</t>
  </si>
  <si>
    <t>10.2.5</t>
  </si>
  <si>
    <t>Use of and changes to identification and authentication mechanisms—including but not limited to creation of new accounts and elevation of privileges—and all changes, additions, or deletions to accounts with root or administrative privileges</t>
  </si>
  <si>
    <t>10.2.6</t>
  </si>
  <si>
    <t>Initialization, stopping, or pausing of the audit logs</t>
  </si>
  <si>
    <t>10.2.7</t>
  </si>
  <si>
    <t>Creation and deletion of system-level objects</t>
  </si>
  <si>
    <t>Record at least the following audit trail entries for all system components for each event:</t>
  </si>
  <si>
    <t>10.3.1</t>
  </si>
  <si>
    <t>User identification</t>
  </si>
  <si>
    <t>10.3.2</t>
  </si>
  <si>
    <t>Type of event</t>
  </si>
  <si>
    <t>10.3.3</t>
  </si>
  <si>
    <t>Date and time</t>
  </si>
  <si>
    <t>10.3.4</t>
  </si>
  <si>
    <t>Success or failure indication</t>
  </si>
  <si>
    <t>10.3.5</t>
  </si>
  <si>
    <t>Origination of event</t>
  </si>
  <si>
    <t>10.3.6</t>
  </si>
  <si>
    <t>Identity or name of affected data, system component, or resource.</t>
  </si>
  <si>
    <t>Using time-synchronization technology, synchronize all critical system clocks and times and ensure that the following is implemented for acquiring, distributing, and storing time. Note: One example of time synchronization technology is Network Time Protocol (NTP).</t>
  </si>
  <si>
    <t>10.4.1</t>
  </si>
  <si>
    <t>Critical systems have the correct and consistent time.</t>
  </si>
  <si>
    <t>10.4.2</t>
  </si>
  <si>
    <t>Time data is protected.</t>
  </si>
  <si>
    <t>10.4.3</t>
  </si>
  <si>
    <t>Time settings are received from industry-accepted time sources.</t>
  </si>
  <si>
    <t>Secure audit trails so they cannot be altered.</t>
  </si>
  <si>
    <t>10.5.1</t>
  </si>
  <si>
    <t>Limit viewing of audit trails to those with a job-related need.</t>
  </si>
  <si>
    <t>10.5.2</t>
  </si>
  <si>
    <t>Protect audit trail files from unauthorized modifications.</t>
  </si>
  <si>
    <t>10.5.3</t>
  </si>
  <si>
    <t>Promptly back up audit trail files to a centralized log server or media that is difficult to alter.</t>
  </si>
  <si>
    <t>10.5.4</t>
  </si>
  <si>
    <t>Write logs for external-facing technologies onto a secure, centralized, internal log server or media device.</t>
  </si>
  <si>
    <t>10.5.5</t>
  </si>
  <si>
    <t>Use file-integrity monitoring or change-detection software on logs to ensure that existing log data cannot be changed without generating alerts (although new data being added should not cause an alert).</t>
  </si>
  <si>
    <t>Review logs and security events for all system components to identify anomalies or suspicious activity. Note: Log harvesting, parsing, and alerting tools may be used to meet this Requirement.</t>
  </si>
  <si>
    <t>10.6.1</t>
  </si>
  <si>
    <t>Review the following at least daily: • All security events • Logs of all system components that store, process, or transmit CHD and/or SAD • Logs of all critical system components • Logs of all servers and system components that perform security functions (for example, firewalls, intrusion-detection systems/intrusion-prevention systems (IDS/IPS), authentication servers, e-commerce redirection servers, etc.).</t>
  </si>
  <si>
    <t>10.6.2</t>
  </si>
  <si>
    <t>Review logs of all other system components periodically based on the organization’s policies and risk management strategy, as determined by the organization’s annual risk assessment.</t>
  </si>
  <si>
    <t>10.6.3</t>
  </si>
  <si>
    <t>Follow up exceptions and anomalies identified during the review process.</t>
  </si>
  <si>
    <t>Retain audit trail history for at least one year, with a minimum of three months immediately available for analysis (for example, online, archived, or restorable from backup).</t>
  </si>
  <si>
    <t>Additional requirement for service providers only: Implement a process for the timely detection and reporting of failures of critical security control systems, including but not limited to failure of: • Firewalls • IDS/IPS • FIM • Anti-virus • Physical access controls • Logical access controls • Audit logging mechanisms • Segmentation controls (if used) Note: This requirement is a best practice until January 31, 2018, after which it becomes a requirement.</t>
  </si>
  <si>
    <t>10.8.1</t>
  </si>
  <si>
    <t>Additional requirement for service providers only: Respond to failures of any critical security controls in a timely manner. Processes for responding to failures in security controls must include: • Restoring security functions • Identifying and documenting the duration (date and time start to end) of the security failure • Identifying and documenting cause(s) of failure, including root cause, and documenting remediation required to address root cause • Identifying and addressing any security issues that arose during the failure • Performing a risk assessment to determine whether further actions are required as a result of the security failure • Implementing controls to prevent cause of failure from reoccurring • Resuming monitoring of security controls Note: This requirement is a best practice until January 31, 2018, after which it becomes a requirement.</t>
  </si>
  <si>
    <t>Ensure that security policies and operational procedures for monitoring all access to network resources and cardholder data are documented, in use, and known to all affected parties.</t>
  </si>
  <si>
    <t>11.x</t>
  </si>
  <si>
    <t>Regularly test security systems and processes</t>
  </si>
  <si>
    <t>Implement processes to test for the presence of wireless access points (802.11), and detect and identify all authorized and unauthorized wireless access points on a quarterly basis. Note: Methods that may be used in the process include but are not limited to wireless network scans, physical/logical inspections of system components and infrastructure, network access control (NAC), or wireless IDS/IPS. Whichever methods are used, they must be sufficient to detect and identify both authorized and unauthorized devices.</t>
  </si>
  <si>
    <t>Maintain an inventory of authorized wireless access points including a documented business justification.</t>
  </si>
  <si>
    <t>Implement incident response procedures in the event unauthorized wireless access points are detected.</t>
  </si>
  <si>
    <t>Run internal and external network vulnerability scans at least quarterly and after any significant change in the network (such as new system component installations, changes in network topology, firewall rule modifications, product upgrades). Note: Multiple scan reports can be combined for the quarterly scan process to show that all systems were scanned and all applicable vulnerabilities have been addressed. Additional documentation may be required to verify non-remediated vulnerabilities are in the process of being addressed. For initial PCI DSS compliance, it is not required that four quarters of passing scans be completed if the assessor verifies 1) the most recent scan result was a passing scan, 2) the entity has documented policies and procedures requiring quarterly scanning, and 3) vulnerabilities noted in the scan results have been corrected as shown in a re-scan(s). For subsequent years after the initial PCI DSS review, four quarters of passing scans must have occurred.</t>
  </si>
  <si>
    <t>Perform quarterly internal vulnerability scans. Address vulnerabilities and perform rescans to verify all “high risk” vulnerabilities are resolved in accordance with the entity’s vulnerability ranking (per Requirement 6.1). Scans must be performed by qualified personnel.</t>
  </si>
  <si>
    <t>Perform quarterly external vulnerability scans, via an Approved Scanning Vendor (ASV) approved by the Payment Card Industry Security Standards Council (PCI SSC). Perform rescans as needed, until passing scans are achieved. Note: Quarterly external vulnerability scans must be performed by an Approved Scanning Vendor (ASV), approved by the Payment Card Industry Security Standards Council (PCI SSC). Refer to the ASV Program Guide published on the PCI SSC website for scan customer responsibilities, scan preparation, etc.</t>
  </si>
  <si>
    <t>Perform internal and external scans, and rescans as needed, after any significant change. Scans must be performed by qualified personnel.</t>
  </si>
  <si>
    <t>Implement a methodology for penetration testing that includes the following: • Is based on industry-accepted penetration testing approaches (for example, NIST SP800-115) • Includes coverage for the entire CDE perimeter and critical systems • Includes testing from both inside and outside the network • Includes testing to validate any segmentation and scope-reduction controls • Defines application-layer penetration tests to include, at a minimum, the vulnerabilities listed in Requirement 6.5 • Defines network-layer penetration tests to include components that support network functions as well as operating systems • Includes review and consideration of threats and vulnerabilities experienced in the last 12 months • Specifies retention of penetration testing results and remediation activities results.</t>
  </si>
  <si>
    <t>11.3.1</t>
  </si>
  <si>
    <t>Perform external penetration testing at least annually and after any significant infrastructure or application upgrade or modification (such as an operating system upgrade, a sub-network added to the environment, or a web server added to the environment).</t>
  </si>
  <si>
    <t>11.3.2</t>
  </si>
  <si>
    <t>Perform internal penetration testing at least annually and after any significant infrastructure or application upgrade or modification (such as an operating system upgrade, a sub-network added to the environment, or a web server added to the environment).</t>
  </si>
  <si>
    <t>11.3.3</t>
  </si>
  <si>
    <t>Exploitable vulnerabilities found during penetration testing are corrected and testing is repeated to verify the corrections.</t>
  </si>
  <si>
    <t>11.3.4</t>
  </si>
  <si>
    <t>If segmentation is used to isolate the CDE from other networks, perform penetration tests at least annually and after any changes to segmentation controls/methods to verify that the segmentation methods are operational and effective, and isolate all out-of-scope systems from systems in the CDE.</t>
  </si>
  <si>
    <t>11.3.4.1</t>
  </si>
  <si>
    <t>Additional requirement for service providers only: If segmentation is used, confirm PCI DSS scope by performing penetration testing on segmentation controls at least every six months and after any changes to segmentation controls/methods. Note: This requirement is a best practice until January 31, 2018, after which it becomes a requirement.</t>
  </si>
  <si>
    <t>Use intrusion-detection and/or intrusion-prevention techniques to detect and/or prevent intrusions into the network. Monitor all traffic at the perimeter of the cardholder data environment as well as at critical points in the cardholder data environment, and alert personnel to suspected compromises. Keep all intrusion-detection and prevention engines, baselines, and signatures up to date.</t>
  </si>
  <si>
    <t>Deploy a change-detection mechanism (for example, file-integrity monitoring tools) to alert personnel to unauthorized modification (including changes, additions, and deletions) of critical system files, configuration files, or content files; and configure the software to perform critical file comparisons at least weekly. Note: For change-detection purposes, critical files are usually those that do not regularly change, but the modification of which could indicate a system compromise or risk of compromise. Change-detection mechanisms such as file-integrity monitoring products usually come pre-configured with critical files for the related operating system. Other critical files, such as those for custom applications, must be evaluated and defined by the entity (that is, the merchant or service provider).</t>
  </si>
  <si>
    <t>11.5.1</t>
  </si>
  <si>
    <t>Implement a process to respond to any alerts generated by the change-detection solution.</t>
  </si>
  <si>
    <t>Ensure that security policies and operational procedures for security monitoring and testing are documented, in use, and known to all affected parties.</t>
  </si>
  <si>
    <t>12.x</t>
  </si>
  <si>
    <t>Maintain a policy that addresses information security for all personnel</t>
  </si>
  <si>
    <t>Establish, publish, maintain, and disseminate a security policy.</t>
  </si>
  <si>
    <t>Review the security policy at least annually and update the policy when the environment changes.</t>
  </si>
  <si>
    <t>Implement a risk-assessment process that: • Is performed at least annually and upon significant changes to the environment (for example, acquisition, merger, relocation, etc.), • Identifies critical assets, threats, and vulnerabilities, and • Results in a formal, documented analysis of risk. Examples of risk-assessment methodologies include but are not limited to OCTAVE, ISO 27005 and NIST SP 800-30.</t>
  </si>
  <si>
    <t>Develop usage policies for critical technologies and define proper use of these technologies. Note: Examples of critical technologies include, but are not limited to, remote access and wireless technologies, laptops, tablets, removable electronic media, e-mail usage and Internet usage. Ensure these usage policies require the following:</t>
  </si>
  <si>
    <t>Explicit approval by authorized parties</t>
  </si>
  <si>
    <t>12.3.2</t>
  </si>
  <si>
    <t>Authentication for use of the technology</t>
  </si>
  <si>
    <t>12.3.3</t>
  </si>
  <si>
    <t>A list of all such devices and personnel with access</t>
  </si>
  <si>
    <t>12.3.4</t>
  </si>
  <si>
    <t>A method to accurately and readily determine owner, contact information, and purpose (for example, labeling, coding, and/or inventorying of devices)</t>
  </si>
  <si>
    <t>12.3.5</t>
  </si>
  <si>
    <t>Acceptable uses of the technology</t>
  </si>
  <si>
    <t>12.3.6</t>
  </si>
  <si>
    <t>Acceptable network locations for the technologies</t>
  </si>
  <si>
    <t>12.3.7</t>
  </si>
  <si>
    <t>List of company-approved products</t>
  </si>
  <si>
    <t>12.3.8</t>
  </si>
  <si>
    <t>Automatic disconnect of sessions for remote-access technologies after a specific period of inactivity</t>
  </si>
  <si>
    <t>12.3.9</t>
  </si>
  <si>
    <t>Activation of remote-access technologies for vendors and business partners only when needed by vendors and business partners, with immediate deactivation after use</t>
  </si>
  <si>
    <t>12.3.10</t>
  </si>
  <si>
    <t>For personnel accessing cardholder data via remote-access technologies, prohibit the copying, moving, and storage of cardholder data onto local hard drives and removable electronic media, unless explicitly authorized for a defined business need. Where there is an authorized business need, the usage policies must require the data be protected in accordance with all applicable PCI DSS Requirements.</t>
  </si>
  <si>
    <t>Ensure that the security policy and procedures clearly define information security responsibilities for all personnel.</t>
  </si>
  <si>
    <t>Additional requirement for service providers only: Executive management shall establish responsibility for the protection of cardholder data and a PCI DSS compliance program to include: • Overall accountability for maintaining PCI DSS compliance • Defining a charter for a PCI DSS compliance program and communication to executive management Note: This requirement is a best practice until January 31, 2018, after which it becomes a requirement.</t>
  </si>
  <si>
    <t>Assign to an individual or team the following information security management responsibilities:</t>
  </si>
  <si>
    <t>Establish, document, and distribute security policies and procedures.</t>
  </si>
  <si>
    <t>12.5.2</t>
  </si>
  <si>
    <t>Monitor and analyze security alerts and information, and distribute to appropriate personnel.</t>
  </si>
  <si>
    <t>12.5.3</t>
  </si>
  <si>
    <t>Establish, document, and distribute security incident response and escalation procedures to ensure timely and effective handling of all situations.</t>
  </si>
  <si>
    <t>12.5.4</t>
  </si>
  <si>
    <t>Administer user accounts, including additions, deletions, and modifications.</t>
  </si>
  <si>
    <t>12.5.5</t>
  </si>
  <si>
    <t>Monitor and control all access to data.</t>
  </si>
  <si>
    <t>Implement a formal security awareness program to make all personnel aware of the cardholder data security policy and procedures.</t>
  </si>
  <si>
    <t>Educate personnel upon hire and at least annually. Note: Methods can vary depending on the role of the personnel and their level of access to the cardholder data.</t>
  </si>
  <si>
    <t>Require personnel to acknowledge at least annually that they have read and understood the security policy and procedures.</t>
  </si>
  <si>
    <t>Screen potential personnel prior to hire to minimize the risk of attacks from internal sources. (Examples of background checks include previous employment history, criminal record, credit history, and reference checks.) Note: For those potential personnel to be hired for certain positions such as store cashiers who only have access to one card number at a time when facilitating a transaction, this requirement is a recommendation only.</t>
  </si>
  <si>
    <t>Maintain and implement policies and procedures to manage service providers, with whom cardholder data is shared, or that could affect the security of cardholder data, as follows</t>
  </si>
  <si>
    <t>12.8.1</t>
  </si>
  <si>
    <t>Maintain a list of service providers including a description of the service provided.</t>
  </si>
  <si>
    <t>12.8.2</t>
  </si>
  <si>
    <t>Maintain a written agreement that includes an acknowledgement that the service providers are responsible for the security of cardholder data the service providers possess or otherwise store, process or transmit on behalf of the customer, or to the extent that they could impact the security of the customer’s cardholder data environment. Note: The exact wording of an acknowledgement will depend on the agreement between the two parties, the details of the service being provided, and the responsibilities assigned to each party. The acknowledgement does not have to include the exact wording provided in this requirement.</t>
  </si>
  <si>
    <t>12.8.3</t>
  </si>
  <si>
    <t>Ensure there is an established process for engaging service providers including proper due diligence prior to engagement.</t>
  </si>
  <si>
    <t>12.8.4</t>
  </si>
  <si>
    <t>Maintain a program to monitor service providers’ PCI DSS compliance status at least annually.</t>
  </si>
  <si>
    <t>12.8.5</t>
  </si>
  <si>
    <t>Maintain information about which PCI DSS requirements are managed by each service provider, and which are managed by the entity.</t>
  </si>
  <si>
    <t>Additional requirement for service providers only: Service providers acknowledge in writing to customers that they are responsible for the security of cardholder data the service provider possesses or otherwise stores, processes, or transmits on behalf of the customer, or to the extent that they could impact the security of the customer’s cardholder data environment. Note: The exact wording of an acknowledgement will depend on the agreement between the two parties, the details of the service being provided, and the responsibilities assigned to each party. The acknowledgement does not have to include the exact wording provided in this requirement.</t>
  </si>
  <si>
    <t>12.10</t>
  </si>
  <si>
    <t>Implement an incident response plan. Be prepared to respond immediately to a system breach.</t>
  </si>
  <si>
    <t>12.10.1</t>
  </si>
  <si>
    <t>Create the incident response plan to be implemented in the event of system breach. Ensure the plan addresses the following, at a minimum: • Roles, responsibilities, and communication and contact strategies in the event of a compromise including notification of the payment brands, at a minimum • Specific incident response procedures • Business recovery and continuity procedures • Data backup processes • Analysis of legal requirements for reporting compromises • Coverage and responses of all critical system components • Reference or inclusion of incident response procedures from the payment brands.</t>
  </si>
  <si>
    <t>12.10.2</t>
  </si>
  <si>
    <t>Review and test the plan, including all elements listed in Requirement 12.10.1, at least annually.</t>
  </si>
  <si>
    <t>12.10.3</t>
  </si>
  <si>
    <t>Designate specific personnel to be available on a 24/7 basis to respond to alerts.</t>
  </si>
  <si>
    <t>12.10.4</t>
  </si>
  <si>
    <t>Provide appropriate training to staff with security breach response responsibilities.</t>
  </si>
  <si>
    <t>12.10.5</t>
  </si>
  <si>
    <t>Include alerts from security monitoring systems, including but not limited to intrusion-detection, intrusion-prevention, firewalls, and file-integrity monitoring systems.</t>
  </si>
  <si>
    <t>12.10.6</t>
  </si>
  <si>
    <t>Develop a process to modify and evolve the incident response plan according to lessons learned and to incorporate industry developments.</t>
  </si>
  <si>
    <t>Additional requirement for service providers only: Perform reviews at least quarterly to confirm personnel are following security policies and operational procedures. Reviews must cover the following processes: • Daily log reviews • Firewall rule-set reviews • Applying configuration standards to new systems • Responding to security alerts • Change management processes Note: This requirement is a best practice until January 31, 2018, after which it becomes a requirement.</t>
  </si>
  <si>
    <t>12.11.1</t>
  </si>
  <si>
    <t>Additional requirement for service providers only: Maintain documentation of quarterly review process to include: • Documenting results of the reviews • Review and sign off of results by personnel assigned responsibility for the PCI DSS compliance program Note: This requirement is a best practice until January 31, 2018, after which it becomes a requirement.</t>
  </si>
  <si>
    <t>PCI Scope</t>
  </si>
  <si>
    <t>All system components included in or connected to the cardholder data environment (CDE)</t>
  </si>
  <si>
    <t>Discovery</t>
  </si>
  <si>
    <t>The process of determining the CDE and subsequent PCI scope</t>
  </si>
  <si>
    <t>PCI Scope, Discovery</t>
  </si>
  <si>
    <t>Scope</t>
  </si>
  <si>
    <t>12.1, Scope</t>
  </si>
  <si>
    <t>12.8, 12.5</t>
  </si>
  <si>
    <t>12.7, 4.2</t>
  </si>
  <si>
    <t>7.x, 8.x</t>
  </si>
  <si>
    <t>2.1, 8.x</t>
  </si>
  <si>
    <t>8.x, 4.2</t>
  </si>
  <si>
    <t>10.1, 10.2, 10.3, 10.5, 10.6, 10.7</t>
  </si>
  <si>
    <t>6.4, 6.4.5, 6.4.5.1, 6.4.5.2</t>
  </si>
  <si>
    <t>6.4, 12.8, 12.9</t>
  </si>
  <si>
    <t>12.1, 12.8</t>
  </si>
  <si>
    <t>12.1, 12.8, 6.2</t>
  </si>
  <si>
    <t>12.2, 12.8</t>
  </si>
  <si>
    <t>12.1, 12.2, 12.8</t>
  </si>
  <si>
    <t>12.10, 12.8, 6.4</t>
  </si>
  <si>
    <t>12.8, 9.x</t>
  </si>
  <si>
    <t>12.8, 4.1</t>
  </si>
  <si>
    <t>11.4, 12.8</t>
  </si>
  <si>
    <t>1.1, 10.8, 10.6, 10.3, 10.2, 11.4</t>
  </si>
  <si>
    <t>12.1, 9.x</t>
  </si>
  <si>
    <t>12.4, 12.5</t>
  </si>
  <si>
    <t>12.6, 6.5</t>
  </si>
  <si>
    <t>6.3.2, 6.4.5.3</t>
  </si>
  <si>
    <t>6.3, 6.3.1</t>
  </si>
  <si>
    <t>12.10, 12.8, 12.9</t>
  </si>
  <si>
    <t>12.6, 7.x, 8.x, 9.x</t>
  </si>
  <si>
    <t>7.x, 8.x, 9.x</t>
  </si>
  <si>
    <t>12.1, 5.4</t>
  </si>
  <si>
    <t>12.1, 12.5, 12.6</t>
  </si>
  <si>
    <t>11.2, 11.3</t>
  </si>
  <si>
    <t>11.2, 12.8</t>
  </si>
  <si>
    <t>12.10, 10.10</t>
  </si>
  <si>
    <t>HECVAT Question Sets</t>
  </si>
  <si>
    <t>GUIDANCE</t>
  </si>
  <si>
    <t>ANALYST REFERENCE</t>
  </si>
  <si>
    <t>QUESTION CONTEXT</t>
  </si>
  <si>
    <t>ANALYST REPORT</t>
  </si>
  <si>
    <t>CROSSWALKS</t>
  </si>
  <si>
    <t>Order</t>
  </si>
  <si>
    <t>Additional Info</t>
  </si>
  <si>
    <t>Standard Guidance</t>
  </si>
  <si>
    <t>No Guidance</t>
  </si>
  <si>
    <t>Yes Guidance</t>
  </si>
  <si>
    <t>Reason For Question</t>
  </si>
  <si>
    <t>Follow-up Inquiries</t>
  </si>
  <si>
    <t>High Risk</t>
  </si>
  <si>
    <t>Required</t>
  </si>
  <si>
    <t>Category</t>
  </si>
  <si>
    <t>C_Answer</t>
  </si>
  <si>
    <t>V_Answer</t>
  </si>
  <si>
    <t>Analyst override answer</t>
  </si>
  <si>
    <t>Compliant</t>
  </si>
  <si>
    <t>Analyst Adjusted Weight</t>
  </si>
  <si>
    <t>Weight</t>
  </si>
  <si>
    <t>CIS Critical Security Controls v6.1</t>
  </si>
  <si>
    <t>HIPAA</t>
  </si>
  <si>
    <t>ISO 27002:27013</t>
  </si>
  <si>
    <t>NIST Cybersecurity Framework</t>
  </si>
  <si>
    <t>NIST SP 800-171r1</t>
  </si>
  <si>
    <t>PCI DSS</t>
  </si>
  <si>
    <t>Trusted CI</t>
  </si>
  <si>
    <t>Web Link to Product Privacy Notice</t>
  </si>
  <si>
    <t>Web Link to Accessibility Statement or VPAT</t>
  </si>
  <si>
    <t>Vendor Contact Email</t>
  </si>
  <si>
    <t>Vendor Contact Phone Number</t>
  </si>
  <si>
    <t>Vendor Accessibility Contact Name</t>
  </si>
  <si>
    <t>Vendor Accessibility Contact Title</t>
  </si>
  <si>
    <t>Vendor Accessibility Contact Email</t>
  </si>
  <si>
    <t>Vendor Accessibility Contact Phone Number</t>
  </si>
  <si>
    <t>Determines where shared institutional data will be physically located.</t>
  </si>
  <si>
    <t>Follow-up inquiries will be institution/implementation specific.</t>
  </si>
  <si>
    <t>Determines where vendor employees will be physically located.</t>
  </si>
  <si>
    <t>Does your product process protected health information (PHI) or any data covered by the Health Insurance Portability and Accountability Act?</t>
  </si>
  <si>
    <t>Responses to the HIPAA section questions are not required.</t>
  </si>
  <si>
    <t>This qualifier determines the presence of PHI in the solution and sets the HIPAA section as required appropriately.</t>
  </si>
  <si>
    <t>Reference the HIPAA section for follow-up review.</t>
  </si>
  <si>
    <t>Will institution data be shared with or hosted by any third parties? (e.g. any entity not wholly-owned by your company is considered a third-party)</t>
  </si>
  <si>
    <t>The Institution views hosted solutions such as AWS, Rackspace, Azure, and other PaaS/SaaS offerings as third parties. If services such as these are used in your environment, respond "Yes".</t>
  </si>
  <si>
    <t>Responses to the Assessment of Third Parties Section section questions are not required.</t>
  </si>
  <si>
    <t>State each third party which institutional data will be shared with and/or hosted by and their level of responsibility.</t>
  </si>
  <si>
    <t>Vendors oftentimes use other vendors to supplement and/or host their infrastructures and it is important to know what, if any, institutional data is shared with fourth-parties. Responses to this qualifier set the response requirement for the Third Parties section.</t>
  </si>
  <si>
    <t>Reference the Third Parties section for follow-up review.</t>
  </si>
  <si>
    <t>Do you have a well documented Business Continuity Plan (BCP) that is tested annually?</t>
  </si>
  <si>
    <t>Briefly summarize your response.</t>
  </si>
  <si>
    <t>Provide a reference to your BCP and supporting documentation or submit it along with this fully-populated HECVAT.</t>
  </si>
  <si>
    <t>This qualifier determines the existence of a complete, fully-populated BCP, maintained by the vendor, and sets the Business Continuity Plan section as required appropriately.</t>
  </si>
  <si>
    <t>Reference the Business Continuity Plan section for follow-up review.</t>
  </si>
  <si>
    <t>Do you have a well documented Disaster Recovery Plan (DRP) that is tested annually?</t>
  </si>
  <si>
    <t>Provide a reference to your DRP and supporting documentation or submit it along with this fully-populated HECVAT.</t>
  </si>
  <si>
    <t>This qualifier determines the existence of a complete, fully-populated DRP, maintained by the vendor, and sets the Business Continuity Plan section as required appropriately.</t>
  </si>
  <si>
    <t>Reference the Disaster Recovery Plan section for follow-up review.</t>
  </si>
  <si>
    <t>Is the vended product designed to process or store Credit Card information?</t>
  </si>
  <si>
    <t>Answer yes if your product handles PCI (Credit Card) information, either directly or via a third party</t>
  </si>
  <si>
    <t>Responses to the PCI DSS section questions are not required.</t>
  </si>
  <si>
    <t>Based on your 'Yes' response, you are required to fill out the PCI DSS section.</t>
  </si>
  <si>
    <t>This qualifier determines the presence of PCI DSS in the solution and sets the PCI DSS section as required appropriately.</t>
  </si>
  <si>
    <t>Reference the PCI DSS section for follow-up review.</t>
  </si>
  <si>
    <t>Does your company provide professional services pertaining to this product?</t>
  </si>
  <si>
    <t>Answer yes if you provide consulting</t>
  </si>
  <si>
    <t>Responses to the Consulting section questions are not required.</t>
  </si>
  <si>
    <t>When consultants are given access to a system containing institutional data, the "sharing" of data is not in the same context as traditional data sharing (i.e. hosting, etc.) and thus, many of the HECVAT questions do not apply. When consultants have access to a system (onsite of via remote affiliate-type accounts), the Consulting section is most relevant.</t>
  </si>
  <si>
    <t>Reference the Consulting section for follow-up review.</t>
  </si>
  <si>
    <t>Select your hosting option</t>
  </si>
  <si>
    <t>If you are using an option not listed, or a combination of options, select "Other"</t>
  </si>
  <si>
    <t>Selection here will determine which questions in the Datacenter section are required. Once QUAL-07 is answered, you will see some questions grayed out with a strikethrough on the next; this indicates that response is not required based on your QUAL-07 selection.</t>
  </si>
  <si>
    <t>Understanding the hosting environment may reveal infrastructure risks that may not be apparent by other means and provides context to the responses provided throughout this HECVAT.</t>
  </si>
  <si>
    <t xml:space="preserve"> Follow-up inquiries for hosting options will be institution/implementation specific.</t>
  </si>
  <si>
    <t>Describe your organization’s business background and ownership structure, including all parent and subsidiary relationships.</t>
  </si>
  <si>
    <t>Include circumstances that may involve off-shoring or multi-national agreements</t>
  </si>
  <si>
    <t>Defining scale of company (support, resources, skillsets), General information about the organization that may be concerning.</t>
  </si>
  <si>
    <t>Follow-up responses to this one are normally unique to their response. Vague answers here usually result in some footprinting of a vendor to determine their "reputation".</t>
  </si>
  <si>
    <t>Company</t>
  </si>
  <si>
    <t>Have you had an unplanned disruption to this product/service in the last 12 months?</t>
  </si>
  <si>
    <t>Provide a detailed summary of the unplanned disruption.</t>
  </si>
  <si>
    <t>We want transparency from the vendor and an honest answer to this question, regardless of the response, is a good step in building trust.</t>
  </si>
  <si>
    <t>If a vendor says "No", it is taken at face value. If you organization is capable of conducting reconnaissance, it is encouraged. If a vendor has experienced a breach, evaluate the circumstance of the incident and what the vendor has done in response to the breach.</t>
  </si>
  <si>
    <t>Do you have a dedicated Information Security staff or office?</t>
  </si>
  <si>
    <t>Describe any plans to create an Information Security Office for your organization.</t>
  </si>
  <si>
    <t>Describe your Information Security Office, including size, talents, resources, etc.</t>
  </si>
  <si>
    <t>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t>
  </si>
  <si>
    <t>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t>
  </si>
  <si>
    <t>Do you have a dedicated Software and System Development team(s)? (e.g. Customer Support, Implementation, Product Management, etc.)</t>
  </si>
  <si>
    <t>Describe any plans to create a dedicated Software and System Development team.</t>
  </si>
  <si>
    <t>Describe the structure and size of your Software and System Development teams. (e.g. Customer Support, Implementation, Product Management, etc.)</t>
  </si>
  <si>
    <t>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t>
  </si>
  <si>
    <t>Follow-up inquiries for vendor team strategies will be unique to your institution and may depend on the underlying infrastructures needed to support a system for your specific use case.</t>
  </si>
  <si>
    <t>Use this area to share information about your environment that will assist those who are assessing your company data security program.</t>
  </si>
  <si>
    <t>Share any details that would help information security analysts assess your product.</t>
  </si>
  <si>
    <t>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t>
  </si>
  <si>
    <t>This is a freebie to help the vendor state their "case". If a vendor does not add anything here (or it is just sales stuff), we can assume it was filled out by a sales engineer and questions will be evaluated with higher scrutiny.</t>
  </si>
  <si>
    <t>Have you undergone a SSAE 18/SOC 2 audit?</t>
  </si>
  <si>
    <t>Describe any plans to undergo a SSAE 18 audit.</t>
  </si>
  <si>
    <t>Provide the date of assessment and include a SOC 2 Type 2 (preferred) or SOC 3 report. If you have a SOC3 report, state how to obtain a copy. Indicate if your hosting provider was the subject of the audit.</t>
  </si>
  <si>
    <t>Standard documentation, relevant to institutions requiring a vendor to undergo SSAE 18 audits.</t>
  </si>
  <si>
    <t>Follow-up inquiries for SSAE 18 content will be institution/implementation specific.</t>
  </si>
  <si>
    <t>Have you completed the Cloud Security Alliance (CSA) self assessment or CAIQ?</t>
  </si>
  <si>
    <t>Describe any plans to complete the CSA self assessment or CAIQ.</t>
  </si>
  <si>
    <t>Please include a copy with your response and include a URL for the published assessment.</t>
  </si>
  <si>
    <t>Many vendors have populated a CAIQ or at least a self-assessment. Although lacking in some areas important to Higher Ed, these documents are useful for supplemental assessment.</t>
  </si>
  <si>
    <t>Follow-up inquiries for CSA content will be institution/implementation specific.</t>
  </si>
  <si>
    <t>Have you received the Cloud Security Alliance STAR certification?</t>
  </si>
  <si>
    <t>Describe any plans to obtain CSA STAR certification.</t>
  </si>
  <si>
    <t>Provide date of certification, any supporting documentation, and a URL for the certification.</t>
  </si>
  <si>
    <t>If a vendor is STAR certified, vendor responses can theoretically be more trusted since CSA has verified their responses. Trust, but verify for yourself, as needed.</t>
  </si>
  <si>
    <t>If STAR certification is important to your institution you may have specific follow-up details for documentation purposes.</t>
  </si>
  <si>
    <t>Do you conform with a specific industry standard security framework? (e.g. NIST Cybersecurity Framework, CIS Controls, ISO 27001, etc.)</t>
  </si>
  <si>
    <t>Describe any plans to conform to an industry standard security framework.</t>
  </si>
  <si>
    <t>Provide documentation on how your organization conforms to your chosen framework and indicate current certification levels, where appropriate.</t>
  </si>
  <si>
    <t>The details of the standard are not the focus here, it is the fact that a vendor builds their environment around a standard and that they continually evaluate and assess their security programs.</t>
  </si>
  <si>
    <t>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t>
  </si>
  <si>
    <t>Can the systems that hold the institution's data be compliant with NIST SP 800-171 and/or CMMC Level 3 standards?</t>
  </si>
  <si>
    <t>.</t>
  </si>
  <si>
    <t>Describe any plans to provide NIST SP 800-171 or CMMC Level 3 services.</t>
  </si>
  <si>
    <t>if you have a 3rd party hosting provider, please provide how you comply with 800-171 where your 3rd party uses a shared responsibility mode</t>
  </si>
  <si>
    <t>For institutions that collaborate with the United States government, FISMA compliance may be required.</t>
  </si>
  <si>
    <t>Follow-up inquiries for FISMA compliance will be institution/implementation specific.</t>
  </si>
  <si>
    <t>Can you provide overall system and/or application architecture diagrams including a full description of the data flow for all components of the system?</t>
  </si>
  <si>
    <t>Provide a detailed summary of overall system and/or application architecture.</t>
  </si>
  <si>
    <t>Provide your diagrams (or a valid link to it) upon submission.</t>
  </si>
  <si>
    <t>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t>
  </si>
  <si>
    <t>Inquire about any privacy language the vendor may have. It may not be ideal but there may be something available to assess or enough to have your legal counsel or policy/privacy professionals review.</t>
  </si>
  <si>
    <t>Does your organization have a data privacy policy?</t>
  </si>
  <si>
    <t>Describe your plans to create a data privacy policy.</t>
  </si>
  <si>
    <t>Provide your data privacy document (or a valid link to it) upon submission.</t>
  </si>
  <si>
    <t>Do you have a documented, and currently implemented, employee onboarding and offboarding policy?</t>
  </si>
  <si>
    <t>Provide a reference to your employee onboarding and offboarding policy and supporting documentation or submit it along with this fully-populated HECVAT.</t>
  </si>
  <si>
    <t>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t>
  </si>
  <si>
    <t>Unsatisfactory answers should be met with questions about access control authority, roles and responsibilities (of access grantors), administrative privileges within the vendor's infrastructure(s), etc.</t>
  </si>
  <si>
    <t>Do you have a documented change management process?</t>
  </si>
  <si>
    <t>Summarize your current change management process.</t>
  </si>
  <si>
    <t>The lack of a change management function is indicative of immature program processes. Answers to this question can provide insight into how well their responses (on the HECVAT) represent their actual environment(s).</t>
  </si>
  <si>
    <t>If a weak response is given to this answer, response scrutiny should be increased. Questions about configuration management, system authority, and documentation are appropriate.</t>
  </si>
  <si>
    <t>Has a VPAT or ACR been created or updated for the product and version under consideration within the past year?</t>
  </si>
  <si>
    <t>If your answer is 'I do not know', select 'No'. If the VPATs/ACR is for an older version of the product or has not been updated, its information does not accurately reflect accessibility of the product under consideration.</t>
  </si>
  <si>
    <t>Please state your plans (when and by whom) to complete a VPAT.</t>
  </si>
  <si>
    <t>State the date the VPAT was completed. Include this VPAT in your submission and/or link to its web location.</t>
  </si>
  <si>
    <t>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t>
  </si>
  <si>
    <t>Cross-reference Accessibility Conformance Reports (ACR) with any answers from ITAC-04 about product roadmaps for accessibility improvements.</t>
  </si>
  <si>
    <t>Do you have documentation to support the accessibility features of your product?</t>
  </si>
  <si>
    <t>Provide plans for any documentation that would make accessible content, features and functions easily knowable by end users.</t>
  </si>
  <si>
    <t>Provide examples with links where possible.</t>
  </si>
  <si>
    <t>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t>
  </si>
  <si>
    <t>In-development</t>
  </si>
  <si>
    <t>Has a third party expert conducted an audit of the most recent version of your product?</t>
  </si>
  <si>
    <t>Please provide plans (when and by whom) any audit is planned, if any or rationale if not.</t>
  </si>
  <si>
    <t>State when the audit was conducted and by whom? Include the results in your submission and/or link to its web location.</t>
  </si>
  <si>
    <t>Many vendors rely on their internal product knowledge and history to complete accessibility self-assessments of their own product rather than utilizing up-to-date, validated testing. Use of an expert, external specialist provides a more robust assessment of the product.</t>
  </si>
  <si>
    <t>IT Accessibility</t>
  </si>
  <si>
    <t>Do you have a documented and implemented process for verifying accessibility conformance?</t>
  </si>
  <si>
    <t>Summarize how you ensure accessible products. Provide plans to develop documented processes to validate accessibility.</t>
  </si>
  <si>
    <t>Describe your processes and methodologies for validating accessibility conformance.</t>
  </si>
  <si>
    <t>A combination of most responses to Q-03 would be ideal and a sign of a mature accessibility program. The goal of accessibility is ultimately usability by persons with disabilities, and so successful testing among that population indicates greater access. Expert staff and automated testing are important, but automated tools can only detect ~25% of issues so must be supplemented with additional methodologies. The use of overlays or plugins to help products ‘automatically conform’ with accessibility guidelines are presently inadequate and should impact scores negatively.</t>
  </si>
  <si>
    <t>Have you adopted a technical or legal standard of conformance for the product in question?</t>
  </si>
  <si>
    <t>Summarize your decision to not adopt a technical or legal standard of conformance for the product in question.</t>
  </si>
  <si>
    <t>Indicate which primary standards and comment upon any additional standards the product meets.</t>
  </si>
  <si>
    <t>The Web Content Accessibility Guidelines (WCAG) &lt;https://www.w3.org/WAI/standards-guidelines/wcag&gt; from the W3C are widely accepted measures of accessibility conformance. WCAG AA conformance is the most common level of accessibility adoption, with preference given to the most recently released version: 2.1 (released 2018) or 2.0 (released 2008). Additionally, some federal or local requirements may incorporate or supplement the technical standards--including Section 508 &lt;https://www.section508.gov/manage/laws-and-policies&gt; of the Rehabilitation Act (U.S.), EN 301 549 &lt;https://ec.europa.eu/eip/ageing/standards/ict-and-communication/accessibility-and-design-for-all_en.html&gt; (E.U.) etc.</t>
  </si>
  <si>
    <t>Can you provide a current, detailed accessibility roadmap with delivery timelines?</t>
  </si>
  <si>
    <t>Please provide any plans to develop and share an accessibility product roadmap in the future.</t>
  </si>
  <si>
    <t>Comment upon how far into the future the roadmap extends. Provide evidence (including links) of having delivered upon the accessibility roadmap in the past.</t>
  </si>
  <si>
    <t>If products do not fully conform to accessibility standards, it is important that vendors have a roadmap specifying how they will work to achieve it. A roadmap with delivery timelines is best supported by evidence of prior delivery on such timelines. Analysts can better predict time to conformance and institutions can plan accordingly.</t>
  </si>
  <si>
    <t>Do you expect your staff to maintain a current skill set in IT accessibility?</t>
  </si>
  <si>
    <t>Describe any plans to ensure appropriate and ongoing staff knowledge about accessibility.</t>
  </si>
  <si>
    <t>Provide any further relevant information about how expertise is maintained; include any accessibility certifications staff may hold (e.g., IAAP WAS &lt;https://www.accessibilityassociation.org/certifications&gt; or DHS Trusted Tester &lt;https://section508.gov/test/trusted-tester&gt;.</t>
  </si>
  <si>
    <t>Having accessibility expertise within the staff supports the proactive development of accessible products. If staff lack sufficient accessibility expertise, then accessibility improvements may only be the result of the vendor reacting to issues or reports of access barriers submitted by clients of the vendor.</t>
  </si>
  <si>
    <t>Do you have a documented and implemented process for reporting and tracking accessibility issues?</t>
  </si>
  <si>
    <t>State how users should report accessibility issues. Describe any expected related process updates.</t>
  </si>
  <si>
    <t>Describe the process and any recent examples of fixes as a result of the process.</t>
  </si>
  <si>
    <t>Tracking and addressing technical issues is a natural part of any web or software product. Critical accessibility issues can cause a product to become unusable. Vendors should have a process to intake, triage and address accessibility issue reports. Vendors that treat accessibility as ‘feature requests’ for future versions of a product or as non-tracked bug reports (i.e. bug reports lacking accessibility tags) should score lower.</t>
  </si>
  <si>
    <t>Do you have documented processes and procedures for implementing accessibility into your development lifecycle?</t>
  </si>
  <si>
    <t>Describe any plans to update processes and procedures to better incorporate accessibility.</t>
  </si>
  <si>
    <t>Provide further details or multiple means in Additional Information.</t>
  </si>
  <si>
    <t xml:space="preserve">This question is designed to understand how accessibility is included in new versions and features of products, particularly with vendors that implement Agile or similar methodologies where software is updated frequently and continuously.
</t>
  </si>
  <si>
    <t>Can all functions of the application or service be performed using only the keyboard?</t>
  </si>
  <si>
    <t>Indicate a plan to test the product, develop a roadmap for keyboard accessibility or any further context.</t>
  </si>
  <si>
    <t>State when and on which platform this was verified.</t>
  </si>
  <si>
    <t>One critical accessibility requirement is the full use of a product using only the keyboard--no mouse or trackpad. This requirement is easy for a non-technical or non-accessibility expert to understand and verify.</t>
  </si>
  <si>
    <t>Does your product rely on activating a special ‘accessibility mode,’ a ‘lite version’ or accessing an alternate interface for accessibility purposes?</t>
  </si>
  <si>
    <t>Describe any feature differences between standard and accessible modes along with any timelines or plans to merge products into a universally designed platform.</t>
  </si>
  <si>
    <t>Separate accessibility modes or interfaces are indicative of a product design creating an attempted ‘separate but equal’ environment for disabled users. In practice, separate modes or interfaces for accessibility almost never have feature parity and typically get new features less frequently and after the primary version. They therefore provide unequal experiences for disabled users compared with their non-disabled peers. Interfaces, overlays or extensions that create a separate experience or mimic such an environment should be avoided.</t>
  </si>
  <si>
    <t>Do you perform security assessments of third party companies with which you share data? (i.e. hosting providers, cloud services, PaaS, IaaS, SaaS, etc.).</t>
  </si>
  <si>
    <t>State your plans to perform security assessments of third party companies.</t>
  </si>
  <si>
    <t>Provide a summary of your practices that assures that the third party will be subject to the appropriate standards regarding security, service recoverability, and confidentiality.</t>
  </si>
  <si>
    <t>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t>
  </si>
  <si>
    <t>Follow-up with a robust question set if the vendor cannot clearly state full-control of the integrity of their system(s). Questions about administrator access on end-user devices and other maintenance and patching type questions are appropriate.</t>
  </si>
  <si>
    <t>Third-Parties</t>
  </si>
  <si>
    <t>Provide a brief description for why each of these third parties will have access to institution data.</t>
  </si>
  <si>
    <t>List each third party and why institutional data is shared with them. Format example: [Vendor] - Reason</t>
  </si>
  <si>
    <t>The sharing of institutional data to fourth-parties may increase the risk to the institutation and thus, we want to know who gets what data, when they get that data, and why they get that data.</t>
  </si>
  <si>
    <t xml:space="preserve"> Follow-up inquiries concerning third-party data sharing will be institution/implementation specific.</t>
  </si>
  <si>
    <t>What legal agreements (i.e. contracts) do you have in place with these third parties that address liability in the event of a data breach?</t>
  </si>
  <si>
    <t xml:space="preserve"> Knowing the protections and legal agreements in-place for third-party data sharing may assists analysts in determininng residual risk.</t>
  </si>
  <si>
    <t xml:space="preserve"> Follow-up inquiries concerning legal agreements with third-parties will be institution/implementation specific.</t>
  </si>
  <si>
    <t>Do you have an implemented third party management strategy?</t>
  </si>
  <si>
    <t>Robust answers from the vendor improve the quality and efficiency of the security assessment process.</t>
  </si>
  <si>
    <t>State your plans to implement a third-party management strategy.</t>
  </si>
  <si>
    <t>Provide additional information that may help analysts better understand your environment and how it relates to third-party solutions.</t>
  </si>
  <si>
    <t>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t>
  </si>
  <si>
    <t>If "No", inquiry if there are plans to implement these processes. Ask the vendor to summarize their decision behind not scanning their assets for vulnerabilities. Be sure that the vendor answers for both systems AND applications. Do not let good practices in one overshadow deficiencies in the other.</t>
  </si>
  <si>
    <t>Do you have a process and implemented procedures for managing your hardware supply chain? (e.g., telecommunications equipment, export licensing, computing devices)</t>
  </si>
  <si>
    <t>Make sure you address any national or regional regulations</t>
  </si>
  <si>
    <t>State your plans to create a process and implemented procedures for managing your hardware supply chain.</t>
  </si>
  <si>
    <t>State what countries and/or regions this process is compliant with.</t>
  </si>
  <si>
    <t>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t>
  </si>
  <si>
    <t>Follow-up inquiries concerning hardware supply chain will be institution/implementation specific.</t>
  </si>
  <si>
    <t>Will the consulting take place on-premises?</t>
  </si>
  <si>
    <t>Consultants are often used to implement, maintain, fix, and assessment technology environments. In these cases, third-party consultants have access to institutional data and appropriate access, whether remote or onsite, must be protected during the consulting engagement.</t>
  </si>
  <si>
    <t>Consulting</t>
  </si>
  <si>
    <t>Will the consultant require access to Institution's network resources?</t>
  </si>
  <si>
    <t>Will the consultant require access to hardware in the Institution's data centers?</t>
  </si>
  <si>
    <t>Will the consultant require an account within the Institution's domain (@*.edu)?</t>
  </si>
  <si>
    <t>Has the consultant received training on [sensitive, HIPAA, PCI, etc.] data handling?</t>
  </si>
  <si>
    <t>Will any data be transferred to the consultant's possession?</t>
  </si>
  <si>
    <t>No need to answer CONS-07</t>
  </si>
  <si>
    <t>Is it encrypted (at rest) while in the consultant's possession?</t>
  </si>
  <si>
    <t>Will the consultant need remote access to the Institution's network or systems?</t>
  </si>
  <si>
    <t>No need to answer CONS-09</t>
  </si>
  <si>
    <t>Can we restrict that access based on source IP address?</t>
  </si>
  <si>
    <t>Are access controls for institutional accounts based on structured rules, such as role-based access control (RBAC), attribute-based access control (ABAC) or policy-based access control (PBAC)?</t>
  </si>
  <si>
    <t>This includes end-users, administrators, service accounts, etc. PBAC would include various dynamic controls such as conditional access, risk-based access, location-based access, or system activity based access.</t>
  </si>
  <si>
    <t>Describe any limitations that prevent support for RBAC for Institutional accounts.</t>
  </si>
  <si>
    <t>Describe available roles.</t>
  </si>
  <si>
    <t>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t>
  </si>
  <si>
    <t>Ask the vendor to summarize the best practices to restrict/control the access given to the institution's end-users without the use of RBAC. Make sure to understand the administrative requirements/overhead introduced in the vendor's environment.</t>
  </si>
  <si>
    <t>Are access controls for staff within your organization based on structured rules, such as RBAC, ABAC, or PBAC?</t>
  </si>
  <si>
    <t>This includes system administrators and third party personnel with access to the system. PBAC would include various dynamic controls such as conditional access, risk-based access, location-based access, or system activity based access.</t>
  </si>
  <si>
    <t>Describe any limitations that prevent support for RBAC within your organization.</t>
  </si>
  <si>
    <t>Managing a software/product/service may rely on various professionals to administrate a system. This question is focused on how administration, and the segregation of functions, is implemented within the vendor's infrastructure.</t>
  </si>
  <si>
    <t>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t>
  </si>
  <si>
    <t>Does the system provide data input validation and error messages?</t>
  </si>
  <si>
    <t>State plans to implement data input validation and error messaging across all components of your system.</t>
  </si>
  <si>
    <t>Describe how your system(s) provide data input validation and error messages.</t>
  </si>
  <si>
    <t>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t>
  </si>
  <si>
    <t>Inquire about any planned improvements to these capabilities. Ask about their product(s) roadmap and try to understand how they prioritize security concerns in their environment.</t>
  </si>
  <si>
    <t>Are you using a web application firewall (WAF)?</t>
  </si>
  <si>
    <t>Describe compensating controls that protect your web application, if applicable.</t>
  </si>
  <si>
    <t>Describe the currently implemented WAF.</t>
  </si>
  <si>
    <t>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t>
  </si>
  <si>
    <t>If a vendors states that they outsource their code development and do not run a WAF, there is elevated reason for concern. Verify how code is tested, monitored, and controlled in production environments.</t>
  </si>
  <si>
    <t>Do you have a process and implemented procedures for managing your software supply chain (e.g. libraries, repositories, frameworks, etc)</t>
  </si>
  <si>
    <t>Include any in-house developed or contract development</t>
  </si>
  <si>
    <t>Provide supporting documentation of your processes.</t>
  </si>
  <si>
    <t>Understanding system requirements and/or dependencies (e.g.,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t>
  </si>
  <si>
    <t>Follow-up inquiries concerning software supply chain will be institution/implementation specific.</t>
  </si>
  <si>
    <t>Are only currently supported operating system(s), software, and libraries leveraged by the system(s)/application(s) that will have access to institution's data?</t>
  </si>
  <si>
    <t>If the web application only works with a subset of modern supported browsers, please indicate that here</t>
  </si>
  <si>
    <t>State your plan to migrate to supported operating systems, libraries, and software.</t>
  </si>
  <si>
    <t>Please provide a list of all required dependencies.</t>
  </si>
  <si>
    <t>Vendor responses to this question provides clarity on environment constraints that may exist and/or influence future development, configurations, infrastructure, etc. Although the vendor response may not directly affect end-users, the risks of the underlying infrastructure is better understood.</t>
  </si>
  <si>
    <t>Follow-up inquiries for operating systems leveraged by the vendor will be institution/implementation specific.</t>
  </si>
  <si>
    <t>If mobile, is the application available from a trusted source (e.g., App Store, Google Play Store)?</t>
  </si>
  <si>
    <t>Select N/A if there is no mobile version of your app</t>
  </si>
  <si>
    <t>Decribe how the application is distributed. Also, state any plans to publish the app to a trusted source.</t>
  </si>
  <si>
    <t xml:space="preserve"> State the application title as listed within the trusted source.</t>
  </si>
  <si>
    <t>Distributing application via known, moderately vetted application platform decreases the chances of malicious code distribution. Standalone deployments (non-trusted sources) should be looked at more closely.</t>
  </si>
  <si>
    <t>Ask the vendor why this deployment strategy is used. Ask if it is a restriction of the app store platform or some other environment restriction.</t>
  </si>
  <si>
    <t>Does your application require access to location or GPS data?</t>
  </si>
  <si>
    <t>Please indicate any future plans that would require access to this data</t>
  </si>
  <si>
    <t xml:space="preserve"> Please describe the reasons why in detail and state if that access can be limited to while your app is running.</t>
  </si>
  <si>
    <t>Sharing location data significantly increases risk factors for users.  It's important to understand if this is required.</t>
  </si>
  <si>
    <t xml:space="preserve">Ask the vendor about the need for this requirement and understand any mitigation strategies that may be possible. </t>
  </si>
  <si>
    <t>Does your application provide separation of duties between security administration, system administration, and standard user functions?</t>
  </si>
  <si>
    <t>State plans to implement functionality to provide separation of duties between security administration and system administration functions.</t>
  </si>
  <si>
    <t>Describe or provide a reference to the facilities available in the system to provide separation of duties between security administration and system administration functions.</t>
  </si>
  <si>
    <t>Managing a software/product/service may rely on various teams to administrate a system, in this question, it is security operations and systems administration. This question is focused on how system(s) administration, and the segregation of duties, are implemented in the vendor's organization, so that system administrators do not also have security responsibilities (e.g., monitoring, mitigating, reporting, etc.)</t>
  </si>
  <si>
    <t>Ask the vendor to summarize their best practices for securing their system(s) administratively without the use of RBAC. Make sure to understand the administrative requirements/overhead introduced in the vendor's environment.</t>
  </si>
  <si>
    <t>Do you have a fully implemented policy or procedure that details how your employees obtain administrator access to institutional instance of the application?</t>
  </si>
  <si>
    <t>State plans to fully implement policy or procedure that details how administrator access is handled in your environment.</t>
  </si>
  <si>
    <t>Describe or provide a reference that details how administrator access is handled (e.g. provisioning, principle of least privilege, deprovisioning, etc.)</t>
  </si>
  <si>
    <t>Protecting administrative accounts is crucial to maintaining system integrity in any environment. This question is targeting privilege creep and unmanaged privileged acccounts to determine if the vendor properly manages access control in their application/system environments.</t>
  </si>
  <si>
    <t xml:space="preserve"> Ask the vendor to summarize their implemented policies and/or procedures  </t>
  </si>
  <si>
    <t>Have your developers been trained in secure coding techniques?</t>
  </si>
  <si>
    <t>State plans to implement a training program on industry standard secure coding practices.</t>
  </si>
  <si>
    <t>Summarize your secure coding training.</t>
  </si>
  <si>
    <t>The adherence to secure coding best practices better positions a vendor to maintain the CIA triad. Use the knowledge of this response when evaluating other vendor statements, particularly those focused on development and the protection of communications.</t>
  </si>
  <si>
    <t>If information security principles are not designed into the product lifecycle, point the vendor to OWASP's Secure Coding Practices - Quick Reference Guide at https://www.owasp.org/index.php/OWASP_Secure_Coding_Practices_-_Quick_Reference_Guide</t>
  </si>
  <si>
    <t>Was your application developed using secure coding techniques?</t>
  </si>
  <si>
    <t>State plans to update your application to adhere to industry secure coding practices.</t>
  </si>
  <si>
    <t>Summarize your secure coding practices.</t>
  </si>
  <si>
    <t>Do you subject your code to static code analysis and/or static application security testing prior to release?</t>
  </si>
  <si>
    <t>State your plans to implement static code testing practices into your environment.</t>
  </si>
  <si>
    <t xml:space="preserve"> Provide a list of all tools utilized during static code analysis or static application security testing.</t>
  </si>
  <si>
    <t>Code analysis (prior to implementation) can decrease the number of vulnerabilities within a system. Depending on the insight a vendor has into their code, code testing should be expected. When a vendor outsources their coding efforts, the use of a web application firewall may be appropriate. In this case, reference the vendor's response to their use of a WAF.</t>
  </si>
  <si>
    <t>Ask the vendor what types of tools they use in testing. And who performs the testing of the code. Are developers the ones running the security tests? If static code analysis and/or static application security testing is not conducted, point the vendor to OWASP's Testing Guide at https://www.owasp.org/index.php/OWASP_Testing_Guide_v4_Table_of_Contents</t>
  </si>
  <si>
    <t>Do you have software testing processes (dynamic or static) that are established and followed?</t>
  </si>
  <si>
    <t>State your plans to implement software testing processes into your environment.</t>
  </si>
  <si>
    <t xml:space="preserve"> Describe testing processes, including but not limited to, development of test plans, personnel involved in the testing process, and authorized individual accountable for approval and certification of test results.</t>
  </si>
  <si>
    <t xml:space="preserve">Code analysis (prior to implementation) can decrease the number of vulnerabilities within a system. Depending on the insight a vendor has into their code, code testing should be expected. </t>
  </si>
  <si>
    <t>If software testing processes are not established and followed, point the vendor to OWASP's Testing Guide at https://www.owasp.org/index.php/OWASP_Testing_Guide_v4_Table_of_Contents</t>
  </si>
  <si>
    <t>Does your solution support single sign-on (SSO) protocols for user and administrator authentication?</t>
  </si>
  <si>
    <t>Answer 'Yes' only if user AND administrator authentication is supported. If partially supported, answer 'No'. Ensure you respond to any guidance in the Additional Information column.</t>
  </si>
  <si>
    <t>Describe plans to support strong authentication practices.</t>
  </si>
  <si>
    <t>Describe how strong authentication is enforced (e.g., complex passwords, multifactor tokens, certificates, biometrics, aging requirements, re-use policy).</t>
  </si>
  <si>
    <t>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</si>
  <si>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Follow-up inquiries for IAM requirements will be institution/implementation specific.</t>
  </si>
  <si>
    <t>Does your solution support local authentication protocols for user and administrator authentication?</t>
  </si>
  <si>
    <t>Describe any plans to support local authentication modes</t>
  </si>
  <si>
    <t xml:space="preserve"> Provide a detailed description of your local authentication mode practices.</t>
  </si>
  <si>
    <t xml:space="preserve">The purpose of this question is understand the vendor's authentication infrastructure so that additional questions can be formulated for the institution's use case. </t>
  </si>
  <si>
    <t>The content of this response may or may not have value for the type of use case on the institution. Follow-up inquiries for authentication modes will be institution/implementation specific.</t>
  </si>
  <si>
    <t>Can you enforce password/passphrase aging requirements?</t>
  </si>
  <si>
    <t>Describe plans to support password/passphrase aging requirements.</t>
  </si>
  <si>
    <t>Describe how aging requirements are implemented in the product.</t>
  </si>
  <si>
    <t>This question is primarily focused on account management capabilities that are built into a system. Although aging is not always required, a system that lacks commodity functionality may be lacking in other areas as well. Use the vendor's response to this question as a way to pivot to other questions, as needed.</t>
  </si>
  <si>
    <t>The value of this question depends on your institution's policy on passwords, its use of 2FA, or any number of factors. Follow-ups for this question are unique to the institution.</t>
  </si>
  <si>
    <t>Can you enforce password/passphrase complexity requirements [provided by the institution]?</t>
  </si>
  <si>
    <t>Describe plans to support password/passphrase complexity requirements.</t>
  </si>
  <si>
    <t>Describe how password/passphrase complexity requirements are implemented in the product.</t>
  </si>
  <si>
    <t>Many institutions have policy focused on passwords/passphrases and this question confirms the capacity of a vendor's software/product/service to comply.</t>
  </si>
  <si>
    <t>Follow-up inquiries for password/passphrase complexity requirements will be institution/implementation specific.</t>
  </si>
  <si>
    <t>Does the system have password complexity or length limitations and/or restrictions?</t>
  </si>
  <si>
    <t>Describe these limitations and/or restrictions and state what lengths and complexities are supported.</t>
  </si>
  <si>
    <t>Follow-up inquiries for password/passphrase limitations and/or restrictions will be institution/implementation specific.</t>
  </si>
  <si>
    <t>Do you have documented password/passphrase reset procedures that are currently implemented in the system and/or customer support?</t>
  </si>
  <si>
    <t>Describe your plans to document system password/passphrase reset procedures.</t>
  </si>
  <si>
    <t xml:space="preserve"> Describe your documented password/passphrase reset procedures that are currently implemented in the system and/or customer support.</t>
  </si>
  <si>
    <t xml:space="preserve">Account management can be a time-consuming part of an information system. Account reset capabilities, built into a system, can reduce burden on institutional support services. </t>
  </si>
  <si>
    <t>Ask the vendor how end-users will be supported. Ask for training documentation or knowledgebase content. Confirm vendor and institution responsibilities in this support area (and others).</t>
  </si>
  <si>
    <t>Does your organization participate in InCommon or another eduGAIN affiliated trust federation?</t>
  </si>
  <si>
    <t>Describe plans to participate in InCommon or another eduGAIN affiliated trust federation.</t>
  </si>
  <si>
    <t>List the entityIds registered in the Additional Information column.</t>
  </si>
  <si>
    <t>This question defines the vendors scope of federated identity practices and their willingness to embrace higher education requirements.</t>
  </si>
  <si>
    <t>If a vendor indicates that a system is standalone and cannot integrate with community standards, follow-up with maturity questions and ask about other commodity type functions or other system requirements your institution may have.</t>
  </si>
  <si>
    <t>Does your application support integration with other authentication and authorization systems?</t>
  </si>
  <si>
    <t>Describe any plans to support integration with other authentication and authorization systems.</t>
  </si>
  <si>
    <t>List which systems and versions supported (such as Active Directory, Kerberos, or other LDAP compatible directory) in Additional Info.</t>
  </si>
  <si>
    <t>If a vendor indicates that a system is standalone and cannot integrate with the institution's infrastructure, follow-up with maturity questions and ask about other commodity type functions or other system requirements your institution may have.</t>
  </si>
  <si>
    <t>Does your solution support any of the following Web SSO standards? [e.g., SAML2 (with redirect flow), OIDC, CAS, or other]</t>
  </si>
  <si>
    <t>An answer of 'Yes' should be well-supported in the Additional Information column, and all elements of interest should be sufficiently addressed.</t>
  </si>
  <si>
    <t>Describe plans to support Web SSO in your solution.</t>
  </si>
  <si>
    <t>State the Web SSO standards supported by your solution and provide additional details about your support, including framework(s) in use, how information is exchanged securely, etc.</t>
  </si>
  <si>
    <t>Do you support differentiation between email address and user identifier?</t>
  </si>
  <si>
    <t>Describe any plans to support differentiation between email address and user identifier.</t>
  </si>
  <si>
    <t>This questions allows an institution to know vendor system limitations and to help them gauge the resources (that may be needed to implement) required to successfully integrate the product/service with institution systems.</t>
  </si>
  <si>
    <t>Follow-up inquiries for identifier requirements will be institution/implementation specific.</t>
  </si>
  <si>
    <t>Do you allow the customer to specify attribute mappings for any needed information beyond a user identifier? [e.g., Reference eduPerson, ePPA/ePPN/ePE ]</t>
  </si>
  <si>
    <t>Describe plans to allow customers to specify attribute mappings.</t>
  </si>
  <si>
    <t>Follow-up inquiries for attribute mapping requirements will be institution/implementation specific.</t>
  </si>
  <si>
    <t>If you don't support SSO, does your application and/or user-frontend/portal support multi-factor authentication? (e.g. Duo, Google Authenticator, OTP, etc.)</t>
  </si>
  <si>
    <t>Describe any plans to support multi-factor authentication in your application.</t>
  </si>
  <si>
    <t>List all supported multi-factor authentication methods, technologies, and/or products and provide a brief summary of each.</t>
  </si>
  <si>
    <t xml:space="preserve">2FA/MFA, implemented correctly, strengthens the security state of a system. 2FA/MFA is commonly implemented and in many use cases, a requirement for account protection purposes. </t>
  </si>
  <si>
    <t>Ask the vendor about hardware and software options, future roadmap for implementations and support, etc.</t>
  </si>
  <si>
    <t>Does your application automatically lock the session or log-out an account after a period of inactivity?</t>
  </si>
  <si>
    <t>Describe any plans to support automatic lock or log-out.</t>
  </si>
  <si>
    <t>Describe the default behavior of this capability.</t>
  </si>
  <si>
    <t>This is a question to ensure account integrity and institutional data confidentiality.</t>
  </si>
  <si>
    <t>Follow-up inquiries for inactivity protections will be institution/implementation specific.</t>
  </si>
  <si>
    <t>Are there any passwords/passphrases hard coded into your systems or products?</t>
  </si>
  <si>
    <t>Provide a detailed description of passwords/passphrases hard-coded into your systems or products</t>
  </si>
  <si>
    <t xml:space="preserve">The response to this question can reveal the use (or not) of coding best-practices. If passwords/passphrases are hard coded into systems/productions, the vendor should provide robust details supporting why this is required. </t>
  </si>
  <si>
    <t>Vague responses to this question should be met with concern. Repeat the question if first answer insufficiently - ask pointedly to ensure the vendor is not misunderstood.</t>
  </si>
  <si>
    <t>Are you storing any passwords in plaintext?</t>
  </si>
  <si>
    <t xml:space="preserve"> Provide a detailed description stating why account passwords/passphrases are not encrypted in storage.</t>
  </si>
  <si>
    <t>The focus of this question is confidentiality. Straight-forward question confirming the encryption of user authentication details.</t>
  </si>
  <si>
    <t>Follow-up inquiries for password/passphrase encrypted storage will be institution/implementation specific.</t>
  </si>
  <si>
    <t>Does your application support directory integration for user accounts?</t>
  </si>
  <si>
    <t>Describe any plans to support external authentication services in place of local authentication.</t>
  </si>
  <si>
    <t xml:space="preserve"> Describe all authentication services supported by the system.</t>
  </si>
  <si>
    <t>System (technical and security) administration is complex and it is important to understand a system's capabilities to integrate with existing security and access systems. Having to maintain additional accounts increases overhead and may impact your institution's risk footprint.</t>
  </si>
  <si>
    <t>Follow-up inquiries for system authentication will be unique to your institution (e.g., policy, infrastructure, etc.)</t>
  </si>
  <si>
    <t>Are audit logs available that include AT LEAST all of the following; login, logout, actions performed, and source IP address?</t>
  </si>
  <si>
    <t>Describe any plans to enable audit logs for these data elements.</t>
  </si>
  <si>
    <t>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t>
  </si>
  <si>
    <t>If a weak response is given to this answer, it is appropriate to ask directed answers to get specific information. Ensure that questions are targeted to ensure responses will come from the appropriate party within the vendor.</t>
  </si>
  <si>
    <t>Describe or provide a reference to the a) system capability to log security/authorization changes as well as user and administrator security events (i.e. physical or electronic)(e.g. login failures, access denied, changes accepted), and b) all requirements necessary to implement logging and monitoring on the system. Include c) information about SIEM/log collector usage.</t>
  </si>
  <si>
    <t>Ensure that all elements of AAAI-18 are clearly stated in your response.</t>
  </si>
  <si>
    <t xml:space="preserve">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system-related logs (e.g., including but not limited to - events, state changes, control modification, etc.). </t>
  </si>
  <si>
    <t>Describe or provide a reference to the retention period for those logs, how logs are protected, and whether they are accessible to the customer (and if so, how).</t>
  </si>
  <si>
    <t>Ensure that all elements of AAAI-19 are clearly stated in your response.</t>
  </si>
  <si>
    <t>There are multiple components of this question - when assessing, ensure that the vendor responds to them all. Logs that are not properly managed may not be available when needed. The purpose of this question is to ensure that the vendor has a proper security mindset to ensure proper monitoring practices.</t>
  </si>
  <si>
    <t>Follow-up inquiries for logging details will be institution/implementation specific.</t>
  </si>
  <si>
    <t>Is an owner assigned who is responsible for the maintenance and review of the Business Continuity Plan?</t>
  </si>
  <si>
    <t>Describe any plans to define a BCP owner responsible for maintenance and review.</t>
  </si>
  <si>
    <t>Provide additional details, as needed.</t>
  </si>
  <si>
    <t>Having a BCP and maintaining/updating/testing a BCP are very different. Establishing a responsible party is fundamental to this process and this question looks to verify that within the vendor.</t>
  </si>
  <si>
    <t>Follow-up inquiries for BCP responsible parties will be institution/implementation specific.</t>
  </si>
  <si>
    <t>Business Continuity Plan</t>
  </si>
  <si>
    <t>Is there a defined problem/issue escalation plan in your BCP for impacted clients?</t>
  </si>
  <si>
    <t>Describe any plans to define a problem/issue escalation plan in your BCP.</t>
  </si>
  <si>
    <t xml:space="preserve"> Summarize your defined problem/issue escalation plan contained in your BCP.</t>
  </si>
  <si>
    <t>Notification expectations should be set early in the contract/assessment process. Timelines, correspondence medium, and playbook details are all aspects to keep in mind when assessing this response.</t>
  </si>
  <si>
    <t>If the vendor's response does not cover the details outlined in the reasoning, follow-up and get specific responses for each, as needed.</t>
  </si>
  <si>
    <t>Is there a documented communication plan in your BCP for impacted clients?</t>
  </si>
  <si>
    <t>Describe any plans to document a communication plan in your BCP.</t>
  </si>
  <si>
    <t xml:space="preserve"> Summarize your documented communication plan contained in your BCP.</t>
  </si>
  <si>
    <t>Are all components of the BCP reviewed at least annually and updated as needed to reflect change?</t>
  </si>
  <si>
    <t>Describe any plans to annually review and update (as needed) your BCP.</t>
  </si>
  <si>
    <t xml:space="preserve"> Describe your BCP component review strategy.</t>
  </si>
  <si>
    <t>It is expected that a vendor will maintain an accurate BCP to be tested at a regular interval. Any variance to this should be clearly explained. A vendor's response to this question can reveal the value that they place on testing their BCP (and possibly other aspects of their programs).</t>
  </si>
  <si>
    <t>If the vendor does not have a BCP, point them to https://www.sans.org/reading-room/whitepapers/recovery/business-continuity-planning-concept-operations-1653</t>
  </si>
  <si>
    <t>Are specific crisis management roles and responsibilities defined and documented?</t>
  </si>
  <si>
    <t>State your plans to define and document crisis management roles and responsibilities.</t>
  </si>
  <si>
    <t xml:space="preserve"> Summarize these crisis management roles and responsibilities.</t>
  </si>
  <si>
    <t>As it relates to BCPs, a vendor's response will provide insight into their ability to properly response to business threats. A vendor that has not previously defined responsible parties and outlined realistic plans may not maintain the availability needed for the institution's use case or business requirement.</t>
  </si>
  <si>
    <t>Follow-up inquiries for BCP roles and responsibility details will be institution/implementation specific.</t>
  </si>
  <si>
    <t>Does your organization conduct training and awareness activities to validate its employees understanding of their roles and responsibilities during a crisis?</t>
  </si>
  <si>
    <t>State your plans to implement training and awareness activities focused on roles and responsibilities during a crisis.</t>
  </si>
  <si>
    <t xml:space="preserve"> Describe your training and awareness activities.</t>
  </si>
  <si>
    <t>Understanding the maturity of a vendor's training and awareness program will indicate the value they place on protecting institutional data. BCP related awareness training should be prevalent, continuous, and well-documented.</t>
  </si>
  <si>
    <t>If a vendor's BCP training and awareness activities are insufficient, inquire about other mandatory training, verify its scope, and confirm the training cycles.</t>
  </si>
  <si>
    <t>Does your organization have an alternative business site or a contracted Business Recovery provider?</t>
  </si>
  <si>
    <t>Describe your plans to coordinate an alternative business site or contract with a business recovery provider?</t>
  </si>
  <si>
    <t>Provide the distance (in miles) between the primary and secondary locations.</t>
  </si>
  <si>
    <t>In the event that a vendor's headquarters (primary location of operation) is no longer usable, an alternative business site may be needed to support business operations. Having an established (planned) alternative business site show maturity in a vendor's BCP.</t>
  </si>
  <si>
    <t>Follow-up inquiries for alternative business site practices will be institution/implementation specific.</t>
  </si>
  <si>
    <t>Does your organization conduct an annual test of relocating to an alternate site for business recovery purposes?</t>
  </si>
  <si>
    <t>Describe your strategy to implement annual alternate site relocation testing.</t>
  </si>
  <si>
    <t xml:space="preserve"> State the date of your last alternate site relocation test.</t>
  </si>
  <si>
    <t>Testing a BCP is an important action that improves the efficiency and accuracy of a vendor's continuity plans. Vague responses to this question should be met with concern and appropriate follow-up, based on your institutions risk tolerance.</t>
  </si>
  <si>
    <t>Is this product a core service of your organization, and as such, the top priority during business continuity planning?</t>
  </si>
  <si>
    <t>Summarize this product's restoration priority in your BCP.</t>
  </si>
  <si>
    <t xml:space="preserve"> Provide a brief summary to support your selection.</t>
  </si>
  <si>
    <t xml:space="preserve">The purpose of this question is understand the vendor's order of response if affected by a unplanned business disruption. If the software/product/service being assessed is a vendor's core moneymaker, the probability that restoration of the software/product/service will be top priority. </t>
  </si>
  <si>
    <t>If it is not a core service, follow-up questions should be availability focused and institution/implementation specific.</t>
  </si>
  <si>
    <t>Are all services that support your product fully redundant?</t>
  </si>
  <si>
    <t>State plans to make tertiary services redundant (or why not needed).</t>
  </si>
  <si>
    <t>Describe or provide references explaining how tertiary services are redundant (i.e. DNS, ISP, etc.).</t>
  </si>
  <si>
    <t xml:space="preserve">In the context of the CIA triad, this question is focused on the availability of a system (or set of systems). </t>
  </si>
  <si>
    <t>The weight placed on the vendor's response will be specific to the institution's use case and software/product/service requirements.</t>
  </si>
  <si>
    <t>Does your Change Management process minimally include authorization, impact analysis, testing, and validation before moving changes to production?</t>
  </si>
  <si>
    <t>State your plans to implement Change Management in your environment or clarify what your change management processes do include.</t>
  </si>
  <si>
    <t>Indicate all procedures that are implemented in your CMP. a.) An impact analysis of the upgrade is performed. b.) The change is appropriately authorized. c.) Changes are made first in a test environment. d.) The ability to implement the upgrades/changes in the production environment is limited to appropriate IT personnel.</t>
  </si>
  <si>
    <t>This question outlines a mature Change Management process.  Changes should be analyzed for impact, officially approved, tested, and performed by authorized users.</t>
  </si>
  <si>
    <t>If the vendor's response does not cover the details outlined in the reasoning, follow-up and get specific responses, as needed.</t>
  </si>
  <si>
    <t>Does your Change Management process also verify that all required third party libraries and dependencies are still supported with each major change?</t>
  </si>
  <si>
    <t>Please describe any plans to implement third party library dependancy tracking.</t>
  </si>
  <si>
    <t>Please describe your program to track these dependancies.</t>
  </si>
  <si>
    <t>This question is fundamentally about supply chain.  The vendor should be able to document their procedures around tracking  third party maintained libraries.</t>
  </si>
  <si>
    <t>Will the institution be notified of major changes to your environment that could impact the institution's security posture?</t>
  </si>
  <si>
    <t>Describe plans to establish a notification mechanism for major environmental changes.</t>
  </si>
  <si>
    <t>State how and when the institution will be notified of major changes to your environment.</t>
  </si>
  <si>
    <t>Notification expectations should be set earlier in the contract/assessment process. Timelines, correspondence medium, and playbook details are all aspects to keep in mind when assessing this response.</t>
  </si>
  <si>
    <t>Do clients have the option to not participate in or postpone an upgrade to a new release?</t>
  </si>
  <si>
    <t>Summarize why clients do not have alternative release option.</t>
  </si>
  <si>
    <t>Provide reference the the process/procedure to manage releases.</t>
  </si>
  <si>
    <t xml:space="preserve">Unplanned and/or unexpected changes in a complex environment can introduce intolerable risks to the institution. Based on the operating environment of the institution, it may be necessary to postpone (or properly plan) the change to a system. The vendor's response should clarify their use of a "one code base" method or the ability to run multiple version concurrently. </t>
  </si>
  <si>
    <t>Follow-up inquiries for software/product/service version releases will be institution/implementation specific.</t>
  </si>
  <si>
    <t>Do you have a fully implemented solution support strategy that defines how many concurrent versions you support?</t>
  </si>
  <si>
    <t>List the current version you support and what percentage of customers are utilizing that version</t>
  </si>
  <si>
    <t>Clarify the lack of support strategy for concurrent versions in your product/service.</t>
  </si>
  <si>
    <t>Describe or provide a reference to your solution support strategy in regard to maintaining software currency. (i.e. how many concurrent versions are you willing to run and support?)</t>
  </si>
  <si>
    <t xml:space="preserve">Supporting multiple versions of a product is challenging. Understanding the vendor’s strategy and resources will provide insight into their ability to adequately support their customers.  </t>
  </si>
  <si>
    <t>Follow-up inquiries for the vendor’s support of concurrent versions will be institution/implementation specific.</t>
  </si>
  <si>
    <t>Does the system support client customizations from one release to another?</t>
  </si>
  <si>
    <t>Ensure that all relevant details pertaining to CHNG-06 are clearly stated in your response.</t>
  </si>
  <si>
    <t xml:space="preserve"> Clarify the lack of support strategy for client customizations from one release to another.</t>
  </si>
  <si>
    <t xml:space="preserve"> Describe or provide reference to your solution support strategy in regard to maintaining client customizations from one release to another.</t>
  </si>
  <si>
    <t xml:space="preserve">The vendor's software/product/service characteristics and the institution's use case will determine the relevancy of this question. The purpose of this question is to understand the underlying infrastructure and how it is maintained across all customers. </t>
  </si>
  <si>
    <t>In cases where the software/product/service is customized for customer use cases, ensure the vendor's response covers all aspects of code migration, including backups, data conversions, local resources from the institution, etc., as it relates to code upgrades and/or version adoptions.</t>
  </si>
  <si>
    <t>Do you have a release schedule for product updates?</t>
  </si>
  <si>
    <t>State any plans to release a schedule of product updates.</t>
  </si>
  <si>
    <t xml:space="preserve"> Provide a reference to this product's release schedule.</t>
  </si>
  <si>
    <t xml:space="preserve">Answers to this question will reveal the vendor’s ability to plan in the short term.  This is valuable information for customers so they can anticipate updates and potential bug fixes. </t>
  </si>
  <si>
    <t>Follow-up inquiries for the vendor’s product update practices will be institution/implementation specific.</t>
  </si>
  <si>
    <t>Do you have a technology roadmap, for at least the next 2 years, for enhancements and bug fixes for the product/service being assessed?</t>
  </si>
  <si>
    <t>State any plans to release a technology roadmap covering the next two years.</t>
  </si>
  <si>
    <t xml:space="preserve"> Provide a reference to your technology roadmap.</t>
  </si>
  <si>
    <t>Answers to this question will reveal the vendor’s ability to plan for the future of their product.</t>
  </si>
  <si>
    <t>Follow-up inquiries for the vendor’s technology planning practices will be institution/implementation specific.</t>
  </si>
  <si>
    <t>Is Institution involvement (i.e. technically or organizationally) required during product updates?</t>
  </si>
  <si>
    <t>Summarize the Institution's responsibilities during product updates.</t>
  </si>
  <si>
    <t>The response to this question allows the institution to understand the information technology resources required to properly maintain the vendor's system. Initial acquisition and setup is important to assess, but the long-term maintenance (and the risks that come with it), should be clearly defined. Use the response to this question to pivot to other questions and/or verify other vendor responses.</t>
  </si>
  <si>
    <t>Vague responses to this question should be investigated further. Ask for additional documentation for customer responsibilities (in the context of information technology/security).</t>
  </si>
  <si>
    <t>Do you have policy and procedure, currently implemented, managing how critical patches are applied to all systems and applications?</t>
  </si>
  <si>
    <t>State your plans to implement policy and procedure(s) to manage how critical patches are applied to systems and applications.</t>
  </si>
  <si>
    <t xml:space="preserve"> Summarize the policy and procedure(s) managing how critical patches are applied to systems and applications.</t>
  </si>
  <si>
    <t>Answers to this question will reveal the vendor’s knowledge of their IT assets and their ability to respond to notifications about their systems and software.</t>
  </si>
  <si>
    <t>Follow-up inquiries for the vendor’s patching practices will be institution/implementation specific.</t>
  </si>
  <si>
    <t>Do you have policy and procedure, currently implemented, guiding how security risks are mitigated until patches can be applied?</t>
  </si>
  <si>
    <t>State your plans to implement policy and procedure(s) guiding risk mitigation practices before critical patches can be applied.</t>
  </si>
  <si>
    <t>Summarize the policy and procedure(s) guiding risk mitigation practices before critical patches can be applied.</t>
  </si>
  <si>
    <t>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t>
  </si>
  <si>
    <t>Follow-up inquiries for the vendors patching practices will be institution/implementation specific.</t>
  </si>
  <si>
    <t>Are upgrades or system changes installed during off-peak hours or in a manner that does not impact the customer?</t>
  </si>
  <si>
    <t>Decribe plans to minimize the impact of downtime based on predefined off-peak hours.</t>
  </si>
  <si>
    <t xml:space="preserve"> Define current off-peak hours, including time zones as necessary.</t>
  </si>
  <si>
    <t>Restricting system updates to a standard maintenance timeframe is important for ensuring that changes to production systems do not impact operations.  It’s also important for troubleshooting any problems that may occur as a result of the changes.</t>
  </si>
  <si>
    <t>Do procedures exist to provide that emergency changes are documented and authorized (including after the fact approval)?</t>
  </si>
  <si>
    <t>Describe plans to implement procedure ensuring that emergency changes are documented and authorized.</t>
  </si>
  <si>
    <t xml:space="preserve"> Summarize implemented procedures ensuring that emergency changes are documented and authorized.</t>
  </si>
  <si>
    <t xml:space="preserve">In the context of the CIA triad, this question is focused on system integrity, ensuring that system changes are only executed by authorized users. In the event of emergency changes, accountability and post-action review is expected. </t>
  </si>
  <si>
    <t>Follow-up with a robust question set if a vendor cannot clearly state full-control of the integrity of their system(s).</t>
  </si>
  <si>
    <t>Do you have an implemented system configuration management process? (e.g. secure "gold" images, etc.)</t>
  </si>
  <si>
    <t>Describe how system configuration management is currently handled in your environment.</t>
  </si>
  <si>
    <t>Summarize your implemented system configuration management precess.</t>
  </si>
  <si>
    <t xml:space="preserve">Hardware lifecycles and continuous software updates creates an always-changing landscape in information technology. The focus of this question is the integrity of a vendor's infrastructure. Mismanagement of system configurations can lead to breakdowns in layers of security. </t>
  </si>
  <si>
    <t>It is expected that vendors should have robust documentation when it comes to configuration management. Vague answers to this question should be met with concern. Inquire about the device management tools in use, system lifecycles, complexity of systems, etc. and evaluate the response in the context of company capabilities (see Company Background section).</t>
  </si>
  <si>
    <t>Do you have a systems management and configuration strategy that encompasses servers, appliances, cloud services, applications, and mobile devices (company and employee owned)?</t>
  </si>
  <si>
    <t>Describe your intent to implement a systems management and configuration strategy.</t>
  </si>
  <si>
    <t>Summarize your systems management and configuration strategy.</t>
  </si>
  <si>
    <t>Systems Management &amp; Configuration</t>
  </si>
  <si>
    <t>Does the environment provide for dedicated single-tenant capabilities? If not, describe how your product or environment separates data from different customers (e.g., logically, physically, single tenancy, multi-tenancy).</t>
  </si>
  <si>
    <t>Describe your plan to separate institution data from other customers.</t>
  </si>
  <si>
    <t>Describe or provide a reference to how institution data is separated from that of other customers.</t>
  </si>
  <si>
    <t>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t>
  </si>
  <si>
    <t xml:space="preserve"> Follow-up inquiries for dedicated single-tenant capabilities will be institution/implementation specific.</t>
  </si>
  <si>
    <t>Will Institution's data be stored on any devices (database servers, file servers, SAN, NAS, …) configured with non-RFC 1918/4193 (i.e. publicly routable) IP addresses?</t>
  </si>
  <si>
    <t>State the need for this strategy, in detail</t>
  </si>
  <si>
    <t>Systems that are directly exposed to public internet resources are at great risk than those that are not. Understanding the requirements for this configuration is important, particularly when assessing compensating controls.</t>
  </si>
  <si>
    <t>Ask the vendor about their infrastructure and if there is a solution that eliminates the need for this environment.</t>
  </si>
  <si>
    <t>Is sensitive data encrypted, using secure protocols/algorithms, in transport? (e.g. system-to-client)</t>
  </si>
  <si>
    <t>Describe why sensitive data in not encrypted in transport.</t>
  </si>
  <si>
    <t>Summarize your transport encryption strategy</t>
  </si>
  <si>
    <t>The need for encryption in transport is unique to your institution's implementation of a system. In particular, the data flow between the system and the end-users of the software/product/service.</t>
  </si>
  <si>
    <t>Follow-up inquiries for data encryption between the system and end-users will be institution/implementation specific.</t>
  </si>
  <si>
    <t>Is sensitive data encrypted, using secure protocols/algorithms, in storage? (e.g. disk encryption, at-rest, files, and within a running database)</t>
  </si>
  <si>
    <t>Describe why sensitive data in not encrypted in storage.</t>
  </si>
  <si>
    <t>Summarize your data encryption strategy and state what encryption options are available.</t>
  </si>
  <si>
    <t>The need for encryption at-rest is unique to your institution's implementation of a system. In particular, system components, architectures, and data flows, all factor into the need for this control.</t>
  </si>
  <si>
    <t>Follow-up inquiries for data encryption at-rest will be institution/implementation specific.</t>
  </si>
  <si>
    <t>Do all cryptographic modules in use in your product conform to the Federal Information Processing Standards (FIPS PUB 140-3)?</t>
  </si>
  <si>
    <t>Provide a detailed description of all non-conforming modules.</t>
  </si>
  <si>
    <t xml:space="preserve">Provide reference to FIPS 140-3 validation certificates. </t>
  </si>
  <si>
    <t>Beware the use of proprietary encryption implementations. Open standard encryption, preferably mature, is often preferred. Although there may be cases if which that is not the case, be sure to understand the vendor's infrastructure and the true security of a vendor's solution.</t>
  </si>
  <si>
    <t xml:space="preserve">If the vendor cannot accommodate open standards encryption requirements, direct them to NIST's Cryptographic Standards and Guidelines document at https://csrc.nist.gov/Projects/Cryptographic-Standards-and-Guidelines </t>
  </si>
  <si>
    <t>At the completion of this contract, will data be returned to the institution and deleted from all your systems and archives?</t>
  </si>
  <si>
    <t>State plans to implement capabilities for the Institution to retrieve their data.</t>
  </si>
  <si>
    <t>State the length of time that Institution's data will be available in the system at the completion of the contract.</t>
  </si>
  <si>
    <t>When cancelling a software/product/service, an institution will commonly want all institutional data that was provided to a vendor. This questions allows the vendor to state their general practices when a customer leaves their environment.</t>
  </si>
  <si>
    <t>A vendor's response should be clear and concise. Be wary of vague responses to this questions and inquire about export specifics, as needed.</t>
  </si>
  <si>
    <t>Will the institution's data be available within the system for a period of time at the completion of this contract?</t>
  </si>
  <si>
    <t>Describe your data export procedures conducted at the termination of contract.</t>
  </si>
  <si>
    <t>State the length of time that Institution's data will be available in the system at the completion of the contract</t>
  </si>
  <si>
    <t>Can the Institution extract a full or partial backup of data?</t>
  </si>
  <si>
    <t>State plans to implement capabilities for the Institution to extract a full or partial backup of data.</t>
  </si>
  <si>
    <t>Provide a general summary of how full and partial backups of data can be extracted.</t>
  </si>
  <si>
    <t>When cancelling a software/product/service, an institution will commonly want all institutional data that was provided to a vendor. The vendor's response should verify if the institution can extract data or if it is a manual extraction by vendor staff.</t>
  </si>
  <si>
    <t>Are ownership rights to all data, inputs, outputs, and metadata retained by the institution?</t>
  </si>
  <si>
    <t>Describe in detail why ownership rights are not retained by the institution.</t>
  </si>
  <si>
    <t>Provide reference to your data ownership documention.</t>
  </si>
  <si>
    <t>This question clarifies the operating model of a vendor and provides insight into the vendor-customer paradigm of a company. Knowing if the institution is of value to a vendor or if the institution's data is of value to a vendor should weigh heavily in the decision-making process.</t>
  </si>
  <si>
    <t>If a vendor's response is unsatisfactory, engage institutional counsel to appropriately address any ownership concerns.</t>
  </si>
  <si>
    <t>Are these rights retained even through a provider acquisition or bankruptcy event?</t>
  </si>
  <si>
    <t>Provide a detailed description why rights are not retained.</t>
  </si>
  <si>
    <t xml:space="preserve"> Provide references, as needed.</t>
  </si>
  <si>
    <t>This question clarifies the position of the institution in the case of acquisition or bankruptcy. Expect clear responses to this question - if vague, be sure to follow-up based on institutional counsel guidance.</t>
  </si>
  <si>
    <t>In the event of imminent bankruptcy, closing of business, or retirement of service, will you provide 90 days for customers to get their data out of the system and migrate applications?</t>
  </si>
  <si>
    <t>Provide a detailed summary to support your selection.</t>
  </si>
  <si>
    <t>State how the institution will be notified of imminent termination</t>
  </si>
  <si>
    <t>Are involatile backup copies made according to pre-defined schedules and securely stored and protected?</t>
  </si>
  <si>
    <t>Ensure that response addresses involatile storage and lists retention periods</t>
  </si>
  <si>
    <t>State how Institution's data is protected from system failures and ransomware.</t>
  </si>
  <si>
    <t>If your strategy uses different processes for services and data, ensure that all strategies are clearly stated and supported.</t>
  </si>
  <si>
    <t>Restricting system updates to a standard maintenance timeframe is important for ensuring that changes to production systems do not impact operations. It’s also important for troubleshooting any problems that may occur as a result of the changes. Availability is the focus of this question.</t>
  </si>
  <si>
    <t>An institution's use case will drive the requirements for backup strategy. Ensure that the institution's use case and risk tolerance can be met by vendor systems.</t>
  </si>
  <si>
    <t>Do current backups include all operating system software, utilities, security software, application software, and data files necessary for recovery?</t>
  </si>
  <si>
    <t>State plans to include the elements listed in DATA-13 in your backup strategy.</t>
  </si>
  <si>
    <t>Decribe your overall strategy to accomplish these elements.</t>
  </si>
  <si>
    <t>The purpose of this question is to define the scope of backup operations and the scope at which a vendor may readily recover when backup restoration is required.</t>
  </si>
  <si>
    <t>Follow-up inquiries for backup content scope will be institution/implementation specific.</t>
  </si>
  <si>
    <t>Are you performing off site backups? (i.e. digitally moved off site)</t>
  </si>
  <si>
    <t>State any plans to implement off site virtual backups in your environment.</t>
  </si>
  <si>
    <t>Summarize your off site backup strategy.</t>
  </si>
  <si>
    <t>When data is moved digitally (e.g., cloud provider, vendor-owned facility, etc.) offsite, the policies and implemented procedures are important to know. The protections implemented to prevent compromise will be technical in nature and should be well-documented.</t>
  </si>
  <si>
    <t>Follow-up inquiries for offsite, digital backups will be institution/implementation specific.</t>
  </si>
  <si>
    <t>Are physical backups taken off site? (i.e. physically moved off site)</t>
  </si>
  <si>
    <t>State any plans to implement off site physical backups in your environment.</t>
  </si>
  <si>
    <t>Provide the distance (in miles) between the primary and off-site locations</t>
  </si>
  <si>
    <t xml:space="preserve">When data is moved physically (e.g. HDD, print, etc.) offsite, the policies and implemented procedures are important to know. Unencrypted data taken outside secured areas introduces unnecessary risks. </t>
  </si>
  <si>
    <t>Follow-up inquiries for offsite, physical backups will be institution/implementation specific.</t>
  </si>
  <si>
    <t>Do backups containing the institution's data ever leave the Institution's Data Zone either physically or via network routing?</t>
  </si>
  <si>
    <t>Summarize why backups containing the Institution's data leave the Institution's data zone.</t>
  </si>
  <si>
    <t>Data exposure is a risk if sensitive data is in any way transported (physically or electronically) into a data zone that is not authorized by the institution. Depending on the criticality of data and institution policy, full control of data confidentiality may be highly valued.</t>
  </si>
  <si>
    <t>Follow-up inquiries for data backup procedures/practices will be institution/implementation specific.</t>
  </si>
  <si>
    <t>Are data backups encrypted?</t>
  </si>
  <si>
    <t>Summarize why backups are not encrypted.</t>
  </si>
  <si>
    <t>Summarize the encryption algorithm/strategy you are using to secure backups.</t>
  </si>
  <si>
    <t>The need for encryption at-rest (for backups) is unique to your institution's implementation of a system. In particular, system components, architectures, and data flows, all factor into the need for this control.</t>
  </si>
  <si>
    <t>Follow-up inquiries for data backup encryption at-rest will be institution/implementation specific.</t>
  </si>
  <si>
    <t>Do you have a cryptographic key management process (generation, exchange, storage, safeguards, use, vetting, and replacement), that is documented and currently implemented, for all system components? (e.g. database, system, web, etc.)</t>
  </si>
  <si>
    <t>Summarize your cryptographic key management process.</t>
  </si>
  <si>
    <t>Understanding how key management is handled and the safeguards implemented by the vendor to ensure key confidentiality in all components of a system(s) can provide insight into other complex details of a vendor's infrastructure. Use vendor responses to this question as a way to pivot to other infrastructure specifics, as needed to clarify potential risks.</t>
  </si>
  <si>
    <t>Follow-up with the vendor to ensure that all components of the system are consider. This includes, system-to-system, system-to-client, applications, system accounts, etc.</t>
  </si>
  <si>
    <t>Do you have a media handling process, that is documented and currently implemented that meets established business needs and regulatory requirements, including end-of-life, repurposing, and data sanitization procedures?</t>
  </si>
  <si>
    <t>Provide a detailed summary of media handling processes that do exist.</t>
  </si>
  <si>
    <t>Provide documented details of this process (link or attached).</t>
  </si>
  <si>
    <t>Managing media (and the data within) throughout its lifecycle is crucial to the protection of institutional data. The focus of this question is confidentiality, ensuring that media that may store institutional data is protected by well-established policy and procedure.</t>
  </si>
  <si>
    <t>Vague responses to this question should be investigated further. Ask for additional documentation and verify that procedure (and possibly training) exists to ensure proper media handling activity.</t>
  </si>
  <si>
    <t>Does the process described in DATA-19 adhere to DoD 5220.22-M and/or NIST SP 800-88 standards?</t>
  </si>
  <si>
    <t>State plans to adhere to DoD 5220.22-M and/or NIST SP 800-88 standards.</t>
  </si>
  <si>
    <t xml:space="preserve">Managing media (and the data within) throughout its lifecycle is crucial to the protection of institutional data. The focus of this question is confidentiality, ensuring that media that may store institutional data is protected by well-established policy and procedure. </t>
  </si>
  <si>
    <t>Follow-up inquiries for DoD 5220.22-M and/or SP800-88 standards will be institution specific.</t>
  </si>
  <si>
    <t>Is media used for long-term retention of business data and archival purposes stored in a secure, environmentally protected area?</t>
  </si>
  <si>
    <t>State plans to store long-term media in environmentally protected areas.</t>
  </si>
  <si>
    <t>Provide a general summary of your archival environment.</t>
  </si>
  <si>
    <t>Will you handle data in a FERPA compliant manner?</t>
  </si>
  <si>
    <t>State plans to handle data in a FERPA compliant manner.</t>
  </si>
  <si>
    <t>Describe how FERPA compliance is integrated into your process and procedures.</t>
  </si>
  <si>
    <t>Standard documentation, relevant to institution implementations requiring FERPA compliance.</t>
  </si>
  <si>
    <t>Follow-up inquiries for FERPA compliance details will be institution/implementation specific.</t>
  </si>
  <si>
    <t>Does your staff (or third party) have access to Institutional data (e.g., financial, PHI or other sensitive information) through any means?</t>
  </si>
  <si>
    <t>Summarize what access staff (or third parties) have to institutional data.</t>
  </si>
  <si>
    <t>Confidentiality is the focus of this question. Based on the capabilities of vendor administrators, the institution may require additional safeguards to protect the confidentiality of data stored by/shared with a vendor (e.g., additional layer of encryption, etc.).</t>
  </si>
  <si>
    <t>If Institutional data is visible by the vendor's system administrators, follow-up with the vendor to understand the scope of visibility, process/procedure that administrators follow, and use cases when administrators are allowed to access (view) Institutional data.</t>
  </si>
  <si>
    <t>Do you have a documented and currently implemented strategy for securing employee workstations when they work remotely? (i.e. not in a trusted computing environment)</t>
  </si>
  <si>
    <t>Provide a detailed summary outlining the security controls implemented to protect the Institution's data.</t>
  </si>
  <si>
    <t>In the context of the CIA triad, this question is focused on confidentiality. Printed documents, mobile device use, and remote access are all relevant to this question. A vendor's response to this question will provide insight into their overall business process. Vendor business activity that pose additional security risks should be met with increased concern.</t>
  </si>
  <si>
    <t>Vague responses to this question should be investigated further. Ask for additional documentation and verify that procedure (and possibly training) exists to ensure proper customer data handling activity.</t>
  </si>
  <si>
    <t>Does the hosting provider have a SOC 2 Type 2 report available?</t>
  </si>
  <si>
    <t>Obtain the report if possible and add it to your submission.</t>
  </si>
  <si>
    <t>This question is relative to the response above. 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t>
  </si>
  <si>
    <t>Follow-up inquiries for additional vendor's SOC 2 Type 2 reports will be institution/implementation specific.</t>
  </si>
  <si>
    <t>Are you generally able to accommodate storing each institution's data within their geographic region?</t>
  </si>
  <si>
    <t>Please indicate which geographic regions you can provide storage in the Additional Info column.</t>
  </si>
  <si>
    <t>Under what circumstances would institutional data leave a designated region or regions?</t>
  </si>
  <si>
    <t>An institution's location will dictate what laws and regulations apply to them. As vendor's may not know where all of their customers may reside, it is imperative that vendors are able to accommodate geographic requirements for their customers. Although unfair to expect support for all geographic regions in common infrastructure/platform/software-as-a-service, it is expected that vendor's be absolutely clear about the regions they leverage and/or support.</t>
  </si>
  <si>
    <t>If a vendor is unable to accommodate storing/processing institutional data within specific regions, ask them why they are unable to? Try to determine if its an infrastructure issue (scalability), a cost-reduction strategy (size/maturity), or some other issue.</t>
  </si>
  <si>
    <t>Are the data centers staffed 24 hours a day, seven days a week (i.e., 24x7x365)?</t>
  </si>
  <si>
    <t>State any plans to staff data centers 24x7x365.</t>
  </si>
  <si>
    <t>Describe the on-site staff capabilities.</t>
  </si>
  <si>
    <t xml:space="preserve">Vendors that operate their own datacenter(s) can implement their own monitoring strategy. Use the vendor's response to this questions to verify/validate other responses related to ownership/co-location/physical security. </t>
  </si>
  <si>
    <t>Follow-up inquiries for data center staffing will be institution/implementation specific.</t>
  </si>
  <si>
    <t>Are your servers separated from other companies via a physical barrier, such as a cage or hardened walls?</t>
  </si>
  <si>
    <t>State plans to separate your servers for others via a physical barrier.</t>
  </si>
  <si>
    <t>Describe your physical barrier strategy.</t>
  </si>
  <si>
    <t xml:space="preserve">This question is primarily focused on system integrity. If institutional data is stored in a system that is not physically secured from unauthorized access, the need for compensating controls is often higher. Depending on the use case or vendor infrastructure, this may not be relevant. </t>
  </si>
  <si>
    <t>Follow-up inquiries for system physical security will be institution/implementation specific.</t>
  </si>
  <si>
    <t>Does a physical barrier fully enclose the physical space preventing unauthorized physical contact with any of your devices?</t>
  </si>
  <si>
    <t>State plans to implement a physical barrier to prevent physical contact with any of your devices.</t>
  </si>
  <si>
    <t>Are your primary and secondary data centers geographically diverse?</t>
  </si>
  <si>
    <t>Describe any plans to implement.</t>
  </si>
  <si>
    <t>State your primary and secondary data center locations. For cloud infrastructures, state the primary and secondary zones.</t>
  </si>
  <si>
    <t>When planning for business continuity and disaster recovery, considering geographic diversity of a vendors operating environment will help analysts better understand risk due to widespread technical issues as well as weather and environmental considerations.</t>
  </si>
  <si>
    <t>Follow-up inquiries for geographic diversity in datacenters will be institution/implementation specific.</t>
  </si>
  <si>
    <t>If outsourced or co-located, is there a contract in place to prevent data from leaving the Institution's Data Zone?</t>
  </si>
  <si>
    <t>Summarize the strategy for removing Institution's data from its Data Zone.</t>
  </si>
  <si>
    <t>What Tier Level is your data center (per levels defined by the Uptime Institute)?</t>
  </si>
  <si>
    <t>Review the Uptime Institute's level/tier direction provided on their website if you need addition information</t>
  </si>
  <si>
    <t>Standard documentation, relevant to institutions requiring a vendor to maintain a specific Uptime Institute Tier Level.</t>
  </si>
  <si>
    <t>Follow-up inquiries for Uptime Institute Tier Level details will be institution/implementation specific.</t>
  </si>
  <si>
    <t>Is the service hosted in a high availability environment?</t>
  </si>
  <si>
    <t>Describe any plans to implement a high availability environment for your systems.</t>
  </si>
  <si>
    <t>Provide a summary to support your response selection.</t>
  </si>
  <si>
    <t xml:space="preserve">Is redundant power available for all datacenters where institution data will reside? </t>
  </si>
  <si>
    <t>Provide a detailed description of the implemented strategy. (i.e. batteries, generator)</t>
  </si>
  <si>
    <t>Are redundant power strategies tested?</t>
  </si>
  <si>
    <t>State plans to implement redundant power testing for your systems.</t>
  </si>
  <si>
    <t>State how often redundant power strategies are tested and the date of the last successful test.</t>
  </si>
  <si>
    <t>Installing [potential] redundant power and regularly testing strategies to ensure they will work when needed are very different. Vague responses to this question should be met with concern and appropriate follow-up, based on your institutions risk tolerance.</t>
  </si>
  <si>
    <t>Follow-up inquiries for redundant power testing details will be institution/implementation specific.</t>
  </si>
  <si>
    <t>Describe or provide a reference to the availability of cooling and fire suppression systems in all datacenters where institution data will reside.</t>
  </si>
  <si>
    <t>Ensure that all parts of DCTR-12 are clearly stated in your response.</t>
  </si>
  <si>
    <t>Installing appropriate environmental controls is crucial to maintaining the integrity of the hosting site. Vague responses to this question should be met with concern and appropriate follow-up, based on your institutions risk tolerance.</t>
  </si>
  <si>
    <t>Follow-up inquiries for cooling and fire suppression systems will be institution/implementation specific.</t>
  </si>
  <si>
    <t>Do you have Internet Service Provider (ISP) Redundancy?</t>
  </si>
  <si>
    <t>State the ISP provider(s) in addition to the number of ISPs that provide connectivity.</t>
  </si>
  <si>
    <t xml:space="preserve">State how many Internet Service Providers (ISPs) provide connectivity to each datacenter where the institution's data will reside. </t>
  </si>
  <si>
    <t>Does every datacenter where the Institution's data will reside have multiple telephone company or network provider entrances to the facility?</t>
  </si>
  <si>
    <t>State plans to implement diversity of path in your network provider connections.</t>
  </si>
  <si>
    <t>Provide a brief description for each datacenter.</t>
  </si>
  <si>
    <t>Are you requiring multi-factor authentication for administrators of your cloud environment?</t>
  </si>
  <si>
    <t>Describe plans to implement MFA.</t>
  </si>
  <si>
    <t>State which model of MFA you are using.</t>
  </si>
  <si>
    <t>Are you using your cloud providers available hardening tools or pre-hardened images?</t>
  </si>
  <si>
    <t>Describe how you alternately harden your images.</t>
  </si>
  <si>
    <t xml:space="preserve">In the context of the CIA triad, this question is focused on the integrity of a system (or set of systems). </t>
  </si>
  <si>
    <t>Ask the vendor about their system lifecycle practices and security methodology.</t>
  </si>
  <si>
    <t>Does your cloud vendor have access to your encryption keys?</t>
  </si>
  <si>
    <t>Describe your key management practices.</t>
  </si>
  <si>
    <t>Describe or provide a reference to your Disaster Recovery Plan (DRP).</t>
  </si>
  <si>
    <t>Provide a valid URL to your current DRP or submit it along with this fully-populated HECVAT.</t>
  </si>
  <si>
    <t>Describe any plans to implement a DRP.</t>
  </si>
  <si>
    <t>Please attach or include a link.</t>
  </si>
  <si>
    <t xml:space="preserve">In the context of the CIA triad, this question is focused on availability and is often in need of a follow-up. Understanding the maturing of a vendor's DRP can shed light on many other aspects of a vendor's overall security state. </t>
  </si>
  <si>
    <t>A vendor may have a number of BCP elements defined so the vendor's response may not be binary. Assess the components of the plan and ask about timelines, follow-up commitments, etc. If the vendor does not have a DRP, point them to https://www.sans.org/reading-room/whitepapers/recovery/disaster-recovery-plan-1164</t>
  </si>
  <si>
    <t>Disaster Recovery Plan</t>
  </si>
  <si>
    <t>Is an owner assigned who is responsible for the maintenance and review of the DRP?</t>
  </si>
  <si>
    <t>State plans to assign an owner responsible of the maintenance and review of the DRP.</t>
  </si>
  <si>
    <t>State the responsible owner, or position title.</t>
  </si>
  <si>
    <t>Having a DRP and maintaining/updating/testing a DRP are very different. Establishing a responsible party is fundamental to this process and this question looks to verify that within the vendor.</t>
  </si>
  <si>
    <t>Follow-up inquiries for DRP responsible parties will be institution/implementation specific.</t>
  </si>
  <si>
    <t>Can the Institution review your DRP and supporting documentation?</t>
  </si>
  <si>
    <t>Please provide alternatives if possible (NDA, briefing on the DRP, etc)</t>
  </si>
  <si>
    <t>Provide DRP with your submission of this fully-populated HECVAT</t>
  </si>
  <si>
    <t>General inquiry for documentation. As DRPs may contain some sensitive data, a robust summary is appropriate in lieu of a full DRP.</t>
  </si>
  <si>
    <t>If the vendor states "No", you can ask for a summary, white paper, or blog. If unable to review the full plan, infer what you can from other DRP question responses.</t>
  </si>
  <si>
    <t>Are any disaster recovery locations outside the Institution's geographic region?</t>
  </si>
  <si>
    <t>List all locations outside of the U.S. and provide a brief summary of each.</t>
  </si>
  <si>
    <t>Does your organization have a disaster recovery site or a contracted Disaster Recovery provider?</t>
  </si>
  <si>
    <t>Describe your recovery plans if your primary location is unavailable.</t>
  </si>
  <si>
    <t>Summarize your disaster recovery strategy including the type of availability your disaster recovery site provides.</t>
  </si>
  <si>
    <t>In the event that a vendor's headquarters (primary location of operation) is no longer usable, a recovery site may be needed to support business operations. Having an established (planned) recovery site show maturity in a vendor's DRP.</t>
  </si>
  <si>
    <t>Follow-up inquiries for disaster recovery site practices will be institution/implementation specific.</t>
  </si>
  <si>
    <t>Does your organization conduct an annual test of relocating to this site for disaster recovery purposes?</t>
  </si>
  <si>
    <t>State plans to implement disaster recovery relocation testing</t>
  </si>
  <si>
    <t>Summarize your disaster recovery relocation testing strategy.</t>
  </si>
  <si>
    <t>Testing a DRP is an important action that improves the efficiency and accuracy of a vendor's recovery plans. Vague responses to this question should be met with concern and appropriate follow-up, based on your institutions risk tolerance.</t>
  </si>
  <si>
    <t>If the vendor does not have a DRP, point them to https://www.sans.org/reading-room/whitepapers/recovery/disaster-recovery-plan-1164</t>
  </si>
  <si>
    <t>Is there a defined problem/issue escalation plan in your DRP for impacted clients?</t>
  </si>
  <si>
    <t>Describe your plans to implement a problem/issue escalation plan in your DRP.</t>
  </si>
  <si>
    <t>Summarize your problem/issue escalation plan.</t>
  </si>
  <si>
    <t>Is there a documented communication plan in your DRP for impacted clients?</t>
  </si>
  <si>
    <t>Describe your plans to implement a documented communication plan in your DRP.</t>
  </si>
  <si>
    <t>Summarize your documented communication plan in your DRP.</t>
  </si>
  <si>
    <t>Describe or provide a reference to how your disaster recovery plan is tested? (i.e. scope of DR tests, end-to-end testing, etc.)</t>
  </si>
  <si>
    <t>Ensure that all elements of DRPL-09 are clearly stated in your response.</t>
  </si>
  <si>
    <t xml:space="preserve">Testing a DRP is an important action that improves the efficiency and accuracy of a vendor's recovery plans. Vague responses to this question should be met with concern and appropriate follow-up, based on your institutions risk tolerance. </t>
  </si>
  <si>
    <t>Has the Disaster Recovery Plan been tested in the last year?</t>
  </si>
  <si>
    <t>State the date of your next planned DRP test.</t>
  </si>
  <si>
    <t>Please provide a summary of the results in Additional Information (including actual recovery time).</t>
  </si>
  <si>
    <t>Are all components of the DRP reviewed at least annually and updated as needed to reflect change?</t>
  </si>
  <si>
    <t>State plans to implement annual (at a minimum) testing of your DRP.</t>
  </si>
  <si>
    <t>Summarize your DRP review and update processes and/or procedures.</t>
  </si>
  <si>
    <t>Are you utilizing a stateful packet inspection (SPI) firewall?</t>
  </si>
  <si>
    <t>Describe any plans to implement a SPI firewall.</t>
  </si>
  <si>
    <t>Describe the currently implemented SPI firewall.</t>
  </si>
  <si>
    <t xml:space="preserve">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t>
  </si>
  <si>
    <t>Is authority for firewall change approval documented?  Please list approver names or titles in Additional Info</t>
  </si>
  <si>
    <t>Describe how firewall changes are approved.</t>
  </si>
  <si>
    <t>List approver names or titles.</t>
  </si>
  <si>
    <t xml:space="preserve">Modifications to firewall rulesets can have significant repercussions. To ensure the integrity of the ruleset, this question targets the individual (or responsible party) for changes and the reasoning behind their authority. </t>
  </si>
  <si>
    <t>Ensure that a separation of duties exists in network security configurations. Pay close attention to responsibility overlap in small organizations, where staff often fill multiple roles.</t>
  </si>
  <si>
    <t>Do you have a documented policy for firewall change requests?</t>
  </si>
  <si>
    <t>Describe your plans to implement a documented policy for firewall change requests.</t>
  </si>
  <si>
    <t>Describe your documented firewall change request policy.</t>
  </si>
  <si>
    <t>In the context of the CIA triad, this question is focused on system integrity, ensuring that system changes are only executed by authorized users. Any change to a verified, known, secure environment should be carefully evaluated by stakeholders in a structured manner.</t>
  </si>
  <si>
    <t>Follow-up inquiries for firewall change requests will be institution/implementation specific.</t>
  </si>
  <si>
    <t>Have you implemented an Intrusion Detection System (network-based)?</t>
  </si>
  <si>
    <t>Describe your plan to implement a Intrusion Detection System in your environment.</t>
  </si>
  <si>
    <t>Describe the currently implemented IDS.</t>
  </si>
  <si>
    <t>It is important to have detective capabilities in an information system to protect institutional data. Somewhat expected in information systems, vendors without IDSs implemented should raise concerns. Compensating controls need future evaluation, if provided by the vendor.</t>
  </si>
  <si>
    <t>A security program with limited resources for event detection is not effective. Inquiries should include training for staff, reasoning behind not using IDS technologies, and how systems are monitored. Additional questions about a SIEM and other tool may be appropriate.</t>
  </si>
  <si>
    <t>Have you implemented an Intrusion Prevention System (network-based)?</t>
  </si>
  <si>
    <t>Describe your plan to implement a Intrusion Prevention System in your environment.</t>
  </si>
  <si>
    <t>Describe the currently implemented IPS.</t>
  </si>
  <si>
    <t>It is important to have preventive capabilities in an information system to protect institutional data. Somewhat expected in information systems, vendors without IPSs implemented should raise concerns. Compensating controls need future evaluation, if provided by the vendor.</t>
  </si>
  <si>
    <t xml:space="preserve">A security program with limited resources for active prevent is inefficient. Inquiries should include training for staff, reasoning behind not using IPS technologies, and how systems are actively protected and how malicious activity is stopped. </t>
  </si>
  <si>
    <t>Do you employ host-based intrusion detection?</t>
  </si>
  <si>
    <t>Describe your plan to implement host-based Intrusion Detection System capabilities in your environment.</t>
  </si>
  <si>
    <t>Describe the currently implemented host-based IDS solution(s).</t>
  </si>
  <si>
    <t>Ask the vendor to summarize why host-based intrusion detection tools are not implemented in their environment. What compensating controls are in place to detect configuration changes and/or failures of integrity?</t>
  </si>
  <si>
    <t>Do you employ host-based intrusion prevention?</t>
  </si>
  <si>
    <t>Describe your plan to implement host-based Intrusion Prevention System capabilities in your environment.</t>
  </si>
  <si>
    <t>Describe the currently implemented host-based IPS solution(s).</t>
  </si>
  <si>
    <t>Ask the vendor to summarize why host-based intrusion prevention tools are not implemented in their environment. What compensating controls are in place to detect malicious activity and to actively prevent its function.</t>
  </si>
  <si>
    <t>Are you employing any next-generation persistent threat (NGPT) monitoring?</t>
  </si>
  <si>
    <t>Describe your intent to implement NGPT monitoring.</t>
  </si>
  <si>
    <t>Describe your NGPT monitoring strategy.</t>
  </si>
  <si>
    <t>This question is primarily focused on determining the maturity of a vendor's security program and their ability to implement and operate cutting-edge technologies. Investment in advanced technologies may indicate appropriate security program capabilities.</t>
  </si>
  <si>
    <t>Follow-up inquiries for next-generation persistent threat monitoring will be institution/implementation specific.</t>
  </si>
  <si>
    <t>Do you monitor for intrusions on a 24x7x365 basis?</t>
  </si>
  <si>
    <t>State plans to implement 24x7x365 intrusion monitoring in your environment(s).</t>
  </si>
  <si>
    <t>Provide a brief summary of this activity.</t>
  </si>
  <si>
    <t xml:space="preserve">This question is primarily focused on system(s) integrity. If institutional data is stored in a system that is not physically secured from unauthorized access, the need for compensating controls is often higher. Depending on the use case or vendor infrastructure, this may not be relevant. </t>
  </si>
  <si>
    <t>Follow-up inquiries for 24x7x365 monitoring will be institution/implementation specific.</t>
  </si>
  <si>
    <t>Is intrusion monitoring performed internally or by a third-party service?</t>
  </si>
  <si>
    <t>In addition to stating your intrusion monitoring strategy, provide a brief summary of its implementation.</t>
  </si>
  <si>
    <t>This question is primarily focused on the capability of a vendor's security program. Understanding the size and skillsets of a vendor (taken from other responses) is needed to determine the appropriateness of the vendor's response to this question.</t>
  </si>
  <si>
    <t>Follow-up inquiries for intrusion monitoring will be institution/implementation specific.</t>
  </si>
  <si>
    <t>Are audit logs available for all changes to the network, firewall, IDS, and IPS systems?</t>
  </si>
  <si>
    <t>State plans to implement auditing capabilities for your network, firewall, IDS and/or IPS.</t>
  </si>
  <si>
    <t>Describe your current network systems logging strategy.</t>
  </si>
  <si>
    <t>Strong logging capabilities are vital to the proper management of a network. Implementing an immature system that lacks sufficient logging capabilities exposes an institution to great risk.</t>
  </si>
  <si>
    <t>If a weak response is given to this answer, it is an indicator that a non-technical representative populated the document and response scrutiny should be increased. 
If a vendor does not answer appropriately, a follow-up request to have the question fully-answered is appropriate.</t>
  </si>
  <si>
    <t>Can you share the organization chart, mission statement, and policies for your information security unit?</t>
  </si>
  <si>
    <t>Provide a brief summary for this response.</t>
  </si>
  <si>
    <t>Provide a links to these documents in Additional Information or attach them with your submission.</t>
  </si>
  <si>
    <t>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t>
  </si>
  <si>
    <t>Vague responses to this question should be investigated further. Vendors unwilling to share additional supporting documentation decrease the trust established with other responses.</t>
  </si>
  <si>
    <t>Do you have a documented patch management process?</t>
  </si>
  <si>
    <t xml:space="preserve">In the context of the CIA triad, this question is focused on system integrity, ensuring that system changes are only executed according to policy. Additionally, it is expected that devices used to access the vendor's systems are properly managed and secured. </t>
  </si>
  <si>
    <t>Follow-up with a robust question set if the vendor cannot clearly state full-control of their system patching strategy. Questions about patch testing, testing environments, threat mitigation, incident remediation, etc. are appropriate.</t>
  </si>
  <si>
    <t>Can you accommodate encryption requirements using open standards?</t>
  </si>
  <si>
    <t>Are information security principles designed into the product lifecycle?</t>
  </si>
  <si>
    <t>State why security principles are not designed into the product lifecycle.</t>
  </si>
  <si>
    <t>Summarize the information security principles designed into the product lifecycle.</t>
  </si>
  <si>
    <t>Do you have a documented systems development life cycle (SDLC)?</t>
  </si>
  <si>
    <t>State any plans to implement an SDLC.</t>
  </si>
  <si>
    <t>Briefly summarize your SDLC or provide a link or attacjhment.</t>
  </si>
  <si>
    <t xml:space="preserve">Mature product/software/service lifecycle management can position a vendor to sufficiently plan, implement, and manage systems that better protect institutional data. </t>
  </si>
  <si>
    <t>Although withdrawn by NIST, the Security Considerations in the Systems Development Life Cycle (SP 800-64r2) document is an excellent resource to provide guidance to vendors (i.e. set expectations.) Follow-up questions to SDLC use will be institution/implementation specific.</t>
  </si>
  <si>
    <t>Will you comply with applicable breach notification laws?</t>
  </si>
  <si>
    <t>Summarize why you will not comple with applicable breach notification laws.</t>
  </si>
  <si>
    <t>State how quickly the Institution will be notified of a data breach or security incident.</t>
  </si>
  <si>
    <t>This is a general inquiry to determine if the vendor is well-versed in applicable laws and regulations that apply in the institution's region of business operation.</t>
  </si>
  <si>
    <t>If a vendor is vague in their response, follow-up with direct questions about doing business in your state/region/country and any laws that are pertinent to the institution.</t>
  </si>
  <si>
    <t>Will you comply with the Institution's IT policies with regards to user privacy and data protection?</t>
  </si>
  <si>
    <t>Summarize why you will not comply with the Institution's IT policy with regards to user privacy and data protection.</t>
  </si>
  <si>
    <t>State that you have reviewed the Institution's IT policies with regards to user privacy and data protection.</t>
  </si>
  <si>
    <t>This is a general inquiry to determine if the vendor has reviewed the institution's policies and are committed to complying with them.</t>
  </si>
  <si>
    <t>If a vendor is vague in their response, follow-up with direct questions about the institution's policies and ensure the expectation of compliance is clear with the vendor.</t>
  </si>
  <si>
    <t>Is your company subject to Institution's geographic region's laws and regulations?</t>
  </si>
  <si>
    <t>State the country that governs and regulates your company</t>
  </si>
  <si>
    <t>Do you perform background screenings or multi-state background checks on all employees prior to their first day of work?</t>
  </si>
  <si>
    <t>State plans to implement background check elements into your hiring process.</t>
  </si>
  <si>
    <t>Summarize your background check practices.</t>
  </si>
  <si>
    <t>The use of detective and preventive controls in the hiring process serve a valuable role in protecting institutional data. As these are often HR documented policies, a vendor should have their practices well-documented and ready for review, upon request.</t>
  </si>
  <si>
    <t>Ask the vendor is background checks and/or screening are conducted in any capacity, at any time during the employment period. Ask about the precautions they take to ensure the intellectual property is secured and inquire if user data is treated in an appropriate manner.</t>
  </si>
  <si>
    <t>Do you require new employees to fill out agreements and review policies?</t>
  </si>
  <si>
    <t>Summarize why new employees are not required to accept agreements or review policy.</t>
  </si>
  <si>
    <t>Summarize the required agreements and reviewed policies.</t>
  </si>
  <si>
    <t>Setting the expectation of performance and increase awareness of security-related responsibilities are part of these initial-hiring documents. Oftentimes these agreements and reviews are conducted during orientation for new employees.</t>
  </si>
  <si>
    <t>If a vendor's practices are not clear, inquire about training requirements for employees, especially the frequency and scope of content.</t>
  </si>
  <si>
    <t>Do you have a documented information security policy?</t>
  </si>
  <si>
    <t>State plans to implement information security policy at your company.</t>
  </si>
  <si>
    <t>Provide a reference to your information security policy or submit documentation with this fully-populated HECVAT-Lite.</t>
  </si>
  <si>
    <t>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t>
  </si>
  <si>
    <t>If the vendor does not have an incident response plan, point them to the NIST Computer Security Incident Handling Guide at https://csrc.nist.gov/publications/detail/sp/800-61/rev-2/final</t>
  </si>
  <si>
    <t>Do you have an information security awareness program?</t>
  </si>
  <si>
    <t>State plans to implement an information security awareness program.</t>
  </si>
  <si>
    <t>Summarize your information security awareness program.</t>
  </si>
  <si>
    <t>Setting the expectation of  security-related responsibilities throughout an organzation is favored in an information security awareness program. Vendors without an information security awareness campaign should be met with scrutiny on how security policies and procedures are implemented in their environment.</t>
  </si>
  <si>
    <t>Follow-up inquiries for information security awareness programs will be institution/implementation specific.</t>
  </si>
  <si>
    <t>Is security awareness training mandatory for all employees?</t>
  </si>
  <si>
    <t>State plans to make security awareness training mandatory for all employees.</t>
  </si>
  <si>
    <t>Summarize your security awareness training content and state how frequently employees are required to undergo security awareness training.</t>
  </si>
  <si>
    <t>Do you have process and procedure(s) documented, and currently followed, that require a review and update of the access-list(s) for privileged accounts?</t>
  </si>
  <si>
    <t>Describe plans to implement privileged account access-list reviews to your environment.</t>
  </si>
  <si>
    <t>Provide a brief summary and the implement review interval.</t>
  </si>
  <si>
    <t>Protecting privileged accounts is crucial to maintaining system integrity in any environment. This question is targeting privilege creep and unmanaged privileged acccounts to determine if the vendor properly manages access control in their application/system environments.</t>
  </si>
  <si>
    <t>Ask the vendor to summarize their implemented policies and/or procedures.</t>
  </si>
  <si>
    <t>Do you have documented, and currently implemented, internal audit processes and procedures?</t>
  </si>
  <si>
    <t>State plans to document and implement internal audit process and procedure in your environment.</t>
  </si>
  <si>
    <t>Summarize your internal audit processes and procedures.</t>
  </si>
  <si>
    <t>The role of an internal auditor is to verify implemented controls and highlight areas in need of improvement. Vendors without internal audit processes and procedures should be met with scrutiny on how security policies and procedures are monitored and verified in their environment.</t>
  </si>
  <si>
    <t xml:space="preserve">Follow-up inquiries for internal audit processes and procedures will be institution/implementation specific. </t>
  </si>
  <si>
    <t>Does your organization have physical security controls and policies in place?</t>
  </si>
  <si>
    <t>Describe your intent to implement physical security controls and policies.</t>
  </si>
  <si>
    <t>Provide a copy of your physical security controls and policies along with this document (link or attached).</t>
  </si>
  <si>
    <t>This question aims to understand the physical security state of the vendor's operating environment, and whether or not physical assets are appropriately protected.</t>
  </si>
  <si>
    <t xml:space="preserve">Follow-up inquiries for physical security controls and policies will be institution/implementation specific. </t>
  </si>
  <si>
    <t>Do you have a formal incident response plan?</t>
  </si>
  <si>
    <t>State plans to formalize an incident response plan.</t>
  </si>
  <si>
    <t>Summarize or provide a link to your formal incident response plan.</t>
  </si>
  <si>
    <t>If the vendor does not have an incident response plan, direct them to the NIST Computer Security Incident Handling Guide at https://csrc.nist.gov/publications/detail/sp/800-61/rev-2/final</t>
  </si>
  <si>
    <t>Do you have either an internal incident response team or retain an external team?</t>
  </si>
  <si>
    <t>Describe your timeline for implementing such a process for response and reporting.</t>
  </si>
  <si>
    <t>Summarize your incident response and reporting processes.</t>
  </si>
  <si>
    <t>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t>
  </si>
  <si>
    <t>Do you have the capability to respond to incidents on a 24x7x365 basis?</t>
  </si>
  <si>
    <t>State plans for acquiring internal resources or an external team.</t>
  </si>
  <si>
    <t>Summarize your internal approach or reference your third party contractor.</t>
  </si>
  <si>
    <t>The incident team structure (internal vs. external), size, and capabilities of a vendor has a significant impact on their ability to respond to and protect an institution's data. Use the knowledge of this response when evaluating other vendor statements.</t>
  </si>
  <si>
    <t>If the vendor does not have an incident response team, direct them to the NIST Computer Security Incident Handling Guide at https://csrc.nist.gov/publications/detail/sp/800-61/rev-2/final</t>
  </si>
  <si>
    <t>Do you carry cyber-risk insurance to protect against unforeseen service outages, data that is lost or stolen, and security incidents?</t>
  </si>
  <si>
    <t>State plans to implement coverage in the future or how you can provide breach/liabilty coverage to the institution without it</t>
  </si>
  <si>
    <t>Describe the coverage in place for this product</t>
  </si>
  <si>
    <t>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t>
  </si>
  <si>
    <t>Do you have a documented and currently implemented Quality Assurance program?</t>
  </si>
  <si>
    <t>Provide a valid URL to your Quality Assurance program or submit it along with this fully-populated HECVAT.</t>
  </si>
  <si>
    <t xml:space="preserve">Integrity and availability are the focus of this question. The existence of a well-documented quality assurance program, with demonstrated and published metrics, may provide insight into the inner workings (mindset) of a vendor. </t>
  </si>
  <si>
    <t>Institutions vary broadly on how QA is handled so any follow-up questions will be contract/institution/implementation specific.</t>
  </si>
  <si>
    <t>Do you comply with ISO 9001?</t>
  </si>
  <si>
    <t>Describe plans and/or efforts towards certification.</t>
  </si>
  <si>
    <t>If certified, provide supporting documentation.</t>
  </si>
  <si>
    <t>Standard documentation, relevant to institutions requiring a vendor to comply with ISO 9001.</t>
  </si>
  <si>
    <t xml:space="preserve">Follow-up inquiries for ISO 9001 content will be institution/implementation specific. </t>
  </si>
  <si>
    <t>Will your company provide quality and performance metrics in relation to the scope of services and performance expectations for the services you are offering?</t>
  </si>
  <si>
    <t>State plans to provide quality and performance metrics for this service.</t>
  </si>
  <si>
    <t>Provide references to quality and performance metrics documentation.</t>
  </si>
  <si>
    <t>This question is for institutions that tie metrics and service level agreements (SLAs) or expectations (SLEs) to security reviews. The implementation strategy and use case will indicate the relevancy of this question for security/risk assessment.</t>
  </si>
  <si>
    <t xml:space="preserve">Follow-up inquiries for quality and performance metrics will be contract/institution/implementation specific. </t>
  </si>
  <si>
    <t>Do you incorporate customer feedback into security feature requests?</t>
  </si>
  <si>
    <t>Provide a list of higher ed references or a route for campuses to request references</t>
  </si>
  <si>
    <t>This is a general inquiry to determine if the vendor being assessed has done or is doing business with the institution as the time of assessment. Existing relationships, if present, can be reviewed for insights into a vendor and/or to verify other responses.</t>
  </si>
  <si>
    <t>Many Higher Ed institutions are large enough that existing/former contracts exist with one entity of the college/university (e.g. School of X) but it is unknown to another. Question the vendor in-depth if you get a vague response to this question - combining licenses/purchases increases buying power.</t>
  </si>
  <si>
    <t>Can you provide an evaluation site to the institution for testing?</t>
  </si>
  <si>
    <t>State plans to provide an evaluation site in the future</t>
  </si>
  <si>
    <t>Summarize your evaluation site or provide a link.</t>
  </si>
  <si>
    <t xml:space="preserve">This question is used to gauge the importance of our industry (higher education) to the vendor. </t>
  </si>
  <si>
    <t>This is a general information question - any follow-up will be institution/implementation specific.</t>
  </si>
  <si>
    <r>
      <rPr>
        <rFont val="Verdana"/>
        <color rgb="FF000000"/>
        <sz val="11.0"/>
      </rPr>
      <t xml:space="preserve">Are your systems and </t>
    </r>
    <r>
      <rPr>
        <rFont val="Verdana"/>
        <i/>
        <color rgb="FF000000"/>
        <sz val="11.0"/>
      </rPr>
      <t>applications regularly</t>
    </r>
    <r>
      <rPr>
        <rFont val="Verdana"/>
        <color rgb="FF000000"/>
        <sz val="11.0"/>
      </rPr>
      <t xml:space="preserve"> scanned externally for vulnerabilities?</t>
    </r>
  </si>
  <si>
    <t>Describe any plans to implement external vulnerability scanning for your applications.</t>
  </si>
  <si>
    <t>Decribe your external application vulnerability scanning strategy.</t>
  </si>
  <si>
    <t>External verification of application security controls in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t>
  </si>
  <si>
    <t xml:space="preserve">If "No", inquire if there has ever been a vulnerability scan. A short lapse in external assessment validity can be understood (if there is a planned assessment) but a significant time lapse or none whatsoever is cause for elevated levels of concern. </t>
  </si>
  <si>
    <t>Have your systems and applications had a third party security assessment completed in the last year?</t>
  </si>
  <si>
    <t>State plans to have your systems and applications assessed by a third party.</t>
  </si>
  <si>
    <t>Provide the results with this document (link or attached), if possible. State the date of the last completed third party security assessment.</t>
  </si>
  <si>
    <t>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t>
  </si>
  <si>
    <t>Ask if there has ever been a vulnerability scan. A short lapse in external assessment validity can be understood (if there is a planned assessment) but a significant time lapse or none whatsoever is cause for elevated levels of concern.</t>
  </si>
  <si>
    <t>Are your systems and applications scanned with an authenticated user account for vulnerabilities [that are remediated] prior to new releases?</t>
  </si>
  <si>
    <t>Describe plans to implement application vulnerability scanning [and remediation] prior to release.</t>
  </si>
  <si>
    <t>Provide a brief description.</t>
  </si>
  <si>
    <t>Ask if there are plans to implement these processes. Ask the vendor to summarize their decision behind not scanning their applications for vulnerabilities prior to release.</t>
  </si>
  <si>
    <t>Will you provide results of application and system vulnerability scans to the Institution?</t>
  </si>
  <si>
    <t>Describe why security scan results will not be provided to the Institution.</t>
  </si>
  <si>
    <t>Provide a reference to security scan documentation.</t>
  </si>
  <si>
    <t>If a vendor is scanning their applications and/or systems, oftentimes an institution will want to review the report, if possible. Preferably, any finding on the reports will have a matching mitigation action.</t>
  </si>
  <si>
    <t>If a vendor is hesitant to share the report, ask for a summarized version - some insight is better than none.</t>
  </si>
  <si>
    <t>Describe or provide a reference to how you monitor for and protect against common web application security vulnerabilities (e.g. SQL injection, XSS, XSRF, etc.).</t>
  </si>
  <si>
    <t xml:space="preserve"> Ensure that all elements of VULN-05 are clearly stated in your response.</t>
  </si>
  <si>
    <t>The adherence to secure coding best practices better positions a vendor to maintain the CIA triad. Use the knowledge of this response when evaluating other vendor statements, particularly those focused on development and the protection of communications. Vendors should be monitoring for and addressing these issues in their products.</t>
  </si>
  <si>
    <t>If information security principles are not designed into the product lifecycle, point the vendor to OWASP's Secure Coding Practices - Quick Reference Guide at https://www.owasp.org/index.php/OWASP_Secure_Coding_Practices_-_Quick_Reference_Guide
Inquire about the tools a vendor uses, the interval at which systems are monitored/mitigated, and who is responsible for the process/procedure in place for this monitoring.</t>
  </si>
  <si>
    <t>Will you allow the institution to perform its own vulnerability testing and/or scanning of your systems and/or application provided that testing is performed at a mutually agreed upon time and date?</t>
  </si>
  <si>
    <t>Provide a brief summary for your response.</t>
  </si>
  <si>
    <t>Provide reference to the process or procedure to setup security testing times and scopes.</t>
  </si>
  <si>
    <t>Many Higher Ed institutions are capable of performing vulnerability assessments and/or penetration testing on their vendor's infrastructures. This question confirms the possibility of conducting these actions against the vendor's infrastructure.</t>
  </si>
  <si>
    <t>Follow-up inquiries for vulnerability scanning and penetration testing will be institution/implementation specific.</t>
  </si>
  <si>
    <t>Do your workforce members receive regular training related to the HIPAA Privacy and Security Rules and the HITECH Act?</t>
  </si>
  <si>
    <t>Refer to HIPAA documentation or your institution's Chief HIPAA Security Officer.</t>
  </si>
  <si>
    <t>Do you monitor or receive information regarding changes in HIPAA regulations?</t>
  </si>
  <si>
    <t>Has your organization designated HIPAA Privacy and Security officers as required by the Rules?</t>
  </si>
  <si>
    <t>Do you comply with the requirements of the Health Information Technology for Economic and Clinical Health Act (HITECH)?</t>
  </si>
  <si>
    <t>Have you conducted a risk analysis as required under the Security Rule?</t>
  </si>
  <si>
    <t>Have you identified areas of risks?</t>
  </si>
  <si>
    <t>Have you taken actions to mitigate the identified risks?</t>
  </si>
  <si>
    <t>Does your application require user and system administrator password changes at a frequency no greater than 90 days?</t>
  </si>
  <si>
    <t>Does your application require a user to set their own password after an administrator reset or on first use of the account?</t>
  </si>
  <si>
    <t xml:space="preserve">Does your application lock-out an account after a number of failed login attempts? </t>
  </si>
  <si>
    <t>Does your application automatically lock or log-out an account after a period of inactivity?</t>
  </si>
  <si>
    <t>Are passwords visible in plain text, whether when stored or entered, including service level accounts (i.e. database accounts, etc.)?</t>
  </si>
  <si>
    <t>If the application is institution-hosted, can all service level and administrative account passwords be changed by the institution?</t>
  </si>
  <si>
    <t>Does your application provide the ability to define user access levels?</t>
  </si>
  <si>
    <t>Does your application support varying levels of access to administrative tasks defined individually per user?</t>
  </si>
  <si>
    <t>Does your application support varying levels of access to records based on user ID?</t>
  </si>
  <si>
    <t>Is there a limit to the number of groups a user can be assigned?</t>
  </si>
  <si>
    <t>Do accounts used for vendor supplied remote support abide by the same authentication policies and access logging as the rest of the system?</t>
  </si>
  <si>
    <t xml:space="preserve">Does the application log record access including specific user, date/time of access, and originating IP or device? </t>
  </si>
  <si>
    <t>Does the application log administrative activity, such user account access changes and password changes, including specific user, date/time of changes, and originating IP or device?</t>
  </si>
  <si>
    <t>How long does the application keep access/change logs?</t>
  </si>
  <si>
    <t xml:space="preserve">Can the application logs be archived? </t>
  </si>
  <si>
    <t xml:space="preserve">Can the application logs be saved externally? </t>
  </si>
  <si>
    <t>Does your data backup and retention policies and practices meet HIPAA requirements?</t>
  </si>
  <si>
    <t>Do you have a disaster recovery plan and emergency mode operation plan?</t>
  </si>
  <si>
    <t>Have the policies/plans mentioned above been tested?</t>
  </si>
  <si>
    <t>Can you provide a HIPAA compliance attestation document?</t>
  </si>
  <si>
    <t>Are you willing to enter into a Business Associate Agreement (BAA)?</t>
  </si>
  <si>
    <t>Have you entered into a BAA with all subcontractors who may have access to protected health information (PHI)?</t>
  </si>
  <si>
    <t>Do your systems or products store, process, or transmit cardholder (payment/credit/debt card) data?</t>
  </si>
  <si>
    <t>Refer to PCI DSS Security Standards for supplemental guidance in this section</t>
  </si>
  <si>
    <t>Refer to PCI DSS documentation or your institution's treasurer's office.</t>
  </si>
  <si>
    <t>Are you compliant with the Payment Card Industry Data Security Standard (PCI DSS)?</t>
  </si>
  <si>
    <t>Do you have a current, executed within the past year, Attestation of Compliance (AoC) or Report on Compliance (RoC)?</t>
  </si>
  <si>
    <t>Are you classified as a service provider?</t>
  </si>
  <si>
    <t xml:space="preserve">Are you on the list of VISA approved service providers? </t>
  </si>
  <si>
    <t>Are you classified as a merchant?  If so, what level (1, 2, 3, 4)?</t>
  </si>
  <si>
    <t>Describe the architecture employed by the system to verify and authorize credit card transactions.</t>
  </si>
  <si>
    <t xml:space="preserve">What payment processors/gateways does the system support? </t>
  </si>
  <si>
    <t>Can the application be installed in a PCI DSS compliant manner ?</t>
  </si>
  <si>
    <t xml:space="preserve">Is the application listed as an approved PA-DSS application? </t>
  </si>
  <si>
    <t>Does the system or products use a third party to collect, store, process, or transmit cardholder (payment/credit/debt card) data?</t>
  </si>
  <si>
    <t xml:space="preserve">Include documentation describing the systems' abilities to comply with the PCI DSS and any features or capabilities of the system that must be added or changed in order to operate in compliance with the standards. </t>
  </si>
  <si>
    <t>Campus</t>
  </si>
  <si>
    <t>Category_Total</t>
  </si>
  <si>
    <t>Category_divisor</t>
  </si>
  <si>
    <t>COMP*</t>
  </si>
  <si>
    <t>Answers</t>
  </si>
  <si>
    <t>DOCU*</t>
  </si>
  <si>
    <t>Accessibility</t>
  </si>
  <si>
    <t>ITAC*</t>
  </si>
  <si>
    <t>Third Parties</t>
  </si>
  <si>
    <t>THRD*</t>
  </si>
  <si>
    <t>N/A</t>
  </si>
  <si>
    <t>CONS*</t>
  </si>
  <si>
    <t>Application Security</t>
  </si>
  <si>
    <t>APPL*</t>
  </si>
  <si>
    <t>DRPTestingSchedule</t>
  </si>
  <si>
    <t>AAAI*</t>
  </si>
  <si>
    <t>Quarterly</t>
  </si>
  <si>
    <t>Business Contituity Plan</t>
  </si>
  <si>
    <t>BCPL*</t>
  </si>
  <si>
    <t>Semi-annually</t>
  </si>
  <si>
    <t>CHNG*</t>
  </si>
  <si>
    <t>Annually</t>
  </si>
  <si>
    <t>DATA*</t>
  </si>
  <si>
    <t>Other</t>
  </si>
  <si>
    <t>DCTR*</t>
  </si>
  <si>
    <t>DRPL*</t>
  </si>
  <si>
    <t>NetworkTypes</t>
  </si>
  <si>
    <t>FIDP*</t>
  </si>
  <si>
    <t>Exclusive VLAN</t>
  </si>
  <si>
    <t>PPPR*</t>
  </si>
  <si>
    <t>Shared VLAN</t>
  </si>
  <si>
    <t>HFIH*</t>
  </si>
  <si>
    <t>Physically Separate</t>
  </si>
  <si>
    <t>QLAS*</t>
  </si>
  <si>
    <t>Flat Shared Network</t>
  </si>
  <si>
    <t>VULN*</t>
  </si>
  <si>
    <t>HIPA*</t>
  </si>
  <si>
    <t>PCI-DSS</t>
  </si>
  <si>
    <t>PCID*</t>
  </si>
  <si>
    <t>DR Types</t>
  </si>
  <si>
    <t>Cold</t>
  </si>
  <si>
    <t>Hot</t>
  </si>
  <si>
    <t>SharedAssessmentsConfirmation</t>
  </si>
  <si>
    <t>AAI Answers</t>
  </si>
  <si>
    <t>Yes; OK to Share</t>
  </si>
  <si>
    <t>No; Sharing Disallowed</t>
  </si>
  <si>
    <t>2) No</t>
  </si>
  <si>
    <t>3) Both modes available</t>
  </si>
  <si>
    <t>SharedAssessmentListingConfirmation</t>
  </si>
  <si>
    <t>4) N/A</t>
  </si>
  <si>
    <t>Yes; OK to List</t>
  </si>
  <si>
    <t>No; Listing Disallowed</t>
  </si>
  <si>
    <t>UptimeTiers</t>
  </si>
  <si>
    <t>Tier I</t>
  </si>
  <si>
    <t>Tier II</t>
  </si>
  <si>
    <t>Tier III</t>
  </si>
  <si>
    <t>Weights</t>
  </si>
  <si>
    <t>Hosting</t>
  </si>
  <si>
    <t>1) Self owned and managed</t>
  </si>
  <si>
    <t>2) Physical Co-location</t>
  </si>
  <si>
    <t>3) Virtual Co-location</t>
  </si>
  <si>
    <t>5) Azure</t>
  </si>
  <si>
    <t>6) GCP</t>
  </si>
  <si>
    <t>7) Other</t>
  </si>
  <si>
    <t>ISO 27002:2013</t>
  </si>
  <si>
    <t>HECVAT - Full | Standards Crosswalk - TO BE UPDATED IN 2023</t>
  </si>
  <si>
    <t>Standards Crosswalk</t>
  </si>
  <si>
    <t>IH-01</t>
  </si>
  <si>
    <t>IH-02</t>
  </si>
  <si>
    <t>IH-03</t>
  </si>
  <si>
    <t>IH-04</t>
  </si>
  <si>
    <t>Higher Education Community Vendor Assessment Toolkit - Change Log</t>
  </si>
  <si>
    <t>HEISC Shared Assessments Working Group</t>
  </si>
  <si>
    <t>Version</t>
  </si>
  <si>
    <t>Description of Change</t>
  </si>
  <si>
    <t>v0.6</t>
  </si>
  <si>
    <t xml:space="preserve">Merged initial comments and suggestions of sub-group members. </t>
  </si>
  <si>
    <t>v0.7</t>
  </si>
  <si>
    <t>Completed base formulas for all Guidance fields. Changed Qualifier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</si>
  <si>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</si>
  <si>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</si>
  <si>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</si>
  <si>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</si>
  <si>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</si>
  <si>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</si>
  <si>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</si>
  <si>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</si>
  <si>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</si>
  <si>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</si>
  <si>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</si>
  <si>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</si>
  <si>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</si>
  <si>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</si>
  <si>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</si>
  <si>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</si>
  <si>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</si>
  <si>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</si>
  <si>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</si>
  <si>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</si>
  <si>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</si>
  <si>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</si>
  <si>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</si>
  <si>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</si>
  <si>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</si>
  <si>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Added tertiary services narrative question (DNS, ISP, etc.).</t>
  </si>
  <si>
    <t>v1.03</t>
  </si>
  <si>
    <t>Grammar and spelling cleanup.</t>
  </si>
  <si>
    <t>v1.04</t>
  </si>
  <si>
    <t>Minor layout change in preparation for HECVAT-Lite split</t>
  </si>
  <si>
    <t>v1.05</t>
  </si>
  <si>
    <t>Changed University mentions to Institution; final version before SPC 2017</t>
  </si>
  <si>
    <t>v1.06</t>
  </si>
  <si>
    <t>Added standards crosswalk and Cloud Broker Index (CBI) information</t>
  </si>
  <si>
    <t>v2.00</t>
  </si>
  <si>
    <t>Major revision. Visit https://www.educause.edu/hecvat for details.</t>
  </si>
  <si>
    <t>v2.01</t>
  </si>
  <si>
    <t>Minor calculation revision in Summary Report scoring.</t>
  </si>
  <si>
    <t>v2.02</t>
  </si>
  <si>
    <t>Cleaned up old question references, added Excel backwards compatibility through named ranges, and fixed analyst report view.</t>
  </si>
  <si>
    <t>v2.03</t>
  </si>
  <si>
    <t>Summary Report scoring issues fixed (calculation ranges in the Questions tab, synchronized calculation steps for reporting in both the Full and Lite versions of the HECVAT); Analyst and Summary Report question references returning "#N/A" fixed. No changes to questions - no previous 2.0x version response values are affected.</t>
  </si>
  <si>
    <t>v2.04</t>
  </si>
  <si>
    <t>Repaired versioning issues</t>
  </si>
  <si>
    <t>v2.10</t>
  </si>
  <si>
    <t>Updated name, converted question text on Standards Crosswalk tab to vlookups, added Analyst Reference, fixed external links</t>
  </si>
  <si>
    <t>v2.11</t>
  </si>
  <si>
    <t>Updated SSAE 16 to 18.  Fixed reference to Standards crosswalk on Summary Report.</t>
  </si>
  <si>
    <t>v3.0</t>
  </si>
  <si>
    <t>Substantial update, see blog post at https://er.educause.edu/articles/2021/10/hecvat-3-0-launches-to-outer-space</t>
  </si>
  <si>
    <t>v3.01</t>
  </si>
  <si>
    <t>Fixed VLOOKUP formulae between Analyst Report and Question tabs that were causing inconsistent results, fixed max score calculation on Values tab.  Updated DOCU-05 guidance</t>
  </si>
  <si>
    <t>Fixed Duplicate questions CHNG-14 and PPR-06.  Included analyst notes column linked from Analyst Report to main HECVAT Tab, corrected Analyst report display of Quantitative as Qualitative questions</t>
  </si>
  <si>
    <t>Fixed Analyst Guidance for CHNG-14 and PPR-06</t>
  </si>
  <si>
    <t>v3.02</t>
  </si>
  <si>
    <t>Corrected Analyst report display of AAA-18, Fixed Compliant answer to DATA-01</t>
  </si>
  <si>
    <t>V3.02</t>
  </si>
  <si>
    <t>Corrected Analyst override scoring and Values scoring table handling of Qual-0x optional sections.</t>
  </si>
  <si>
    <t>v3.03</t>
  </si>
  <si>
    <t>CHNG05-07 incorrectly showed as Qualitative on Analyst report.  DCTR08 and 12 incorrectly showed as Quantitative</t>
  </si>
  <si>
    <t>DCTR 13-16 using wrong data validation list</t>
  </si>
  <si>
    <t>CHNG-13 and CHNG-14 were duplicate questions, deleted and reordered</t>
  </si>
  <si>
    <t>PPR-06 and APPL-13 were duplicates, deleted APPL-13 and renumbered</t>
  </si>
  <si>
    <t>Fixed quantitative/qualitative incorrect listings on Analyst report and HECVAT tab</t>
  </si>
  <si>
    <t>Fixed AAAI-04-05 and DRPL 04 answers</t>
  </si>
  <si>
    <t>Fixed IH-04 guidance</t>
  </si>
  <si>
    <t>Acknowledgments updated - 2020, 2021; Instructions tab updated; numerous guidance updates</t>
  </si>
  <si>
    <t>v3.04</t>
  </si>
  <si>
    <t>Numerous scoring fixes and grammar refinements.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</si>
</sst>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yyyy"/>
    <numFmt numFmtId="165" formatCode="0;;"/>
  </numFmts>
  <fonts count="70">
    <font>
      <sz val="12.0"/>
      <color rgb="FF000000"/>
      <name val="Verdana"/>
      <scheme val="minor"/>
    </font>
    <font>
      <sz val="10.0"/>
      <color rgb="FF000000"/>
      <name val="Arial"/>
    </font>
    <font/>
    <font>
      <b/>
      <sz val="14.0"/>
      <color rgb="FF000000"/>
      <name val="Verdana"/>
    </font>
    <font>
      <b/>
      <sz val="20.0"/>
      <color theme="0"/>
      <name val="Verdana"/>
    </font>
    <font>
      <b/>
      <sz val="14.0"/>
      <color theme="1"/>
      <name val="Verdana"/>
    </font>
    <font>
      <sz val="11.0"/>
      <color rgb="FF000000"/>
      <name val="Verdana"/>
    </font>
    <font>
      <b/>
      <sz val="12.0"/>
      <color theme="0"/>
      <name val="Verdana"/>
    </font>
    <font>
      <sz val="12.0"/>
      <color rgb="FF000000"/>
      <name val="Verdana"/>
    </font>
    <font>
      <b/>
      <sz val="11.0"/>
      <color rgb="FF000000"/>
      <name val="Verdana"/>
    </font>
    <font>
      <b/>
      <sz val="11.0"/>
      <color rgb="FFC00000"/>
      <name val="Verdana"/>
    </font>
    <font>
      <b/>
      <sz val="16.0"/>
      <color theme="0"/>
      <name val="Verdana"/>
    </font>
    <font>
      <b/>
      <sz val="16.0"/>
      <color theme="1"/>
      <name val="Verdana"/>
    </font>
    <font>
      <sz val="11.0"/>
      <color theme="1"/>
      <name val="Verdana"/>
    </font>
    <font>
      <b/>
      <sz val="12.0"/>
      <color theme="1"/>
      <name val="Verdana"/>
    </font>
    <font>
      <i/>
      <sz val="12.0"/>
      <color theme="1"/>
      <name val="Verdana"/>
    </font>
    <font>
      <b/>
      <sz val="14.0"/>
      <color theme="0"/>
      <name val="Verdana"/>
    </font>
    <font>
      <b/>
      <sz val="14.0"/>
      <color rgb="FFFF0000"/>
      <name val="Verdana"/>
    </font>
    <font>
      <sz val="12.0"/>
      <color theme="1"/>
      <name val="Verdana"/>
    </font>
    <font>
      <sz val="12.0"/>
      <color theme="0"/>
      <name val="Verdana"/>
    </font>
    <font>
      <i/>
      <sz val="11.0"/>
      <color theme="1"/>
      <name val="Verdana"/>
    </font>
    <font>
      <i/>
      <u/>
      <sz val="11.0"/>
      <color theme="1"/>
      <name val="Verdana"/>
    </font>
    <font>
      <b/>
      <sz val="14.0"/>
      <color rgb="FFBFBFBF"/>
      <name val="Verdana"/>
    </font>
    <font>
      <b/>
      <sz val="14.0"/>
      <color rgb="FFFFFFFF"/>
      <name val="Verdana"/>
    </font>
    <font>
      <b/>
      <sz val="11.0"/>
      <color rgb="FFFF0000"/>
      <name val="Verdana"/>
    </font>
    <font>
      <sz val="11.0"/>
      <color rgb="FFFF0000"/>
      <name val="Verdana"/>
    </font>
    <font>
      <u/>
      <sz val="11.0"/>
      <color rgb="FF000000"/>
      <name val="Verdana"/>
    </font>
    <font>
      <u/>
      <sz val="11.0"/>
      <color rgb="FF0000FF"/>
      <name val="Verdana"/>
    </font>
    <font>
      <u/>
      <sz val="11.0"/>
      <color rgb="FF000000"/>
      <name val="Verdana"/>
    </font>
    <font>
      <u/>
      <sz val="11.0"/>
      <color rgb="FF000000"/>
      <name val="Verdana"/>
    </font>
    <font>
      <u/>
      <sz val="12.0"/>
      <color rgb="FF000000"/>
      <name val="Verdana"/>
    </font>
    <font>
      <u/>
      <sz val="12.0"/>
      <color rgb="FF000000"/>
      <name val="Verdana"/>
    </font>
    <font>
      <u/>
      <color rgb="FF0000FF"/>
    </font>
    <font>
      <u/>
      <sz val="12.0"/>
      <color rgb="FF0000FF"/>
    </font>
    <font>
      <u/>
      <sz val="11.0"/>
      <color theme="1"/>
      <name val="Verdana"/>
    </font>
    <font>
      <u/>
      <sz val="11.0"/>
      <color theme="1"/>
      <name val="Verdana"/>
    </font>
    <font>
      <u/>
      <sz val="11.0"/>
      <color theme="1"/>
      <name val="Verdana"/>
    </font>
    <font>
      <u/>
      <sz val="11.0"/>
      <color theme="1"/>
      <name val="Verdana"/>
    </font>
    <font>
      <u/>
      <sz val="11.0"/>
      <color theme="1"/>
      <name val="Verdana"/>
    </font>
    <font>
      <u/>
      <sz val="11.0"/>
      <color rgb="FF000000"/>
      <name val="Verdana"/>
    </font>
    <font>
      <u/>
      <sz val="11.0"/>
      <color rgb="FF000000"/>
      <name val="Verdana"/>
    </font>
    <font>
      <u/>
      <sz val="11.0"/>
      <color theme="1"/>
      <name val="Verdana"/>
    </font>
    <font>
      <u/>
      <sz val="11.0"/>
      <color rgb="FF0000FF"/>
      <name val="Verdana"/>
    </font>
    <font>
      <u/>
      <sz val="11.0"/>
      <color rgb="FF0000FF"/>
      <name val="Verdana"/>
    </font>
    <font>
      <u/>
      <sz val="11.0"/>
      <color theme="1"/>
      <name val="Verdana"/>
    </font>
    <font>
      <u/>
      <sz val="11.0"/>
      <color theme="1"/>
      <name val="Verdana"/>
    </font>
    <font>
      <u/>
      <sz val="11.0"/>
      <color rgb="FF0000FF"/>
      <name val="Verdana"/>
    </font>
    <font>
      <u/>
      <sz val="11.0"/>
      <color rgb="FF0000FF"/>
      <name val="Verdana"/>
    </font>
    <font>
      <b/>
      <sz val="12.0"/>
      <color rgb="FF000000"/>
      <name val="Verdana"/>
    </font>
    <font>
      <sz val="12.0"/>
      <color rgb="FFFF0000"/>
      <name val="Verdana"/>
    </font>
    <font>
      <u/>
      <sz val="12.0"/>
      <color rgb="FF000000"/>
      <name val="Verdana"/>
    </font>
    <font>
      <u/>
      <sz val="12.0"/>
      <color rgb="FF000000"/>
      <name val="Verdana"/>
    </font>
    <font>
      <u/>
      <sz val="12.0"/>
      <color rgb="FF000000"/>
      <name val="Verdana"/>
    </font>
    <font>
      <u/>
      <sz val="12.0"/>
      <color rgb="FF000000"/>
      <name val="Verdana"/>
    </font>
    <font>
      <u/>
      <sz val="12.0"/>
      <color rgb="FF000000"/>
      <name val="Verdana"/>
    </font>
    <font>
      <i/>
      <sz val="11.0"/>
      <color rgb="FF000000"/>
      <name val="Verdana"/>
    </font>
    <font>
      <b/>
      <sz val="16.0"/>
      <color rgb="FF000000"/>
      <name val="Verdana"/>
    </font>
    <font>
      <sz val="12.0"/>
      <color rgb="FF000000"/>
      <name val="Helvetica Neue"/>
    </font>
    <font>
      <sz val="10.0"/>
      <color theme="1"/>
      <name val="Helvetica Neue"/>
    </font>
    <font>
      <sz val="10.0"/>
      <color rgb="FF231F20"/>
      <name val="Helvetica Neue"/>
    </font>
    <font>
      <sz val="10.0"/>
      <color rgb="FF000000"/>
      <name val="Helvetica Neue"/>
    </font>
    <font>
      <sz val="11.0"/>
      <color rgb="FF000000"/>
      <name val="Arial"/>
    </font>
    <font>
      <u/>
      <sz val="11.0"/>
      <color rgb="FF000000"/>
      <name val="Verdana"/>
    </font>
    <font>
      <u/>
      <sz val="11.0"/>
      <color rgb="FF000000"/>
      <name val="Verdana"/>
    </font>
    <font>
      <u/>
      <sz val="11.0"/>
      <color rgb="FF000000"/>
      <name val="Verdana"/>
    </font>
    <font>
      <color theme="1"/>
      <name val="Verdana"/>
      <scheme val="minor"/>
    </font>
    <font>
      <sz val="9.0"/>
      <color rgb="FF000000"/>
      <name val="Verdana"/>
    </font>
    <font>
      <sz val="11.0"/>
      <color theme="0"/>
      <name val="Verdana"/>
    </font>
    <font>
      <b/>
      <sz val="20.0"/>
      <color rgb="FFFFFFFF"/>
      <name val="Verdana"/>
    </font>
    <font>
      <sz val="11.0"/>
      <color rgb="FFFFFFFF"/>
      <name val="Verdana"/>
    </font>
  </fonts>
  <fills count="28">
    <fill>
      <patternFill patternType="none"/>
    </fill>
    <fill>
      <patternFill patternType="lightGray"/>
    </fill>
    <fill>
      <patternFill patternType="solid">
        <fgColor rgb="FFD8D8D8"/>
        <bgColor rgb="FFD8D8D8"/>
      </patternFill>
    </fill>
    <fill>
      <patternFill patternType="solid">
        <fgColor rgb="FF000000"/>
        <bgColor rgb="FF000000"/>
      </patternFill>
    </fill>
    <fill>
      <patternFill patternType="solid">
        <fgColor rgb="FFF2F2F2"/>
        <bgColor rgb="FFF2F2F2"/>
      </patternFill>
    </fill>
    <fill>
      <patternFill patternType="solid">
        <fgColor theme="1"/>
        <bgColor theme="1"/>
      </patternFill>
    </fill>
    <fill>
      <patternFill patternType="solid">
        <fgColor rgb="FFC00000"/>
        <bgColor rgb="FFC00000"/>
      </patternFill>
    </fill>
    <fill>
      <patternFill patternType="solid">
        <fgColor theme="0"/>
        <bgColor theme="0"/>
      </patternFill>
    </fill>
    <fill>
      <patternFill patternType="solid">
        <fgColor rgb="FF3F3F3F"/>
        <bgColor rgb="FF3F3F3F"/>
      </patternFill>
    </fill>
    <fill>
      <patternFill patternType="solid">
        <fgColor theme="4"/>
        <bgColor theme="4"/>
      </patternFill>
    </fill>
    <fill>
      <patternFill patternType="solid">
        <fgColor rgb="FFD9E2F3"/>
        <bgColor rgb="FFD9E2F3"/>
      </patternFill>
    </fill>
    <fill>
      <patternFill patternType="solid">
        <fgColor rgb="FFFFFFFF"/>
        <bgColor rgb="FFFFFFFF"/>
      </patternFill>
    </fill>
    <fill>
      <patternFill patternType="solid">
        <fgColor rgb="FFB4C6E7"/>
        <bgColor rgb="FFB4C6E7"/>
      </patternFill>
    </fill>
    <fill>
      <patternFill patternType="solid">
        <fgColor rgb="FF00B050"/>
        <bgColor rgb="FF00B050"/>
      </patternFill>
    </fill>
    <fill>
      <patternFill patternType="solid">
        <fgColor rgb="FFC5E0B3"/>
        <bgColor rgb="FFC5E0B3"/>
      </patternFill>
    </fill>
    <fill>
      <patternFill patternType="solid">
        <fgColor rgb="FFFBE4D5"/>
        <bgColor rgb="FFFBE4D5"/>
      </patternFill>
    </fill>
    <fill>
      <patternFill patternType="solid">
        <fgColor rgb="FFE2EFD9"/>
        <bgColor rgb="FFE2EFD9"/>
      </patternFill>
    </fill>
    <fill>
      <patternFill patternType="solid">
        <fgColor rgb="FF0070C0"/>
        <bgColor rgb="FF0070C0"/>
      </patternFill>
    </fill>
    <fill>
      <patternFill patternType="solid">
        <fgColor rgb="FFF3F1FF"/>
        <bgColor rgb="FFF3F1FF"/>
      </patternFill>
    </fill>
    <fill>
      <patternFill patternType="solid">
        <fgColor rgb="FFF3F4F4"/>
        <bgColor rgb="FFF3F4F4"/>
      </patternFill>
    </fill>
    <fill>
      <patternFill patternType="solid">
        <fgColor rgb="FFE6B8AF"/>
        <bgColor rgb="FFE6B8AF"/>
      </patternFill>
    </fill>
    <fill>
      <patternFill patternType="solid">
        <fgColor rgb="FFD9EAD3"/>
        <bgColor rgb="FFD9EAD3"/>
      </patternFill>
    </fill>
    <fill>
      <patternFill patternType="solid">
        <fgColor rgb="FFB7E1CD"/>
        <bgColor rgb="FFB7E1CD"/>
      </patternFill>
    </fill>
    <fill>
      <patternFill patternType="solid">
        <fgColor rgb="FFC9DAF8"/>
        <bgColor rgb="FFC9DAF8"/>
      </patternFill>
    </fill>
    <fill>
      <patternFill patternType="solid">
        <fgColor rgb="FFD9D2E9"/>
        <bgColor rgb="FFD9D2E9"/>
      </patternFill>
    </fill>
    <fill>
      <patternFill patternType="solid">
        <fgColor rgb="FFF4CCCC"/>
        <bgColor rgb="FFF4CCCC"/>
      </patternFill>
    </fill>
    <fill>
      <patternFill patternType="solid">
        <fgColor rgb="FFD9D9D9"/>
        <bgColor rgb="FFD9D9D9"/>
      </patternFill>
    </fill>
    <fill>
      <patternFill patternType="solid">
        <fgColor rgb="FF7030A0"/>
        <bgColor rgb="FF7030A0"/>
      </patternFill>
    </fill>
  </fills>
  <borders count="61">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medium">
        <color rgb="FF000000"/>
      </right>
      <top style="medium">
        <color rgb="FF000000"/>
      </top>
      <bottom style="thin">
        <color rgb="FF000000"/>
      </bottom>
    </border>
    <border>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border>
    <border>
      <left style="medium">
        <color rgb="FF000000"/>
      </left>
      <right style="medium">
        <color rgb="FF000000"/>
      </right>
      <top/>
      <bottom style="thin">
        <color rgb="FF000000"/>
      </bottom>
    </border>
    <border>
      <left style="medium">
        <color rgb="FF000000"/>
      </left>
      <right style="medium">
        <color rgb="FF000000"/>
      </right>
      <top/>
      <bottom/>
    </border>
    <border>
      <left style="medium">
        <color rgb="FF000000"/>
      </left>
      <right style="medium">
        <color rgb="FF000000"/>
      </right>
      <top/>
      <bottom style="medium">
        <color rgb="FF000000"/>
      </bottom>
    </border>
    <border>
      <left/>
      <right style="thin">
        <color rgb="FF000000"/>
      </right>
      <top style="thin">
        <color rgb="FF000000"/>
      </top>
      <bottom style="thin">
        <color rgb="FF000000"/>
      </bottom>
    </border>
    <border>
      <left style="thin">
        <color rgb="FF000000"/>
      </left>
      <top style="thin">
        <color rgb="FF000000"/>
      </top>
      <bottom/>
    </border>
    <border>
      <top style="thin">
        <color rgb="FF000000"/>
      </top>
      <bottom/>
    </border>
    <border>
      <right/>
      <top style="thin">
        <color rgb="FF000000"/>
      </top>
      <bottom/>
    </border>
    <border>
      <left style="thin">
        <color rgb="FF000000"/>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top style="medium">
        <color rgb="FF000000"/>
      </top>
      <bottom style="medium">
        <color rgb="FF000000"/>
      </bottom>
    </border>
    <border>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rder>
    <border>
      <left style="thin">
        <color rgb="FF000000"/>
      </left>
      <right style="medium">
        <color rgb="FF000000"/>
      </right>
      <top style="thin">
        <color rgb="FF000000"/>
      </top>
    </border>
    <border>
      <top style="medium">
        <color rgb="FF000000"/>
      </top>
      <bottom style="medium">
        <color rgb="FF000000"/>
      </bottom>
    </border>
    <border>
      <left/>
      <top/>
      <bottom/>
    </border>
    <border>
      <right/>
      <top/>
      <bottom/>
    </border>
    <border>
      <left style="thin">
        <color rgb="FF000000"/>
      </left>
      <right style="thin">
        <color rgb="FF000000"/>
      </right>
      <top/>
      <bottom/>
    </border>
    <border>
      <left style="thin">
        <color rgb="FF000000"/>
      </left>
      <right/>
      <top/>
      <bottom/>
    </border>
    <border>
      <left style="medium">
        <color rgb="FF000000"/>
      </left>
      <right style="thin">
        <color rgb="FF000000"/>
      </right>
      <top/>
      <bottom/>
    </border>
    <border>
      <left style="thin">
        <color rgb="FF000000"/>
      </left>
      <right style="medium">
        <color rgb="FF000000"/>
      </right>
      <top/>
      <bottom/>
    </border>
    <border>
      <left style="medium">
        <color rgb="FF000000"/>
      </left>
      <right style="medium">
        <color rgb="FF000000"/>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top style="thin">
        <color rgb="FF000000"/>
      </top>
    </border>
    <border>
      <bottom style="thin">
        <color rgb="FF000000"/>
      </bottom>
    </border>
    <border>
      <left style="thin">
        <color rgb="FF7F7F7F"/>
      </left>
      <right style="thin">
        <color rgb="FF7F7F7F"/>
      </right>
      <top style="thin">
        <color rgb="FF7F7F7F"/>
      </top>
      <bottom style="thin">
        <color rgb="FF7F7F7F"/>
      </bottom>
    </border>
    <border>
      <left style="thin">
        <color rgb="FF231F20"/>
      </left>
      <right style="thin">
        <color rgb="FF231F20"/>
      </right>
      <top style="thin">
        <color rgb="FF231F20"/>
      </top>
      <bottom style="thin">
        <color rgb="FF231F20"/>
      </bottom>
    </border>
    <border>
      <left/>
      <right/>
      <top/>
      <bottom/>
    </border>
    <border>
      <left style="medium">
        <color rgb="FF000000"/>
      </left>
      <right style="medium">
        <color rgb="FF000000"/>
      </right>
      <bottom style="medium">
        <color rgb="FF000000"/>
      </bottom>
    </border>
    <border>
      <left style="medium">
        <color rgb="FFCCCCCC"/>
      </left>
      <right style="medium">
        <color rgb="FFCCCCCC"/>
      </right>
      <bottom style="medium">
        <color rgb="FFCCCCCC"/>
      </bottom>
    </border>
    <border>
      <left style="medium">
        <color rgb="FFCCCCCC"/>
      </left>
      <right style="medium">
        <color rgb="FFCCCCCC"/>
      </right>
      <top style="medium">
        <color rgb="FFCCCCCC"/>
      </top>
      <bottom style="medium">
        <color rgb="FFCCCCCC"/>
      </bottom>
    </border>
  </borders>
  <cellStyleXfs count="1">
    <xf borderId="0" fillId="0" fontId="0" numFmtId="0" applyAlignment="1" applyFont="1"/>
  </cellStyleXfs>
  <cellXfs count="355">
    <xf borderId="0" fillId="0" fontId="0" numFmtId="0" xfId="0" applyAlignment="1" applyFont="1">
      <alignment readingOrder="0" shrinkToFit="0" vertical="top" wrapText="1"/>
    </xf>
    <xf borderId="1" fillId="0" fontId="1" numFmtId="0" xfId="0" applyAlignment="1" applyBorder="1" applyFont="1">
      <alignment horizontal="left" shrinkToFit="0" vertical="bottom" wrapText="0"/>
    </xf>
    <xf borderId="2" fillId="0" fontId="2" numFmtId="0" xfId="0" applyAlignment="1" applyBorder="1" applyFont="1">
      <alignment shrinkToFit="0" vertical="top" wrapText="1"/>
    </xf>
    <xf borderId="0" fillId="0" fontId="1" numFmtId="0" xfId="0" applyAlignment="1" applyFont="1">
      <alignment shrinkToFit="0" vertical="bottom" wrapText="0"/>
    </xf>
    <xf borderId="3" fillId="0" fontId="1" numFmtId="0" xfId="0" applyAlignment="1" applyBorder="1" applyFont="1">
      <alignment shrinkToFit="0" vertical="bottom" wrapText="0"/>
    </xf>
    <xf borderId="4" fillId="0" fontId="1" numFmtId="0" xfId="0" applyAlignment="1" applyBorder="1" applyFont="1">
      <alignment shrinkToFit="0" vertical="bottom" wrapText="0"/>
    </xf>
    <xf borderId="5" fillId="0" fontId="1" numFmtId="0" xfId="0" applyAlignment="1" applyBorder="1" applyFont="1">
      <alignment shrinkToFit="0" vertical="bottom" wrapText="0"/>
    </xf>
    <xf borderId="6" fillId="0" fontId="1" numFmtId="0" xfId="0" applyAlignment="1" applyBorder="1" applyFont="1">
      <alignment shrinkToFit="0" vertical="bottom" wrapText="0"/>
    </xf>
    <xf borderId="7" fillId="2" fontId="3" numFmtId="0" xfId="0" applyAlignment="1" applyBorder="1" applyFill="1" applyFont="1">
      <alignment horizontal="left" shrinkToFit="0" vertical="center" wrapText="1"/>
    </xf>
    <xf borderId="8" fillId="0" fontId="2" numFmtId="0" xfId="0" applyAlignment="1" applyBorder="1" applyFont="1">
      <alignment shrinkToFit="0" vertical="top" wrapText="1"/>
    </xf>
    <xf borderId="7" fillId="3" fontId="4" numFmtId="0" xfId="0" applyAlignment="1" applyBorder="1" applyFill="1" applyFont="1">
      <alignment horizontal="left" shrinkToFit="0" vertical="center" wrapText="1"/>
    </xf>
    <xf borderId="7" fillId="4" fontId="5" numFmtId="0" xfId="0" applyAlignment="1" applyBorder="1" applyFill="1" applyFont="1">
      <alignment horizontal="left" shrinkToFit="0" vertical="center" wrapText="1"/>
    </xf>
    <xf borderId="0" fillId="0" fontId="5" numFmtId="0" xfId="0" applyAlignment="1" applyFont="1">
      <alignment shrinkToFit="0" vertical="center" wrapText="1"/>
    </xf>
    <xf borderId="0" fillId="0" fontId="6" numFmtId="0" xfId="0" applyAlignment="1" applyFont="1">
      <alignment shrinkToFit="0" vertical="bottom" wrapText="0"/>
    </xf>
    <xf borderId="7" fillId="5" fontId="7" numFmtId="0" xfId="0" applyAlignment="1" applyBorder="1" applyFill="1" applyFont="1">
      <alignment horizontal="left" shrinkToFit="0" vertical="center" wrapText="1"/>
    </xf>
    <xf borderId="0" fillId="0" fontId="8" numFmtId="0" xfId="0" applyAlignment="1" applyFont="1">
      <alignment shrinkToFit="0" vertical="center" wrapText="1"/>
    </xf>
    <xf borderId="7" fillId="0" fontId="6" numFmtId="0" xfId="0" applyAlignment="1" applyBorder="1" applyFont="1">
      <alignment horizontal="left" shrinkToFit="0" vertical="center" wrapText="1"/>
    </xf>
    <xf borderId="9" fillId="0" fontId="9" numFmtId="0" xfId="0" applyAlignment="1" applyBorder="1" applyFont="1">
      <alignment horizontal="left" shrinkToFit="0" vertical="center" wrapText="1"/>
    </xf>
    <xf borderId="9" fillId="0" fontId="6" numFmtId="0" xfId="0" applyAlignment="1" applyBorder="1" applyFont="1">
      <alignment shrinkToFit="0" vertical="center" wrapText="1"/>
    </xf>
    <xf borderId="7" fillId="0" fontId="9" numFmtId="0" xfId="0" applyAlignment="1" applyBorder="1" applyFont="1">
      <alignment horizontal="left" shrinkToFit="0" vertical="top" wrapText="1"/>
    </xf>
    <xf borderId="9" fillId="0" fontId="10" numFmtId="0" xfId="0" applyAlignment="1" applyBorder="1" applyFont="1">
      <alignment shrinkToFit="0" vertical="center" wrapText="1"/>
    </xf>
    <xf borderId="10" fillId="0" fontId="6" numFmtId="0" xfId="0" applyAlignment="1" applyBorder="1" applyFont="1">
      <alignment shrinkToFit="0" vertical="center" wrapText="1"/>
    </xf>
    <xf borderId="10" fillId="0" fontId="2" numFmtId="0" xfId="0" applyAlignment="1" applyBorder="1" applyFont="1">
      <alignment shrinkToFit="0" vertical="top" wrapText="1"/>
    </xf>
    <xf borderId="7" fillId="6" fontId="11" numFmtId="0" xfId="0" applyAlignment="1" applyBorder="1" applyFill="1" applyFont="1">
      <alignment horizontal="center" shrinkToFit="0" vertical="center" wrapText="1"/>
    </xf>
    <xf borderId="0" fillId="0" fontId="8" numFmtId="0" xfId="0" applyAlignment="1" applyFont="1">
      <alignment horizontal="center" shrinkToFit="0" vertical="center" wrapText="1"/>
    </xf>
    <xf borderId="0" fillId="0" fontId="6" numFmtId="0" xfId="0" applyAlignment="1" applyFont="1">
      <alignment shrinkToFit="0" vertical="center" wrapText="1"/>
    </xf>
    <xf borderId="7" fillId="6" fontId="4" numFmtId="0" xfId="0" applyAlignment="1" applyBorder="1" applyFont="1">
      <alignment horizontal="left" shrinkToFit="0" vertical="center" wrapText="1"/>
    </xf>
    <xf borderId="9" fillId="6" fontId="7" numFmtId="0" xfId="0" applyAlignment="1" applyBorder="1" applyFont="1">
      <alignment horizontal="center" shrinkToFit="0" vertical="center" wrapText="1"/>
    </xf>
    <xf borderId="7" fillId="4" fontId="12" numFmtId="0" xfId="0" applyAlignment="1" applyBorder="1" applyFont="1">
      <alignment horizontal="left" shrinkToFit="0" vertical="center" wrapText="1"/>
    </xf>
    <xf borderId="9" fillId="0" fontId="13" numFmtId="0" xfId="0" applyAlignment="1" applyBorder="1" applyFont="1">
      <alignment shrinkToFit="0" vertical="center" wrapText="1"/>
    </xf>
    <xf borderId="9" fillId="4" fontId="14" numFmtId="0" xfId="0" applyAlignment="1" applyBorder="1" applyFont="1">
      <alignment shrinkToFit="0" vertical="center" wrapText="1"/>
    </xf>
    <xf borderId="7" fillId="7" fontId="15" numFmtId="164" xfId="0" applyAlignment="1" applyBorder="1" applyFill="1" applyFont="1" applyNumberFormat="1">
      <alignment horizontal="left" readingOrder="0" shrinkToFit="0" vertical="center" wrapText="1"/>
    </xf>
    <xf borderId="7" fillId="5" fontId="16" numFmtId="0" xfId="0" applyAlignment="1" applyBorder="1" applyFont="1">
      <alignment horizontal="left" shrinkToFit="0" vertical="center" wrapText="1"/>
    </xf>
    <xf borderId="9" fillId="5" fontId="16" numFmtId="0" xfId="0" applyAlignment="1" applyBorder="1" applyFont="1">
      <alignment horizontal="center" shrinkToFit="0" vertical="center" wrapText="1"/>
    </xf>
    <xf borderId="9" fillId="5" fontId="16" numFmtId="1" xfId="0" applyAlignment="1" applyBorder="1" applyFont="1" applyNumberFormat="1">
      <alignment horizontal="left" shrinkToFit="0" vertical="center" wrapText="1"/>
    </xf>
    <xf borderId="9" fillId="5" fontId="17" numFmtId="1" xfId="0" applyAlignment="1" applyBorder="1" applyFont="1" applyNumberFormat="1">
      <alignment horizontal="left" shrinkToFit="0" vertical="center" wrapText="1"/>
    </xf>
    <xf borderId="7" fillId="2" fontId="18" numFmtId="0" xfId="0" applyAlignment="1" applyBorder="1" applyFont="1">
      <alignment horizontal="left" shrinkToFit="0" vertical="center" wrapText="1"/>
    </xf>
    <xf borderId="7" fillId="8" fontId="19" numFmtId="0" xfId="0" applyAlignment="1" applyBorder="1" applyFill="1" applyFont="1">
      <alignment horizontal="left" shrinkToFit="0" vertical="center" wrapText="1"/>
    </xf>
    <xf borderId="9" fillId="4" fontId="6" numFmtId="0" xfId="0" applyAlignment="1" applyBorder="1" applyFont="1">
      <alignment shrinkToFit="0" vertical="center" wrapText="1"/>
    </xf>
    <xf borderId="9" fillId="4" fontId="13" numFmtId="0" xfId="0" applyAlignment="1" applyBorder="1" applyFont="1">
      <alignment horizontal="left" shrinkToFit="0" vertical="center" wrapText="1"/>
    </xf>
    <xf borderId="7" fillId="0" fontId="20" numFmtId="0" xfId="0" applyAlignment="1" applyBorder="1" applyFont="1">
      <alignment horizontal="left" readingOrder="0" shrinkToFit="0" vertical="center" wrapText="1"/>
    </xf>
    <xf borderId="7" fillId="0" fontId="21" numFmtId="0" xfId="0" applyAlignment="1" applyBorder="1" applyFont="1">
      <alignment horizontal="left" readingOrder="0" shrinkToFit="0" vertical="center" wrapText="1"/>
    </xf>
    <xf borderId="8" fillId="0" fontId="20" numFmtId="0" xfId="0" applyAlignment="1" applyBorder="1" applyFont="1">
      <alignment horizontal="left" shrinkToFit="0" vertical="center" wrapText="1"/>
    </xf>
    <xf borderId="11" fillId="5" fontId="22" numFmtId="0" xfId="0" applyAlignment="1" applyBorder="1" applyFont="1">
      <alignment horizontal="center" shrinkToFit="0" vertical="center" wrapText="1"/>
    </xf>
    <xf borderId="12" fillId="9" fontId="23" numFmtId="0" xfId="0" applyAlignment="1" applyBorder="1" applyFill="1" applyFont="1">
      <alignment horizontal="center" shrinkToFit="0" vertical="center" wrapText="1"/>
    </xf>
    <xf borderId="13" fillId="0" fontId="2" numFmtId="0" xfId="0" applyAlignment="1" applyBorder="1" applyFont="1">
      <alignment shrinkToFit="0" vertical="top" wrapText="1"/>
    </xf>
    <xf borderId="14" fillId="10" fontId="23" numFmtId="0" xfId="0" applyAlignment="1" applyBorder="1" applyFill="1" applyFont="1">
      <alignment horizontal="center" shrinkToFit="0" vertical="center" wrapText="1"/>
    </xf>
    <xf borderId="9" fillId="7" fontId="13" numFmtId="0" xfId="0" applyAlignment="1" applyBorder="1" applyFont="1">
      <alignment horizontal="center" readingOrder="0" shrinkToFit="0" vertical="center" wrapText="1"/>
    </xf>
    <xf borderId="9" fillId="11" fontId="24" numFmtId="0" xfId="0" applyAlignment="1" applyBorder="1" applyFill="1" applyFont="1">
      <alignment shrinkToFit="0" vertical="center" wrapText="1"/>
    </xf>
    <xf borderId="11" fillId="4" fontId="25" numFmtId="1" xfId="0" applyAlignment="1" applyBorder="1" applyFont="1" applyNumberFormat="1">
      <alignment shrinkToFit="0" vertical="center" wrapText="1"/>
    </xf>
    <xf borderId="9" fillId="11" fontId="6" numFmtId="0" xfId="0" applyAlignment="1" applyBorder="1" applyFont="1">
      <alignment readingOrder="0" shrinkToFit="0" vertical="center" wrapText="1"/>
    </xf>
    <xf borderId="9" fillId="0" fontId="26" numFmtId="0" xfId="0" applyAlignment="1" applyBorder="1" applyFont="1">
      <alignment readingOrder="0" shrinkToFit="0" vertical="center" wrapText="1"/>
    </xf>
    <xf borderId="9" fillId="0" fontId="27" numFmtId="0" xfId="0" applyAlignment="1" applyBorder="1" applyFont="1">
      <alignment readingOrder="0" shrinkToFit="0" vertical="center" wrapText="1"/>
    </xf>
    <xf borderId="15" fillId="9" fontId="23" numFmtId="0" xfId="0" applyAlignment="1" applyBorder="1" applyFont="1">
      <alignment horizontal="center" shrinkToFit="0" vertical="center" wrapText="1"/>
    </xf>
    <xf borderId="7" fillId="11" fontId="6" numFmtId="0" xfId="0" applyAlignment="1" applyBorder="1" applyFont="1">
      <alignment readingOrder="0" shrinkToFit="0" vertical="center" wrapText="1"/>
    </xf>
    <xf borderId="9" fillId="11" fontId="13" numFmtId="0" xfId="0" applyAlignment="1" applyBorder="1" applyFont="1">
      <alignment shrinkToFit="0" vertical="center" wrapText="1"/>
    </xf>
    <xf borderId="9" fillId="0" fontId="13" numFmtId="0" xfId="0" applyAlignment="1" applyBorder="1" applyFont="1">
      <alignment readingOrder="0" shrinkToFit="0" vertical="center" wrapText="1"/>
    </xf>
    <xf borderId="9" fillId="0" fontId="18" numFmtId="0" xfId="0" applyAlignment="1" applyBorder="1" applyFont="1">
      <alignment readingOrder="0" shrinkToFit="0" vertical="center" wrapText="1"/>
    </xf>
    <xf borderId="7" fillId="11" fontId="28" numFmtId="0" xfId="0" applyAlignment="1" applyBorder="1" applyFont="1">
      <alignment readingOrder="0" shrinkToFit="0" vertical="center" wrapText="1"/>
    </xf>
    <xf borderId="7" fillId="5" fontId="16" numFmtId="0" xfId="0" applyAlignment="1" applyBorder="1" applyFont="1">
      <alignment horizontal="center" shrinkToFit="0" vertical="center" wrapText="1"/>
    </xf>
    <xf borderId="16" fillId="9" fontId="23" numFmtId="0" xfId="0" applyAlignment="1" applyBorder="1" applyFont="1">
      <alignment horizontal="center" shrinkToFit="0" vertical="center" wrapText="1"/>
    </xf>
    <xf borderId="9" fillId="11" fontId="6" numFmtId="0" xfId="0" applyAlignment="1" applyBorder="1" applyFont="1">
      <alignment readingOrder="0" shrinkToFit="0" vertical="center" wrapText="1"/>
    </xf>
    <xf borderId="17" fillId="12" fontId="6" numFmtId="0" xfId="0" applyAlignment="1" applyBorder="1" applyFill="1" applyFont="1">
      <alignment shrinkToFit="0" vertical="bottom" wrapText="1"/>
    </xf>
    <xf borderId="9" fillId="11" fontId="29" numFmtId="0" xfId="0" applyAlignment="1" applyBorder="1" applyFont="1">
      <alignment readingOrder="0" shrinkToFit="0" vertical="center" wrapText="1"/>
    </xf>
    <xf borderId="9" fillId="11" fontId="30" numFmtId="0" xfId="0" applyAlignment="1" applyBorder="1" applyFont="1">
      <alignment readingOrder="0" shrinkToFit="0" vertical="center" wrapText="1"/>
    </xf>
    <xf borderId="9" fillId="0" fontId="31" numFmtId="0" xfId="0" applyAlignment="1" applyBorder="1" applyFont="1">
      <alignment readingOrder="0" shrinkToFit="0" vertical="center" wrapText="1"/>
    </xf>
    <xf borderId="0" fillId="0" fontId="32" numFmtId="0" xfId="0" applyAlignment="1" applyFont="1">
      <alignment readingOrder="0" shrinkToFit="0" vertical="top" wrapText="1"/>
    </xf>
    <xf borderId="9" fillId="0" fontId="33" numFmtId="0" xfId="0" applyAlignment="1" applyBorder="1" applyFont="1">
      <alignment readingOrder="0" shrinkToFit="0" vertical="top" wrapText="1"/>
    </xf>
    <xf borderId="7" fillId="3" fontId="23" numFmtId="0" xfId="0" applyAlignment="1" applyBorder="1" applyFont="1">
      <alignment horizontal="left" shrinkToFit="0" vertical="center" wrapText="1"/>
    </xf>
    <xf borderId="14" fillId="9" fontId="23" numFmtId="0" xfId="0" applyAlignment="1" applyBorder="1" applyFont="1">
      <alignment horizontal="center" shrinkToFit="0" vertical="center" wrapText="1"/>
    </xf>
    <xf borderId="9" fillId="11" fontId="8" numFmtId="0" xfId="0" applyAlignment="1" applyBorder="1" applyFont="1">
      <alignment readingOrder="0" shrinkToFit="0" vertical="center" wrapText="1"/>
    </xf>
    <xf borderId="9" fillId="7" fontId="34" numFmtId="0" xfId="0" applyAlignment="1" applyBorder="1" applyFont="1">
      <alignment horizontal="left" readingOrder="0" shrinkToFit="0" vertical="center" wrapText="1"/>
    </xf>
    <xf borderId="7" fillId="7" fontId="13" numFmtId="0" xfId="0" applyAlignment="1" applyBorder="1" applyFont="1">
      <alignment horizontal="left" readingOrder="0" shrinkToFit="0" vertical="center" wrapText="1"/>
    </xf>
    <xf borderId="7" fillId="7" fontId="35" numFmtId="0" xfId="0" applyAlignment="1" applyBorder="1" applyFont="1">
      <alignment horizontal="left" readingOrder="0" shrinkToFit="0" vertical="center" wrapText="1"/>
    </xf>
    <xf borderId="9" fillId="0" fontId="36" numFmtId="0" xfId="0" applyAlignment="1" applyBorder="1" applyFont="1">
      <alignment horizontal="left" readingOrder="0" shrinkToFit="0" vertical="center" wrapText="1"/>
    </xf>
    <xf borderId="9" fillId="7" fontId="13" numFmtId="0" xfId="0" applyAlignment="1" applyBorder="1" applyFont="1">
      <alignment horizontal="left" readingOrder="0" shrinkToFit="0" vertical="center" wrapText="1"/>
    </xf>
    <xf borderId="9" fillId="7" fontId="24" numFmtId="1" xfId="0" applyAlignment="1" applyBorder="1" applyFont="1" applyNumberFormat="1">
      <alignment shrinkToFit="0" vertical="center" wrapText="1"/>
    </xf>
    <xf borderId="9" fillId="7" fontId="13" numFmtId="1" xfId="0" applyAlignment="1" applyBorder="1" applyFont="1" applyNumberFormat="1">
      <alignment shrinkToFit="0" vertical="center" wrapText="1"/>
    </xf>
    <xf borderId="9" fillId="7" fontId="13" numFmtId="1" xfId="0" applyAlignment="1" applyBorder="1" applyFont="1" applyNumberFormat="1">
      <alignment horizontal="center" shrinkToFit="0" vertical="center" wrapText="1"/>
    </xf>
    <xf borderId="0" fillId="0" fontId="6" numFmtId="0" xfId="0" applyAlignment="1" applyFont="1">
      <alignment horizontal="left" shrinkToFit="0" vertical="center" wrapText="0"/>
    </xf>
    <xf borderId="9" fillId="7" fontId="13" numFmtId="0" xfId="0" applyAlignment="1" applyBorder="1" applyFont="1">
      <alignment horizontal="center" shrinkToFit="0" vertical="center" wrapText="1"/>
    </xf>
    <xf borderId="9" fillId="11" fontId="8" numFmtId="0" xfId="0" applyAlignment="1" applyBorder="1" applyFont="1">
      <alignment shrinkToFit="0" vertical="center" wrapText="1"/>
    </xf>
    <xf borderId="9" fillId="7" fontId="13" numFmtId="1" xfId="0" applyAlignment="1" applyBorder="1" applyFont="1" applyNumberFormat="1">
      <alignment horizontal="left" readingOrder="0" shrinkToFit="0" vertical="center" wrapText="1"/>
    </xf>
    <xf borderId="9" fillId="7" fontId="13" numFmtId="1" xfId="0" applyAlignment="1" applyBorder="1" applyFont="1" applyNumberFormat="1">
      <alignment readingOrder="0" shrinkToFit="0" vertical="center" wrapText="1"/>
    </xf>
    <xf borderId="9" fillId="0" fontId="37" numFmtId="1" xfId="0" applyAlignment="1" applyBorder="1" applyFont="1" applyNumberFormat="1">
      <alignment readingOrder="0" shrinkToFit="0" vertical="center" wrapText="1"/>
    </xf>
    <xf borderId="9" fillId="7" fontId="38" numFmtId="1" xfId="0" applyAlignment="1" applyBorder="1" applyFont="1" applyNumberFormat="1">
      <alignment readingOrder="0" shrinkToFit="0" vertical="center" wrapText="1"/>
    </xf>
    <xf borderId="9" fillId="7" fontId="18" numFmtId="0" xfId="0" applyAlignment="1" applyBorder="1" applyFont="1">
      <alignment horizontal="left" readingOrder="0" shrinkToFit="0" vertical="center" wrapText="1"/>
    </xf>
    <xf borderId="9" fillId="7" fontId="18" numFmtId="1" xfId="0" applyAlignment="1" applyBorder="1" applyFont="1" applyNumberFormat="1">
      <alignment readingOrder="0" shrinkToFit="0" vertical="center" wrapText="1"/>
    </xf>
    <xf borderId="9" fillId="7" fontId="13" numFmtId="1" xfId="0" applyAlignment="1" applyBorder="1" applyFont="1" applyNumberFormat="1">
      <alignment horizontal="center" readingOrder="0" shrinkToFit="0" vertical="center" wrapText="1"/>
    </xf>
    <xf borderId="9" fillId="0" fontId="13" numFmtId="1" xfId="0" applyAlignment="1" applyBorder="1" applyFont="1" applyNumberFormat="1">
      <alignment readingOrder="0" shrinkToFit="0" vertical="center" wrapText="1"/>
    </xf>
    <xf borderId="9" fillId="0" fontId="13" numFmtId="0" xfId="0" applyAlignment="1" applyBorder="1" applyFont="1">
      <alignment horizontal="left" shrinkToFit="0" vertical="center" wrapText="1"/>
    </xf>
    <xf borderId="9" fillId="0" fontId="13" numFmtId="0" xfId="0" applyAlignment="1" applyBorder="1" applyFont="1">
      <alignment horizontal="center" readingOrder="0" shrinkToFit="0" vertical="center" wrapText="1"/>
    </xf>
    <xf borderId="11" fillId="0" fontId="25" numFmtId="1" xfId="0" applyAlignment="1" applyBorder="1" applyFont="1" applyNumberFormat="1">
      <alignment shrinkToFit="0" vertical="center" wrapText="1"/>
    </xf>
    <xf borderId="17" fillId="0" fontId="6" numFmtId="0" xfId="0" applyAlignment="1" applyBorder="1" applyFont="1">
      <alignment shrinkToFit="0" vertical="bottom" wrapText="1"/>
    </xf>
    <xf borderId="9" fillId="0" fontId="13" numFmtId="0" xfId="0" applyAlignment="1" applyBorder="1" applyFont="1">
      <alignment horizontal="left" readingOrder="0" shrinkToFit="0" vertical="center" wrapText="1"/>
    </xf>
    <xf borderId="9" fillId="7" fontId="6" numFmtId="1" xfId="0" applyAlignment="1" applyBorder="1" applyFont="1" applyNumberFormat="1">
      <alignment horizontal="left" readingOrder="0" shrinkToFit="0" vertical="center" wrapText="1"/>
    </xf>
    <xf borderId="9" fillId="7" fontId="13" numFmtId="0" xfId="0" applyAlignment="1" applyBorder="1" applyFont="1">
      <alignment horizontal="left" shrinkToFit="0" vertical="center" wrapText="1"/>
    </xf>
    <xf borderId="9" fillId="7" fontId="39" numFmtId="1" xfId="0" applyAlignment="1" applyBorder="1" applyFont="1" applyNumberFormat="1">
      <alignment readingOrder="0" shrinkToFit="0" vertical="center" wrapText="1"/>
    </xf>
    <xf borderId="9" fillId="7" fontId="6" numFmtId="0" xfId="0" applyAlignment="1" applyBorder="1" applyFont="1">
      <alignment horizontal="center" readingOrder="0" shrinkToFit="0" vertical="center" wrapText="1"/>
    </xf>
    <xf borderId="9" fillId="7" fontId="6" numFmtId="1" xfId="0" applyAlignment="1" applyBorder="1" applyFont="1" applyNumberFormat="1">
      <alignment shrinkToFit="0" vertical="center" wrapText="1"/>
    </xf>
    <xf borderId="9" fillId="7" fontId="6" numFmtId="1" xfId="0" applyAlignment="1" applyBorder="1" applyFont="1" applyNumberFormat="1">
      <alignment readingOrder="0" shrinkToFit="0" vertical="center" wrapText="1"/>
    </xf>
    <xf borderId="9" fillId="0" fontId="40" numFmtId="1" xfId="0" applyAlignment="1" applyBorder="1" applyFont="1" applyNumberFormat="1">
      <alignment readingOrder="0" shrinkToFit="0" vertical="center" wrapText="1"/>
    </xf>
    <xf borderId="9" fillId="0" fontId="6" numFmtId="1" xfId="0" applyAlignment="1" applyBorder="1" applyFont="1" applyNumberFormat="1">
      <alignment readingOrder="0" shrinkToFit="0" vertical="center" wrapText="1"/>
    </xf>
    <xf borderId="9" fillId="7" fontId="41" numFmtId="0" xfId="0" applyAlignment="1" applyBorder="1" applyFont="1">
      <alignment readingOrder="0" shrinkToFit="0" vertical="center" wrapText="1"/>
    </xf>
    <xf borderId="9" fillId="7" fontId="6" numFmtId="0" xfId="0" applyAlignment="1" applyBorder="1" applyFont="1">
      <alignment shrinkToFit="0" vertical="center" wrapText="1"/>
    </xf>
    <xf borderId="9" fillId="7" fontId="42" numFmtId="1" xfId="0" applyAlignment="1" applyBorder="1" applyFont="1" applyNumberFormat="1">
      <alignment readingOrder="0" shrinkToFit="0" vertical="center" wrapText="1"/>
    </xf>
    <xf borderId="7" fillId="7" fontId="43" numFmtId="0" xfId="0" applyAlignment="1" applyBorder="1" applyFont="1">
      <alignment horizontal="left" readingOrder="0" shrinkToFit="0" vertical="center" wrapText="1"/>
    </xf>
    <xf borderId="9" fillId="7" fontId="13" numFmtId="0" xfId="0" applyAlignment="1" applyBorder="1" applyFont="1">
      <alignment readingOrder="0" shrinkToFit="0" vertical="center" wrapText="1"/>
    </xf>
    <xf borderId="9" fillId="7" fontId="13" numFmtId="0" xfId="0" applyAlignment="1" applyBorder="1" applyFont="1">
      <alignment shrinkToFit="0" vertical="center" wrapText="1"/>
    </xf>
    <xf borderId="7" fillId="0" fontId="44" numFmtId="0" xfId="0" applyAlignment="1" applyBorder="1" applyFont="1">
      <alignment horizontal="left" readingOrder="0" shrinkToFit="0" vertical="center" wrapText="1"/>
    </xf>
    <xf borderId="9" fillId="7" fontId="45" numFmtId="1" xfId="0" applyAlignment="1" applyBorder="1" applyFont="1" applyNumberFormat="1">
      <alignment readingOrder="0" shrinkToFit="0" vertical="center" wrapText="1"/>
    </xf>
    <xf borderId="9" fillId="7" fontId="46" numFmtId="0" xfId="0" applyAlignment="1" applyBorder="1" applyFont="1">
      <alignment readingOrder="0" shrinkToFit="0" vertical="center" wrapText="1"/>
    </xf>
    <xf borderId="9" fillId="0" fontId="13" numFmtId="1" xfId="0" applyAlignment="1" applyBorder="1" applyFont="1" applyNumberFormat="1">
      <alignment readingOrder="0" shrinkToFit="0" vertical="center" wrapText="1"/>
    </xf>
    <xf borderId="9" fillId="0" fontId="47" numFmtId="1" xfId="0" applyAlignment="1" applyBorder="1" applyFont="1" applyNumberFormat="1">
      <alignment readingOrder="0" shrinkToFit="0" vertical="center" wrapText="1"/>
    </xf>
    <xf borderId="11" fillId="4" fontId="25" numFmtId="0" xfId="0" applyAlignment="1" applyBorder="1" applyFont="1">
      <alignment shrinkToFit="0" vertical="center" wrapText="1"/>
    </xf>
    <xf borderId="7" fillId="7" fontId="13" numFmtId="0" xfId="0" applyAlignment="1" applyBorder="1" applyFont="1">
      <alignment horizontal="left" shrinkToFit="0" vertical="center" wrapText="1"/>
    </xf>
    <xf borderId="18" fillId="12" fontId="6" numFmtId="0" xfId="0" applyAlignment="1" applyBorder="1" applyFont="1">
      <alignment shrinkToFit="0" vertical="bottom" wrapText="1"/>
    </xf>
    <xf borderId="0" fillId="0" fontId="6" numFmtId="0" xfId="0" applyAlignment="1" applyFont="1">
      <alignment horizontal="center" shrinkToFit="0" vertical="center" wrapText="0"/>
    </xf>
    <xf borderId="0" fillId="0" fontId="6" numFmtId="0" xfId="0" applyAlignment="1" applyFont="1">
      <alignment shrinkToFit="0" vertical="bottom" wrapText="1"/>
    </xf>
    <xf borderId="0" fillId="0" fontId="24" numFmtId="0" xfId="0" applyAlignment="1" applyFont="1">
      <alignment shrinkToFit="0" vertical="bottom" wrapText="1"/>
    </xf>
    <xf borderId="7" fillId="13" fontId="4" numFmtId="0" xfId="0" applyAlignment="1" applyBorder="1" applyFill="1" applyFont="1">
      <alignment horizontal="left" shrinkToFit="0" vertical="center" wrapText="1"/>
    </xf>
    <xf borderId="19" fillId="13" fontId="7" numFmtId="0" xfId="0" applyAlignment="1" applyBorder="1" applyFont="1">
      <alignment horizontal="center" shrinkToFit="0" vertical="center" wrapText="1"/>
    </xf>
    <xf borderId="0" fillId="0" fontId="8" numFmtId="0" xfId="0" applyAlignment="1" applyFont="1">
      <alignment shrinkToFit="0" vertical="top" wrapText="1"/>
    </xf>
    <xf borderId="20" fillId="5" fontId="16" numFmtId="0" xfId="0" applyAlignment="1" applyBorder="1" applyFont="1">
      <alignment horizontal="left" shrinkToFit="0" vertical="center" wrapText="1"/>
    </xf>
    <xf borderId="21" fillId="0" fontId="2" numFmtId="0" xfId="0" applyAlignment="1" applyBorder="1" applyFont="1">
      <alignment shrinkToFit="0" vertical="top" wrapText="1"/>
    </xf>
    <xf borderId="22" fillId="0" fontId="2" numFmtId="0" xfId="0" applyAlignment="1" applyBorder="1" applyFont="1">
      <alignment shrinkToFit="0" vertical="top" wrapText="1"/>
    </xf>
    <xf borderId="23" fillId="2" fontId="18" numFmtId="0" xfId="0" applyAlignment="1" applyBorder="1" applyFont="1">
      <alignment horizontal="left" shrinkToFit="0" vertical="center" wrapText="1"/>
    </xf>
    <xf borderId="24" fillId="0" fontId="2" numFmtId="0" xfId="0" applyAlignment="1" applyBorder="1" applyFont="1">
      <alignment shrinkToFit="0" vertical="top" wrapText="1"/>
    </xf>
    <xf borderId="25" fillId="0" fontId="2" numFmtId="0" xfId="0" applyAlignment="1" applyBorder="1" applyFont="1">
      <alignment shrinkToFit="0" vertical="top" wrapText="1"/>
    </xf>
    <xf borderId="9" fillId="0" fontId="9" numFmtId="0" xfId="0" applyAlignment="1" applyBorder="1" applyFont="1">
      <alignment shrinkToFit="0" vertical="center" wrapText="1"/>
    </xf>
    <xf borderId="7" fillId="0" fontId="6" numFmtId="0" xfId="0" applyAlignment="1" applyBorder="1" applyFont="1">
      <alignment shrinkToFit="0" vertical="center" wrapText="1"/>
    </xf>
    <xf borderId="26" fillId="0" fontId="9" numFmtId="0" xfId="0" applyAlignment="1" applyBorder="1" applyFont="1">
      <alignment shrinkToFit="0" vertical="center" wrapText="1"/>
    </xf>
    <xf borderId="7" fillId="0" fontId="6" numFmtId="165" xfId="0" applyAlignment="1" applyBorder="1" applyFont="1" applyNumberFormat="1">
      <alignment horizontal="left" shrinkToFit="0" vertical="center" wrapText="0"/>
    </xf>
    <xf borderId="27" fillId="0" fontId="9" numFmtId="0" xfId="0" applyAlignment="1" applyBorder="1" applyFont="1">
      <alignment shrinkToFit="0" vertical="center" wrapText="1"/>
    </xf>
    <xf borderId="27" fillId="0" fontId="6" numFmtId="0" xfId="0" applyAlignment="1" applyBorder="1" applyFont="1">
      <alignment shrinkToFit="0" vertical="center" wrapText="1"/>
    </xf>
    <xf borderId="28" fillId="0" fontId="9" numFmtId="0" xfId="0" applyAlignment="1" applyBorder="1" applyFont="1">
      <alignment shrinkToFit="0" vertical="center" wrapText="1"/>
    </xf>
    <xf borderId="7" fillId="0" fontId="6" numFmtId="164" xfId="0" applyAlignment="1" applyBorder="1" applyFont="1" applyNumberFormat="1">
      <alignment horizontal="left" shrinkToFit="0" vertical="center" wrapText="0"/>
    </xf>
    <xf borderId="26" fillId="0" fontId="6" numFmtId="0" xfId="0" applyAlignment="1" applyBorder="1" applyFont="1">
      <alignment horizontal="left" shrinkToFit="0" vertical="center" wrapText="1"/>
    </xf>
    <xf borderId="3" fillId="0" fontId="9" numFmtId="0" xfId="0" applyAlignment="1" applyBorder="1" applyFont="1">
      <alignment shrinkToFit="0" vertical="center" wrapText="1"/>
    </xf>
    <xf borderId="0" fillId="0" fontId="9" numFmtId="0" xfId="0" applyAlignment="1" applyFont="1">
      <alignment shrinkToFit="0" vertical="center" wrapText="1"/>
    </xf>
    <xf borderId="29" fillId="14" fontId="48" numFmtId="0" xfId="0" applyAlignment="1" applyBorder="1" applyFill="1" applyFont="1">
      <alignment horizontal="left" shrinkToFit="0" vertical="center" wrapText="1"/>
    </xf>
    <xf borderId="30" fillId="0" fontId="2" numFmtId="0" xfId="0" applyAlignment="1" applyBorder="1" applyFont="1">
      <alignment shrinkToFit="0" vertical="top" wrapText="1"/>
    </xf>
    <xf borderId="31" fillId="0" fontId="9" numFmtId="0" xfId="0" applyAlignment="1" applyBorder="1" applyFont="1">
      <alignment readingOrder="0" shrinkToFit="0" vertical="center" wrapText="1"/>
    </xf>
    <xf borderId="0" fillId="0" fontId="49" numFmtId="0" xfId="0" applyAlignment="1" applyFont="1">
      <alignment horizontal="center" shrinkToFit="0" vertical="center" wrapText="1"/>
    </xf>
    <xf borderId="0" fillId="0" fontId="49" numFmtId="0" xfId="0" applyAlignment="1" applyFont="1">
      <alignment shrinkToFit="0" vertical="center" wrapText="1"/>
    </xf>
    <xf borderId="32" fillId="4" fontId="9" numFmtId="0" xfId="0" applyAlignment="1" applyBorder="1" applyFont="1">
      <alignment horizontal="center" shrinkToFit="0" vertical="center" wrapText="1"/>
    </xf>
    <xf borderId="33" fillId="4" fontId="9" numFmtId="0" xfId="0" applyAlignment="1" applyBorder="1" applyFont="1">
      <alignment horizontal="center" shrinkToFit="0" vertical="center" wrapText="1"/>
    </xf>
    <xf borderId="34" fillId="4" fontId="9" numFmtId="0" xfId="0" applyAlignment="1" applyBorder="1" applyFont="1">
      <alignment horizontal="center" shrinkToFit="0" vertical="center" wrapText="1"/>
    </xf>
    <xf borderId="35" fillId="0" fontId="2" numFmtId="0" xfId="0" applyAlignment="1" applyBorder="1" applyFont="1">
      <alignment shrinkToFit="0" vertical="top" wrapText="1"/>
    </xf>
    <xf borderId="36" fillId="4" fontId="9" numFmtId="0" xfId="0" applyAlignment="1" applyBorder="1" applyFont="1">
      <alignment horizontal="center" shrinkToFit="0" vertical="center" wrapText="1"/>
    </xf>
    <xf borderId="37" fillId="0" fontId="6" numFmtId="0" xfId="0" applyAlignment="1" applyBorder="1" applyFont="1">
      <alignment shrinkToFit="0" vertical="center" wrapText="0"/>
    </xf>
    <xf borderId="28" fillId="0" fontId="6" numFmtId="0" xfId="0" applyAlignment="1" applyBorder="1" applyFont="1">
      <alignment horizontal="center" shrinkToFit="0" vertical="center" wrapText="1"/>
    </xf>
    <xf borderId="5" fillId="0" fontId="6" numFmtId="0" xfId="0" applyAlignment="1" applyBorder="1" applyFont="1">
      <alignment horizontal="center" shrinkToFit="0" vertical="center" wrapText="1"/>
    </xf>
    <xf borderId="6" fillId="0" fontId="2" numFmtId="0" xfId="0" applyAlignment="1" applyBorder="1" applyFont="1">
      <alignment shrinkToFit="0" vertical="top" wrapText="1"/>
    </xf>
    <xf borderId="38" fillId="0" fontId="6" numFmtId="9" xfId="0" applyAlignment="1" applyBorder="1" applyFont="1" applyNumberFormat="1">
      <alignment horizontal="center" shrinkToFit="0" vertical="center" wrapText="1"/>
    </xf>
    <xf borderId="39" fillId="0" fontId="6" numFmtId="0" xfId="0" applyAlignment="1" applyBorder="1" applyFont="1">
      <alignment shrinkToFit="0" vertical="center" wrapText="0"/>
    </xf>
    <xf borderId="9" fillId="0" fontId="6" numFmtId="0" xfId="0" applyAlignment="1" applyBorder="1" applyFont="1">
      <alignment horizontal="center" shrinkToFit="0" vertical="center" wrapText="1"/>
    </xf>
    <xf borderId="7" fillId="0" fontId="6" numFmtId="0" xfId="0" applyAlignment="1" applyBorder="1" applyFont="1">
      <alignment horizontal="center" shrinkToFit="0" vertical="center" wrapText="1"/>
    </xf>
    <xf borderId="40" fillId="0" fontId="6" numFmtId="9" xfId="0" applyAlignment="1" applyBorder="1" applyFont="1" applyNumberFormat="1">
      <alignment horizontal="center" shrinkToFit="0" vertical="center" wrapText="1"/>
    </xf>
    <xf borderId="39" fillId="0" fontId="6" numFmtId="0" xfId="0" applyAlignment="1" applyBorder="1" applyFont="1">
      <alignment shrinkToFit="0" vertical="center" wrapText="1"/>
    </xf>
    <xf borderId="41" fillId="0" fontId="6" numFmtId="0" xfId="0" applyAlignment="1" applyBorder="1" applyFont="1">
      <alignment shrinkToFit="0" vertical="center" wrapText="1"/>
    </xf>
    <xf borderId="26" fillId="0" fontId="6"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42" fillId="0" fontId="6" numFmtId="9" xfId="0" applyAlignment="1" applyBorder="1" applyFont="1" applyNumberFormat="1">
      <alignment horizontal="center" shrinkToFit="0" vertical="center" wrapText="1"/>
    </xf>
    <xf borderId="36" fillId="4" fontId="9" numFmtId="9" xfId="0" applyAlignment="1" applyBorder="1" applyFont="1" applyNumberFormat="1">
      <alignment horizontal="center" shrinkToFit="0" vertical="center" wrapText="1"/>
    </xf>
    <xf borderId="29" fillId="0" fontId="9" numFmtId="0" xfId="0" applyAlignment="1" applyBorder="1" applyFont="1">
      <alignment horizontal="left" shrinkToFit="0" vertical="center" wrapText="1"/>
    </xf>
    <xf borderId="43" fillId="0" fontId="2" numFmtId="0" xfId="0" applyAlignment="1" applyBorder="1" applyFont="1">
      <alignment shrinkToFit="0" vertical="top" wrapText="1"/>
    </xf>
    <xf borderId="31" fillId="9" fontId="23" numFmtId="0" xfId="0" applyAlignment="1" applyBorder="1" applyFont="1">
      <alignment horizontal="center" shrinkToFit="0" vertical="center" wrapText="1"/>
    </xf>
    <xf borderId="29" fillId="0" fontId="48" numFmtId="0" xfId="0" applyAlignment="1" applyBorder="1" applyFont="1">
      <alignment horizontal="center" shrinkToFit="0" vertical="center" wrapText="1"/>
    </xf>
    <xf borderId="33" fillId="0" fontId="48" numFmtId="0" xfId="0" applyAlignment="1" applyBorder="1" applyFont="1">
      <alignment horizontal="center" shrinkToFit="0" vertical="center" wrapText="1"/>
    </xf>
    <xf borderId="36" fillId="0" fontId="48" numFmtId="0" xfId="0" applyAlignment="1" applyBorder="1" applyFont="1">
      <alignment horizontal="center" shrinkToFit="0" vertical="center" wrapText="1"/>
    </xf>
    <xf borderId="31" fillId="10" fontId="48" numFmtId="0" xfId="0" applyAlignment="1" applyBorder="1" applyFont="1">
      <alignment horizontal="center" shrinkToFit="0" vertical="center" wrapText="1"/>
    </xf>
    <xf borderId="32" fillId="0" fontId="48" numFmtId="0" xfId="0" applyAlignment="1" applyBorder="1" applyFont="1">
      <alignment horizontal="center" shrinkToFit="0" vertical="center" wrapText="1"/>
    </xf>
    <xf borderId="0" fillId="0" fontId="48" numFmtId="0" xfId="0" applyAlignment="1" applyFont="1">
      <alignment horizontal="center" shrinkToFit="0" vertical="center" wrapText="1"/>
    </xf>
    <xf borderId="44" fillId="5" fontId="19" numFmtId="0" xfId="0" applyAlignment="1" applyBorder="1" applyFont="1">
      <alignment shrinkToFit="0" vertical="top" wrapText="1"/>
    </xf>
    <xf borderId="45" fillId="0" fontId="2" numFmtId="0" xfId="0" applyAlignment="1" applyBorder="1" applyFont="1">
      <alignment shrinkToFit="0" vertical="top" wrapText="1"/>
    </xf>
    <xf borderId="46" fillId="5" fontId="7" numFmtId="0" xfId="0" applyAlignment="1" applyBorder="1" applyFont="1">
      <alignment horizontal="center" shrinkToFit="0" vertical="center" wrapText="1"/>
    </xf>
    <xf borderId="47" fillId="5" fontId="7" numFmtId="0" xfId="0" applyAlignment="1" applyBorder="1" applyFont="1">
      <alignment horizontal="center" shrinkToFit="0" vertical="center" wrapText="1"/>
    </xf>
    <xf borderId="17" fillId="5" fontId="7" numFmtId="0" xfId="0" applyAlignment="1" applyBorder="1" applyFont="1">
      <alignment horizontal="center" shrinkToFit="0" vertical="center" wrapText="1"/>
    </xf>
    <xf borderId="48" fillId="5" fontId="7" numFmtId="0" xfId="0" applyAlignment="1" applyBorder="1" applyFont="1">
      <alignment horizontal="center" shrinkToFit="0" vertical="center" wrapText="1"/>
    </xf>
    <xf borderId="49" fillId="5" fontId="7" numFmtId="0" xfId="0" applyAlignment="1" applyBorder="1" applyFont="1">
      <alignment horizontal="center" shrinkToFit="0" vertical="center" wrapText="1"/>
    </xf>
    <xf borderId="9" fillId="15" fontId="8" numFmtId="0" xfId="0" applyAlignment="1" applyBorder="1" applyFill="1" applyFont="1">
      <alignment shrinkToFit="0" vertical="top" wrapText="1"/>
    </xf>
    <xf borderId="7" fillId="15" fontId="8" numFmtId="0" xfId="0" applyAlignment="1" applyBorder="1" applyFont="1">
      <alignment horizontal="left" shrinkToFit="0" vertical="top" wrapText="1"/>
    </xf>
    <xf borderId="14" fillId="10" fontId="8" numFmtId="0" xfId="0" applyAlignment="1" applyBorder="1" applyFont="1">
      <alignment horizontal="left" shrinkToFit="0" vertical="top" wrapText="1"/>
    </xf>
    <xf borderId="39" fillId="0" fontId="8" numFmtId="0" xfId="0" applyAlignment="1" applyBorder="1" applyFont="1">
      <alignment horizontal="center" shrinkToFit="0" vertical="center" wrapText="1"/>
    </xf>
    <xf borderId="9" fillId="16" fontId="8" numFmtId="0" xfId="0" applyAlignment="1" applyBorder="1" applyFill="1" applyFont="1">
      <alignment horizontal="center" shrinkToFit="0" vertical="center" wrapText="1"/>
    </xf>
    <xf borderId="9" fillId="0" fontId="8" numFmtId="0" xfId="0" applyAlignment="1" applyBorder="1" applyFont="1">
      <alignment horizontal="center" shrinkToFit="0" vertical="center" wrapText="1"/>
    </xf>
    <xf borderId="40" fillId="16" fontId="25" numFmtId="0" xfId="0" applyAlignment="1" applyBorder="1" applyFont="1">
      <alignment horizontal="center" shrinkToFit="0" vertical="center" wrapText="1"/>
    </xf>
    <xf borderId="9" fillId="0" fontId="8" numFmtId="0" xfId="0" applyAlignment="1" applyBorder="1" applyFont="1">
      <alignment shrinkToFit="0" vertical="top" wrapText="1"/>
    </xf>
    <xf borderId="9" fillId="0" fontId="8" numFmtId="0" xfId="0" applyAlignment="1" applyBorder="1" applyFont="1">
      <alignment horizontal="left" shrinkToFit="0" vertical="top" wrapText="1"/>
    </xf>
    <xf borderId="7" fillId="0" fontId="8" numFmtId="0" xfId="0" applyAlignment="1" applyBorder="1" applyFont="1">
      <alignment horizontal="left" shrinkToFit="0" vertical="top" wrapText="1"/>
    </xf>
    <xf borderId="7" fillId="5" fontId="19" numFmtId="0" xfId="0" applyAlignment="1" applyBorder="1" applyFont="1">
      <alignment shrinkToFit="0" vertical="top" wrapText="1"/>
    </xf>
    <xf borderId="9" fillId="5" fontId="7" numFmtId="0" xfId="0" applyAlignment="1" applyBorder="1" applyFont="1">
      <alignment horizontal="center" shrinkToFit="0" vertical="center" wrapText="1"/>
    </xf>
    <xf borderId="11" fillId="5" fontId="7" numFmtId="0" xfId="0" applyAlignment="1" applyBorder="1" applyFont="1">
      <alignment horizontal="center" shrinkToFit="0" vertical="center" wrapText="1"/>
    </xf>
    <xf borderId="14" fillId="5" fontId="7" numFmtId="0" xfId="0" applyAlignment="1" applyBorder="1" applyFont="1">
      <alignment horizontal="center" shrinkToFit="0" vertical="center" wrapText="1"/>
    </xf>
    <xf borderId="39" fillId="5" fontId="7" numFmtId="0" xfId="0" applyAlignment="1" applyBorder="1" applyFont="1">
      <alignment horizontal="center" shrinkToFit="0" vertical="center" wrapText="1"/>
    </xf>
    <xf borderId="40" fillId="5" fontId="7" numFmtId="0" xfId="0" applyAlignment="1" applyBorder="1" applyFont="1">
      <alignment horizontal="center" shrinkToFit="0" vertical="center" wrapText="1"/>
    </xf>
    <xf borderId="7" fillId="0" fontId="8" numFmtId="0" xfId="0" applyAlignment="1" applyBorder="1" applyFont="1">
      <alignment shrinkToFit="0" vertical="top" wrapText="1"/>
    </xf>
    <xf borderId="14" fillId="10" fontId="8" numFmtId="0" xfId="0" applyAlignment="1" applyBorder="1" applyFont="1">
      <alignment shrinkToFit="0" vertical="top" wrapText="1"/>
    </xf>
    <xf borderId="7" fillId="0" fontId="50" numFmtId="0" xfId="0" applyAlignment="1" applyBorder="1" applyFont="1">
      <alignment shrinkToFit="0" vertical="top" wrapText="1"/>
    </xf>
    <xf borderId="7" fillId="15" fontId="51" numFmtId="0" xfId="0" applyAlignment="1" applyBorder="1" applyFont="1">
      <alignment horizontal="left" shrinkToFit="0" vertical="top" wrapText="1"/>
    </xf>
    <xf borderId="7" fillId="0" fontId="52" numFmtId="0" xfId="0" applyAlignment="1" applyBorder="1" applyFont="1">
      <alignment horizontal="left" shrinkToFit="0" vertical="top" wrapText="1"/>
    </xf>
    <xf borderId="7" fillId="0" fontId="8" numFmtId="1" xfId="0" applyAlignment="1" applyBorder="1" applyFont="1" applyNumberFormat="1">
      <alignment horizontal="left" shrinkToFit="0" vertical="top" wrapText="1"/>
    </xf>
    <xf borderId="9" fillId="0" fontId="8" numFmtId="1" xfId="0" applyAlignment="1" applyBorder="1" applyFont="1" applyNumberFormat="1">
      <alignment horizontal="left" shrinkToFit="0" vertical="top" wrapText="1"/>
    </xf>
    <xf borderId="9" fillId="5" fontId="19" numFmtId="0" xfId="0" applyAlignment="1" applyBorder="1" applyFont="1">
      <alignment horizontal="left" shrinkToFit="0" vertical="top" wrapText="1"/>
    </xf>
    <xf borderId="9" fillId="5" fontId="8" numFmtId="0" xfId="0" applyAlignment="1" applyBorder="1" applyFont="1">
      <alignment horizontal="left" shrinkToFit="0" vertical="top" wrapText="1"/>
    </xf>
    <xf borderId="0" fillId="0" fontId="8" numFmtId="1" xfId="0" applyAlignment="1" applyFont="1" applyNumberFormat="1">
      <alignment shrinkToFit="0" vertical="top" wrapText="1"/>
    </xf>
    <xf borderId="9" fillId="5" fontId="19" numFmtId="0" xfId="0" applyAlignment="1" applyBorder="1" applyFont="1">
      <alignment shrinkToFit="0" vertical="top" wrapText="1"/>
    </xf>
    <xf borderId="9" fillId="5" fontId="7" numFmtId="0" xfId="0" applyAlignment="1" applyBorder="1" applyFont="1">
      <alignment shrinkToFit="0" vertical="top" wrapText="1"/>
    </xf>
    <xf borderId="7" fillId="5" fontId="7" numFmtId="0" xfId="0" applyAlignment="1" applyBorder="1" applyFont="1">
      <alignment shrinkToFit="0" vertical="top" wrapText="1"/>
    </xf>
    <xf borderId="7" fillId="0" fontId="53" numFmtId="1" xfId="0" applyAlignment="1" applyBorder="1" applyFont="1" applyNumberFormat="1">
      <alignment horizontal="left" shrinkToFit="0" vertical="top" wrapText="1"/>
    </xf>
    <xf borderId="40" fillId="16" fontId="8" numFmtId="0" xfId="0" applyAlignment="1" applyBorder="1" applyFont="1">
      <alignment horizontal="center" shrinkToFit="0" vertical="center" wrapText="1"/>
    </xf>
    <xf borderId="39" fillId="15" fontId="8" numFmtId="0" xfId="0" applyAlignment="1" applyBorder="1" applyFont="1">
      <alignment horizontal="center" shrinkToFit="0" vertical="center" wrapText="1"/>
    </xf>
    <xf borderId="9" fillId="0" fontId="54" numFmtId="0" xfId="0" applyAlignment="1" applyBorder="1" applyFont="1">
      <alignment horizontal="left" shrinkToFit="0" vertical="top" wrapText="1"/>
    </xf>
    <xf borderId="50" fillId="10" fontId="8" numFmtId="0" xfId="0" applyAlignment="1" applyBorder="1" applyFont="1">
      <alignment horizontal="left" shrinkToFit="0" vertical="top" wrapText="1"/>
    </xf>
    <xf borderId="51" fillId="0" fontId="8" numFmtId="0" xfId="0" applyAlignment="1" applyBorder="1" applyFont="1">
      <alignment horizontal="center" shrinkToFit="0" vertical="center" wrapText="1"/>
    </xf>
    <xf borderId="52" fillId="0" fontId="8" numFmtId="0" xfId="0" applyAlignment="1" applyBorder="1" applyFont="1">
      <alignment horizontal="center" shrinkToFit="0" vertical="center" wrapText="1"/>
    </xf>
    <xf borderId="0" fillId="0" fontId="8" numFmtId="0" xfId="0" applyAlignment="1" applyFont="1">
      <alignment horizontal="left" shrinkToFit="0" vertical="top" wrapText="1"/>
    </xf>
    <xf borderId="9" fillId="0" fontId="14" numFmtId="0" xfId="0" applyAlignment="1" applyBorder="1" applyFont="1">
      <alignment shrinkToFit="0" vertical="center" wrapText="1"/>
    </xf>
    <xf borderId="9" fillId="0" fontId="15" numFmtId="164" xfId="0" applyAlignment="1" applyBorder="1" applyFont="1" applyNumberFormat="1">
      <alignment shrinkToFit="0" vertical="center" wrapText="1"/>
    </xf>
    <xf borderId="9" fillId="0" fontId="16" numFmtId="0" xfId="0" applyAlignment="1" applyBorder="1" applyFont="1">
      <alignment shrinkToFit="0" vertical="center" wrapText="1"/>
    </xf>
    <xf borderId="9" fillId="0" fontId="16" numFmtId="0" xfId="0" applyAlignment="1" applyBorder="1" applyFont="1">
      <alignment horizontal="center" shrinkToFit="0" vertical="center" wrapText="1"/>
    </xf>
    <xf borderId="9" fillId="0" fontId="16" numFmtId="1" xfId="0" applyAlignment="1" applyBorder="1" applyFont="1" applyNumberFormat="1">
      <alignment horizontal="left" shrinkToFit="0" vertical="center" wrapText="1"/>
    </xf>
    <xf borderId="9" fillId="0" fontId="18" numFmtId="0" xfId="0" applyAlignment="1" applyBorder="1" applyFont="1">
      <alignment shrinkToFit="0" vertical="center" wrapText="1"/>
    </xf>
    <xf borderId="9" fillId="0" fontId="19" numFmtId="0" xfId="0" applyAlignment="1" applyBorder="1" applyFont="1">
      <alignment shrinkToFit="0" vertical="center" wrapText="1"/>
    </xf>
    <xf borderId="9" fillId="0" fontId="20" numFmtId="0" xfId="0" applyAlignment="1" applyBorder="1" applyFont="1">
      <alignment shrinkToFit="0" vertical="center" wrapText="1"/>
    </xf>
    <xf borderId="9" fillId="0" fontId="55" numFmtId="0" xfId="0" applyAlignment="1" applyBorder="1" applyFont="1">
      <alignment shrinkToFit="0" vertical="center" wrapText="1"/>
    </xf>
    <xf borderId="9" fillId="4" fontId="13" numFmtId="0" xfId="0" applyAlignment="1" applyBorder="1" applyFont="1">
      <alignment shrinkToFit="0" vertical="center" wrapText="1"/>
    </xf>
    <xf borderId="0" fillId="0" fontId="8" numFmtId="0" xfId="0" applyAlignment="1" applyFont="1">
      <alignment horizontal="left" shrinkToFit="0" vertical="center" wrapText="1"/>
    </xf>
    <xf borderId="9" fillId="4" fontId="13" numFmtId="1" xfId="0" applyAlignment="1" applyBorder="1" applyFont="1" applyNumberFormat="1">
      <alignment shrinkToFit="0" vertical="center" wrapText="1"/>
    </xf>
    <xf borderId="7" fillId="17" fontId="4" numFmtId="0" xfId="0" applyAlignment="1" applyBorder="1" applyFill="1" applyFont="1">
      <alignment horizontal="left" shrinkToFit="0" vertical="center" wrapText="1"/>
    </xf>
    <xf borderId="19" fillId="17" fontId="7" numFmtId="0" xfId="0" applyAlignment="1" applyBorder="1" applyFont="1">
      <alignment horizontal="center" shrinkToFit="0" vertical="center" wrapText="1"/>
    </xf>
    <xf borderId="7" fillId="4" fontId="5" numFmtId="0" xfId="0" applyAlignment="1" applyBorder="1" applyFont="1">
      <alignment horizontal="center" shrinkToFit="0" vertical="center" wrapText="1"/>
    </xf>
    <xf borderId="7" fillId="0" fontId="6" numFmtId="0" xfId="0" applyAlignment="1" applyBorder="1" applyFont="1">
      <alignment horizontal="left" shrinkToFit="0" vertical="center" wrapText="0"/>
    </xf>
    <xf borderId="1" fillId="0" fontId="6" numFmtId="0" xfId="0" applyAlignment="1" applyBorder="1" applyFont="1">
      <alignment shrinkToFit="0" vertical="center" wrapText="1"/>
    </xf>
    <xf borderId="53" fillId="0" fontId="6" numFmtId="0" xfId="0" applyAlignment="1" applyBorder="1" applyFont="1">
      <alignment shrinkToFit="0" vertical="center" wrapText="1"/>
    </xf>
    <xf borderId="2" fillId="0" fontId="6" numFmtId="0" xfId="0" applyAlignment="1" applyBorder="1" applyFont="1">
      <alignment shrinkToFit="0" vertical="center" wrapText="1"/>
    </xf>
    <xf borderId="3" fillId="0" fontId="6" numFmtId="0" xfId="0" applyAlignment="1" applyBorder="1" applyFont="1">
      <alignment shrinkToFit="0" vertical="top" wrapText="1"/>
    </xf>
    <xf borderId="0" fillId="0" fontId="6" numFmtId="0" xfId="0" applyAlignment="1" applyFont="1">
      <alignment shrinkToFit="0" vertical="top" wrapText="1"/>
    </xf>
    <xf borderId="4" fillId="0" fontId="6" numFmtId="0" xfId="0" applyAlignment="1" applyBorder="1" applyFont="1">
      <alignment shrinkToFit="0" vertical="top" wrapText="1"/>
    </xf>
    <xf borderId="3" fillId="0" fontId="8" numFmtId="0" xfId="0" applyAlignment="1" applyBorder="1" applyFont="1">
      <alignment shrinkToFit="0" vertical="top" wrapText="1"/>
    </xf>
    <xf borderId="4" fillId="0" fontId="8" numFmtId="0" xfId="0" applyAlignment="1" applyBorder="1" applyFont="1">
      <alignment shrinkToFit="0" vertical="top" wrapText="1"/>
    </xf>
    <xf borderId="5" fillId="0" fontId="8" numFmtId="0" xfId="0" applyAlignment="1" applyBorder="1" applyFont="1">
      <alignment shrinkToFit="0" vertical="top" wrapText="1"/>
    </xf>
    <xf borderId="54" fillId="0" fontId="8" numFmtId="0" xfId="0" applyAlignment="1" applyBorder="1" applyFont="1">
      <alignment shrinkToFit="0" vertical="top" wrapText="1"/>
    </xf>
    <xf borderId="6" fillId="0" fontId="8" numFmtId="0" xfId="0" applyAlignment="1" applyBorder="1" applyFont="1">
      <alignment shrinkToFit="0" vertical="top" wrapText="1"/>
    </xf>
    <xf borderId="7" fillId="2" fontId="56" numFmtId="0" xfId="0" applyAlignment="1" applyBorder="1" applyFont="1">
      <alignment horizontal="left" shrinkToFit="0" vertical="center" wrapText="1"/>
    </xf>
    <xf borderId="7" fillId="0" fontId="8" numFmtId="0" xfId="0" applyAlignment="1" applyBorder="1" applyFont="1">
      <alignment horizontal="center" shrinkToFit="0" vertical="center" wrapText="1"/>
    </xf>
    <xf borderId="7" fillId="18" fontId="48" numFmtId="0" xfId="0" applyAlignment="1" applyBorder="1" applyFill="1" applyFont="1">
      <alignment horizontal="left" shrinkToFit="0" vertical="center" wrapText="0"/>
    </xf>
    <xf borderId="9" fillId="0" fontId="48" numFmtId="0" xfId="0" applyAlignment="1" applyBorder="1" applyFont="1">
      <alignment horizontal="left" shrinkToFit="0" vertical="center" wrapText="1"/>
    </xf>
    <xf borderId="7" fillId="0" fontId="48" numFmtId="0" xfId="0" applyAlignment="1" applyBorder="1" applyFont="1">
      <alignment horizontal="left" shrinkToFit="0" vertical="center" wrapText="1"/>
    </xf>
    <xf borderId="9" fillId="0" fontId="7" numFmtId="0" xfId="0" applyAlignment="1" applyBorder="1" applyFont="1">
      <alignment horizontal="center" shrinkToFit="0" vertical="center" wrapText="1"/>
    </xf>
    <xf borderId="0" fillId="0" fontId="48" numFmtId="0" xfId="0" applyAlignment="1" applyFont="1">
      <alignment horizontal="left" shrinkToFit="0" vertical="center" wrapText="1"/>
    </xf>
    <xf borderId="9" fillId="0" fontId="6" numFmtId="0" xfId="0" applyAlignment="1" applyBorder="1" applyFont="1">
      <alignment shrinkToFit="0" vertical="top" wrapText="1"/>
    </xf>
    <xf borderId="7" fillId="0" fontId="6" numFmtId="0" xfId="0" applyAlignment="1" applyBorder="1" applyFont="1">
      <alignment horizontal="left" shrinkToFit="0" vertical="top" wrapText="1"/>
    </xf>
    <xf borderId="7" fillId="0" fontId="6" numFmtId="1" xfId="0" applyAlignment="1" applyBorder="1" applyFont="1" applyNumberFormat="1">
      <alignment horizontal="left" shrinkToFit="0" vertical="top" wrapText="1"/>
    </xf>
    <xf borderId="7" fillId="0" fontId="6" numFmtId="1" xfId="0" applyAlignment="1" applyBorder="1" applyFont="1" applyNumberFormat="1">
      <alignment horizontal="center" shrinkToFit="0" vertical="top" wrapText="1"/>
    </xf>
    <xf borderId="9" fillId="0" fontId="6" numFmtId="165" xfId="0" applyAlignment="1" applyBorder="1" applyFont="1" applyNumberFormat="1">
      <alignment shrinkToFit="0" vertical="top" wrapText="1"/>
    </xf>
    <xf borderId="7" fillId="0" fontId="6" numFmtId="165" xfId="0" applyAlignment="1" applyBorder="1" applyFont="1" applyNumberFormat="1">
      <alignment horizontal="left" shrinkToFit="0" vertical="top" wrapText="1"/>
    </xf>
    <xf borderId="9" fillId="0" fontId="8" numFmtId="165" xfId="0" applyAlignment="1" applyBorder="1" applyFont="1" applyNumberFormat="1">
      <alignment shrinkToFit="0" vertical="top" wrapText="1"/>
    </xf>
    <xf borderId="7" fillId="0" fontId="8" numFmtId="165" xfId="0" applyAlignment="1" applyBorder="1" applyFont="1" applyNumberFormat="1">
      <alignment horizontal="left" shrinkToFit="0" vertical="top" wrapText="1"/>
    </xf>
    <xf borderId="55" fillId="0" fontId="57" numFmtId="49" xfId="0" applyAlignment="1" applyBorder="1" applyFont="1" applyNumberFormat="1">
      <alignment horizontal="center" shrinkToFit="0" vertical="center" wrapText="0"/>
    </xf>
    <xf borderId="55" fillId="0" fontId="57" numFmtId="0" xfId="0" applyAlignment="1" applyBorder="1" applyFont="1">
      <alignment horizontal="left" shrinkToFit="0" vertical="center" wrapText="1"/>
    </xf>
    <xf borderId="8" fillId="0" fontId="6" numFmtId="49" xfId="0" applyAlignment="1" applyBorder="1" applyFont="1" applyNumberFormat="1">
      <alignment horizontal="center" shrinkToFit="0" vertical="center" wrapText="1"/>
    </xf>
    <xf borderId="9" fillId="0" fontId="6" numFmtId="49" xfId="0" applyAlignment="1" applyBorder="1" applyFont="1" applyNumberFormat="1">
      <alignment horizontal="center" shrinkToFit="0" vertical="center" wrapText="1"/>
    </xf>
    <xf borderId="0" fillId="0" fontId="8" numFmtId="0" xfId="0" applyAlignment="1" applyFont="1">
      <alignment shrinkToFit="0" vertical="top" wrapText="0"/>
    </xf>
    <xf borderId="0" fillId="0" fontId="8" numFmtId="0" xfId="0" applyAlignment="1" applyFont="1">
      <alignment shrinkToFit="0" vertical="bottom" wrapText="0"/>
    </xf>
    <xf borderId="56" fillId="19" fontId="58" numFmtId="0" xfId="0" applyAlignment="1" applyBorder="1" applyFill="1" applyFont="1">
      <alignment horizontal="center" shrinkToFit="0" vertical="top" wrapText="1"/>
    </xf>
    <xf borderId="56" fillId="19" fontId="58" numFmtId="0" xfId="0" applyAlignment="1" applyBorder="1" applyFont="1">
      <alignment horizontal="left" shrinkToFit="0" vertical="top" wrapText="0"/>
    </xf>
    <xf borderId="57" fillId="19" fontId="58" numFmtId="0" xfId="0" applyAlignment="1" applyBorder="1" applyFont="1">
      <alignment horizontal="center" shrinkToFit="0" vertical="top" wrapText="1"/>
    </xf>
    <xf borderId="57" fillId="19" fontId="58" numFmtId="0" xfId="0" applyAlignment="1" applyBorder="1" applyFont="1">
      <alignment horizontal="left" shrinkToFit="0" vertical="top" wrapText="0"/>
    </xf>
    <xf borderId="56" fillId="19" fontId="59" numFmtId="0" xfId="0" applyAlignment="1" applyBorder="1" applyFont="1">
      <alignment horizontal="left" shrinkToFit="0" vertical="top" wrapText="0"/>
    </xf>
    <xf borderId="9" fillId="0" fontId="60" numFmtId="49" xfId="0" applyAlignment="1" applyBorder="1" applyFont="1" applyNumberFormat="1">
      <alignment horizontal="center" shrinkToFit="0" vertical="center" wrapText="1"/>
    </xf>
    <xf borderId="0" fillId="0" fontId="60" numFmtId="0" xfId="0" applyAlignment="1" applyFont="1">
      <alignment shrinkToFit="0" vertical="top" wrapText="0"/>
    </xf>
    <xf borderId="0" fillId="0" fontId="60" numFmtId="0" xfId="0" applyAlignment="1" applyFont="1">
      <alignment shrinkToFit="0" vertical="top" wrapText="1"/>
    </xf>
    <xf borderId="0" fillId="0" fontId="60" numFmtId="49" xfId="0" applyAlignment="1" applyFont="1" applyNumberFormat="1">
      <alignment horizontal="left" shrinkToFit="0" vertical="top" wrapText="1"/>
    </xf>
    <xf borderId="0" fillId="0" fontId="61" numFmtId="0" xfId="0" applyAlignment="1" applyFont="1">
      <alignment shrinkToFit="0" vertical="top" wrapText="1"/>
    </xf>
    <xf borderId="31" fillId="0" fontId="6" numFmtId="0" xfId="0" applyAlignment="1" applyBorder="1" applyFont="1">
      <alignment horizontal="center" shrinkToFit="0" vertical="center" wrapText="1"/>
    </xf>
    <xf borderId="58" fillId="0" fontId="6" numFmtId="0" xfId="0" applyAlignment="1" applyBorder="1" applyFont="1">
      <alignment horizontal="center" shrinkToFit="0" vertical="center" wrapText="1"/>
    </xf>
    <xf borderId="9" fillId="0" fontId="6" numFmtId="0" xfId="0" applyAlignment="1" applyBorder="1" applyFont="1">
      <alignment horizontal="left" shrinkToFit="0" vertical="top" wrapText="1"/>
    </xf>
    <xf borderId="9" fillId="20" fontId="6" numFmtId="0" xfId="0" applyAlignment="1" applyBorder="1" applyFill="1" applyFont="1">
      <alignment horizontal="left" shrinkToFit="0" vertical="top" wrapText="1"/>
    </xf>
    <xf borderId="7" fillId="21" fontId="6" numFmtId="0" xfId="0" applyAlignment="1" applyBorder="1" applyFill="1" applyFont="1">
      <alignment horizontal="left" shrinkToFit="0" vertical="top" wrapText="1"/>
    </xf>
    <xf borderId="7" fillId="22" fontId="6" numFmtId="0" xfId="0" applyAlignment="1" applyBorder="1" applyFill="1" applyFont="1">
      <alignment horizontal="left" shrinkToFit="0" vertical="top" wrapText="1"/>
    </xf>
    <xf borderId="7" fillId="23" fontId="6" numFmtId="0" xfId="0" applyAlignment="1" applyBorder="1" applyFill="1" applyFont="1">
      <alignment horizontal="left" shrinkToFit="0" vertical="top" wrapText="1"/>
    </xf>
    <xf borderId="7" fillId="24" fontId="6" numFmtId="0" xfId="0" applyAlignment="1" applyBorder="1" applyFill="1" applyFont="1">
      <alignment horizontal="left" shrinkToFit="0" vertical="top" wrapText="1"/>
    </xf>
    <xf borderId="7" fillId="25" fontId="6" numFmtId="0" xfId="0" applyAlignment="1" applyBorder="1" applyFill="1" applyFont="1">
      <alignment horizontal="left" shrinkToFit="0" vertical="top" wrapText="0"/>
    </xf>
    <xf borderId="9" fillId="0" fontId="9" numFmtId="0" xfId="0" applyAlignment="1" applyBorder="1" applyFont="1">
      <alignment horizontal="left" shrinkToFit="0" vertical="top" wrapText="1"/>
    </xf>
    <xf borderId="9" fillId="20" fontId="9" numFmtId="0" xfId="0" applyAlignment="1" applyBorder="1" applyFont="1">
      <alignment horizontal="left" shrinkToFit="0" vertical="top" wrapText="1"/>
    </xf>
    <xf borderId="9" fillId="21" fontId="9" numFmtId="0" xfId="0" applyAlignment="1" applyBorder="1" applyFont="1">
      <alignment horizontal="left" shrinkToFit="0" vertical="top" wrapText="1"/>
    </xf>
    <xf borderId="9" fillId="22" fontId="9" numFmtId="0" xfId="0" applyAlignment="1" applyBorder="1" applyFont="1">
      <alignment horizontal="left" shrinkToFit="0" vertical="top" wrapText="1"/>
    </xf>
    <xf borderId="9" fillId="23" fontId="9" numFmtId="0" xfId="0" applyAlignment="1" applyBorder="1" applyFont="1">
      <alignment horizontal="left" shrinkToFit="0" vertical="top" wrapText="1"/>
    </xf>
    <xf borderId="9" fillId="23" fontId="9" numFmtId="1" xfId="0" applyAlignment="1" applyBorder="1" applyFont="1" applyNumberFormat="1">
      <alignment horizontal="left" shrinkToFit="0" vertical="top" wrapText="1"/>
    </xf>
    <xf borderId="9" fillId="24" fontId="9" numFmtId="0" xfId="0" applyAlignment="1" applyBorder="1" applyFont="1">
      <alignment horizontal="left" shrinkToFit="0" vertical="top" wrapText="1"/>
    </xf>
    <xf borderId="9" fillId="25" fontId="9" numFmtId="0" xfId="0" applyAlignment="1" applyBorder="1" applyFont="1">
      <alignment horizontal="left" shrinkToFit="0" vertical="top" wrapText="1"/>
    </xf>
    <xf borderId="9" fillId="20" fontId="6" numFmtId="0" xfId="0" applyAlignment="1" applyBorder="1" applyFont="1">
      <alignment horizontal="left" shrinkToFit="0" vertical="top" wrapText="0"/>
    </xf>
    <xf borderId="9" fillId="20" fontId="6" numFmtId="1" xfId="0" applyAlignment="1" applyBorder="1" applyFont="1" applyNumberFormat="1">
      <alignment horizontal="left" shrinkToFit="0" vertical="top" wrapText="1"/>
    </xf>
    <xf borderId="9" fillId="21" fontId="6" numFmtId="0" xfId="0" applyAlignment="1" applyBorder="1" applyFont="1">
      <alignment horizontal="left" shrinkToFit="0" vertical="top" wrapText="1"/>
    </xf>
    <xf borderId="9" fillId="23" fontId="6" numFmtId="0" xfId="0" applyAlignment="1" applyBorder="1" applyFont="1">
      <alignment horizontal="left" shrinkToFit="0" vertical="top" wrapText="1"/>
    </xf>
    <xf borderId="9" fillId="23" fontId="6" numFmtId="1" xfId="0" applyAlignment="1" applyBorder="1" applyFont="1" applyNumberFormat="1">
      <alignment horizontal="left" shrinkToFit="0" vertical="top" wrapText="1"/>
    </xf>
    <xf borderId="9" fillId="24" fontId="6" numFmtId="0" xfId="0" applyAlignment="1" applyBorder="1" applyFont="1">
      <alignment horizontal="left" shrinkToFit="0" vertical="top" wrapText="1"/>
    </xf>
    <xf borderId="9" fillId="25" fontId="6" numFmtId="165" xfId="0" applyAlignment="1" applyBorder="1" applyFont="1" applyNumberFormat="1">
      <alignment horizontal="left" shrinkToFit="0" vertical="top" wrapText="1"/>
    </xf>
    <xf borderId="9" fillId="22" fontId="6" numFmtId="0" xfId="0" applyAlignment="1" applyBorder="1" applyFont="1">
      <alignment horizontal="left" shrinkToFit="0" vertical="top" wrapText="1"/>
    </xf>
    <xf borderId="9" fillId="24" fontId="62" numFmtId="0" xfId="0" applyAlignment="1" applyBorder="1" applyFont="1">
      <alignment horizontal="left" shrinkToFit="0" vertical="top" wrapText="1"/>
    </xf>
    <xf borderId="9" fillId="24" fontId="6" numFmtId="1" xfId="0" applyAlignment="1" applyBorder="1" applyFont="1" applyNumberFormat="1">
      <alignment horizontal="left" shrinkToFit="0" vertical="top" wrapText="1"/>
    </xf>
    <xf borderId="9" fillId="20" fontId="63" numFmtId="0" xfId="0" applyAlignment="1" applyBorder="1" applyFont="1">
      <alignment horizontal="left" shrinkToFit="0" vertical="top" wrapText="1"/>
    </xf>
    <xf borderId="9" fillId="22" fontId="6" numFmtId="1" xfId="0" applyAlignment="1" applyBorder="1" applyFont="1" applyNumberFormat="1">
      <alignment horizontal="left" shrinkToFit="0" vertical="top" wrapText="1"/>
    </xf>
    <xf borderId="9" fillId="20" fontId="64" numFmtId="1" xfId="0" applyAlignment="1" applyBorder="1" applyFont="1" applyNumberFormat="1">
      <alignment horizontal="left" shrinkToFit="0" vertical="top" wrapText="1"/>
    </xf>
    <xf borderId="59" fillId="0" fontId="6" numFmtId="0" xfId="0" applyAlignment="1" applyBorder="1" applyFont="1">
      <alignment shrinkToFit="0" vertical="top" wrapText="1"/>
    </xf>
    <xf borderId="0" fillId="0" fontId="9" numFmtId="0" xfId="0" applyAlignment="1" applyFont="1">
      <alignment shrinkToFit="0" vertical="top" wrapText="1"/>
    </xf>
    <xf borderId="0" fillId="0" fontId="6" numFmtId="1" xfId="0" applyAlignment="1" applyFont="1" applyNumberFormat="1">
      <alignment shrinkToFit="0" vertical="top" wrapText="1"/>
    </xf>
    <xf borderId="60" fillId="0" fontId="6" numFmtId="0" xfId="0" applyAlignment="1" applyBorder="1" applyFont="1">
      <alignment shrinkToFit="0" vertical="top" wrapText="1"/>
    </xf>
    <xf borderId="0" fillId="0" fontId="48" numFmtId="0" xfId="0" applyAlignment="1" applyFont="1">
      <alignment shrinkToFit="0" vertical="top" wrapText="1"/>
    </xf>
    <xf borderId="57" fillId="26" fontId="55" numFmtId="0" xfId="0" applyAlignment="1" applyBorder="1" applyFill="1" applyFont="1">
      <alignment shrinkToFit="0" vertical="bottom" wrapText="0"/>
    </xf>
    <xf borderId="60" fillId="0" fontId="6" numFmtId="0" xfId="0" applyAlignment="1" applyBorder="1" applyFont="1">
      <alignment shrinkToFit="0" vertical="bottom" wrapText="1"/>
    </xf>
    <xf borderId="0" fillId="0" fontId="13" numFmtId="0" xfId="0" applyAlignment="1" applyFont="1">
      <alignment shrinkToFit="0" vertical="top" wrapText="0"/>
    </xf>
    <xf borderId="0" fillId="0" fontId="6" numFmtId="0" xfId="0" applyAlignment="1" applyFont="1">
      <alignment shrinkToFit="0" vertical="top" wrapText="0"/>
    </xf>
    <xf borderId="0" fillId="0" fontId="6" numFmtId="10" xfId="0" applyAlignment="1" applyFont="1" applyNumberFormat="1">
      <alignment shrinkToFit="0" vertical="top" wrapText="0"/>
    </xf>
    <xf borderId="0" fillId="0" fontId="65" numFmtId="0" xfId="0" applyAlignment="1" applyFont="1">
      <alignment shrinkToFit="0" vertical="top" wrapText="1"/>
    </xf>
    <xf borderId="60" fillId="11" fontId="6" numFmtId="0" xfId="0" applyAlignment="1" applyBorder="1" applyFont="1">
      <alignment shrinkToFit="0" vertical="bottom" wrapText="1"/>
    </xf>
    <xf borderId="57" fillId="11" fontId="6" numFmtId="0" xfId="0" applyAlignment="1" applyBorder="1" applyFont="1">
      <alignment shrinkToFit="0" vertical="bottom" wrapText="1"/>
    </xf>
    <xf borderId="53" fillId="0" fontId="6" numFmtId="0" xfId="0" applyAlignment="1" applyBorder="1" applyFont="1">
      <alignment shrinkToFit="0" vertical="bottom" wrapText="0"/>
    </xf>
    <xf borderId="9" fillId="0" fontId="6" numFmtId="0" xfId="0" applyAlignment="1" applyBorder="1" applyFont="1">
      <alignment shrinkToFit="0" vertical="bottom" wrapText="0"/>
    </xf>
    <xf borderId="0" fillId="0" fontId="66" numFmtId="0" xfId="0" applyAlignment="1" applyFont="1">
      <alignment shrinkToFit="0" vertical="top" wrapText="1"/>
    </xf>
    <xf borderId="0" fillId="0" fontId="66" numFmtId="0" xfId="0" applyAlignment="1" applyFont="1">
      <alignment horizontal="left" shrinkToFit="0" vertical="top" wrapText="1"/>
    </xf>
    <xf borderId="0" fillId="0" fontId="66" numFmtId="165" xfId="0" applyAlignment="1" applyFont="1" applyNumberFormat="1">
      <alignment horizontal="left" shrinkToFit="0" vertical="top" wrapText="1"/>
    </xf>
    <xf borderId="0" fillId="0" fontId="66" numFmtId="1" xfId="0" applyAlignment="1" applyFont="1" applyNumberFormat="1">
      <alignment horizontal="left" shrinkToFit="0" vertical="top" wrapText="1"/>
    </xf>
    <xf borderId="0" fillId="0" fontId="65" numFmtId="1" xfId="0" applyAlignment="1" applyFont="1" applyNumberFormat="1">
      <alignment shrinkToFit="0" vertical="top" wrapText="1"/>
    </xf>
    <xf borderId="0" fillId="0" fontId="65" numFmtId="165" xfId="0" applyAlignment="1" applyFont="1" applyNumberFormat="1">
      <alignment shrinkToFit="0" vertical="top" wrapText="1"/>
    </xf>
    <xf borderId="23" fillId="27" fontId="4" numFmtId="0" xfId="0" applyAlignment="1" applyBorder="1" applyFill="1" applyFont="1">
      <alignment horizontal="left" shrinkToFit="0" vertical="center" wrapText="1"/>
    </xf>
    <xf borderId="9" fillId="4" fontId="5" numFmtId="0" xfId="0" applyAlignment="1" applyBorder="1" applyFont="1">
      <alignment horizontal="left" shrinkToFit="0" vertical="center" wrapText="1"/>
    </xf>
    <xf borderId="57" fillId="5" fontId="18" numFmtId="0" xfId="0" applyAlignment="1" applyBorder="1" applyFont="1">
      <alignment shrinkToFit="0" vertical="top" wrapText="1"/>
    </xf>
    <xf borderId="9" fillId="5" fontId="16" numFmtId="0" xfId="0" applyAlignment="1" applyBorder="1" applyFont="1">
      <alignment horizontal="left" shrinkToFit="0" vertical="center" wrapText="1"/>
    </xf>
    <xf borderId="9" fillId="3" fontId="23" numFmtId="0" xfId="0" applyAlignment="1" applyBorder="1" applyFont="1">
      <alignment horizontal="center" shrinkToFit="0" vertical="center" wrapText="1"/>
    </xf>
    <xf borderId="0" fillId="0" fontId="67" numFmtId="0" xfId="0" applyAlignment="1" applyFont="1">
      <alignment shrinkToFit="0" vertical="bottom" wrapText="0"/>
    </xf>
    <xf borderId="9" fillId="4" fontId="16" numFmtId="0" xfId="0" applyAlignment="1" applyBorder="1" applyFont="1">
      <alignment horizontal="left" shrinkToFit="0" vertical="center" wrapText="1"/>
    </xf>
    <xf borderId="9" fillId="4" fontId="16" numFmtId="0" xfId="0" applyAlignment="1" applyBorder="1" applyFont="1">
      <alignment horizontal="center" shrinkToFit="0" vertical="center" wrapText="1"/>
    </xf>
    <xf borderId="57" fillId="4" fontId="67" numFmtId="0" xfId="0" applyAlignment="1" applyBorder="1" applyFont="1">
      <alignment shrinkToFit="0" vertical="bottom" wrapText="0"/>
    </xf>
    <xf borderId="9" fillId="4" fontId="18" numFmtId="165" xfId="0" applyAlignment="1" applyBorder="1" applyFont="1" applyNumberFormat="1">
      <alignment horizontal="center" shrinkToFit="0" vertical="center" wrapText="1"/>
    </xf>
    <xf borderId="9" fillId="0" fontId="13" numFmtId="165" xfId="0" applyAlignment="1" applyBorder="1" applyFont="1" applyNumberFormat="1">
      <alignment horizontal="center" shrinkToFit="0" vertical="center" wrapText="1"/>
    </xf>
    <xf borderId="9" fillId="2" fontId="13" numFmtId="165" xfId="0" applyAlignment="1" applyBorder="1" applyFont="1" applyNumberFormat="1">
      <alignment horizontal="center" shrinkToFit="0" vertical="center" wrapText="1"/>
    </xf>
    <xf borderId="7" fillId="5" fontId="16" numFmtId="0" xfId="0" applyAlignment="1" applyBorder="1" applyFont="1">
      <alignment shrinkToFit="0" vertical="center" wrapText="1"/>
    </xf>
    <xf borderId="9" fillId="0" fontId="13" numFmtId="0" xfId="0" applyAlignment="1" applyBorder="1" applyFont="1">
      <alignment horizontal="center" shrinkToFit="0" vertical="center" wrapText="1"/>
    </xf>
    <xf borderId="9" fillId="0" fontId="6" numFmtId="165" xfId="0" applyAlignment="1" applyBorder="1" applyFont="1" applyNumberFormat="1">
      <alignment horizontal="center" shrinkToFit="0" vertical="center" wrapText="1"/>
    </xf>
    <xf borderId="9" fillId="2" fontId="8" numFmtId="165" xfId="0" applyAlignment="1" applyBorder="1" applyFont="1" applyNumberFormat="1">
      <alignment shrinkToFit="0" vertical="center" wrapText="1"/>
    </xf>
    <xf borderId="9" fillId="2" fontId="13" numFmtId="165" xfId="0" applyAlignment="1" applyBorder="1" applyFont="1" applyNumberFormat="1">
      <alignment shrinkToFit="0" vertical="center" wrapText="1"/>
    </xf>
    <xf borderId="9" fillId="2" fontId="13" numFmtId="165" xfId="0" applyAlignment="1" applyBorder="1" applyFont="1" applyNumberFormat="1">
      <alignment horizontal="left" shrinkToFit="0" vertical="center" wrapText="1"/>
    </xf>
    <xf borderId="9" fillId="0" fontId="13" numFmtId="165" xfId="0" applyAlignment="1" applyBorder="1" applyFont="1" applyNumberFormat="1">
      <alignment shrinkToFit="0" vertical="center" wrapText="1"/>
    </xf>
    <xf borderId="9" fillId="2" fontId="13" numFmtId="0" xfId="0" applyAlignment="1" applyBorder="1" applyFont="1">
      <alignment horizontal="center" shrinkToFit="0" vertical="center" wrapText="1"/>
    </xf>
    <xf borderId="0" fillId="0" fontId="6" numFmtId="49" xfId="0" applyAlignment="1" applyFont="1" applyNumberFormat="1">
      <alignment shrinkToFit="0" vertical="bottom" wrapText="0"/>
    </xf>
    <xf borderId="7" fillId="5" fontId="68" numFmtId="0" xfId="0" applyAlignment="1" applyBorder="1" applyFont="1">
      <alignment horizontal="left" shrinkToFit="0" vertical="center" wrapText="1"/>
    </xf>
    <xf borderId="0" fillId="0" fontId="68" numFmtId="0" xfId="0" applyAlignment="1" applyFont="1">
      <alignment shrinkToFit="0" vertical="center" wrapText="1"/>
    </xf>
    <xf borderId="0" fillId="0" fontId="69" numFmtId="0" xfId="0" applyAlignment="1" applyFont="1">
      <alignment shrinkToFit="0" vertical="bottom" wrapText="0"/>
    </xf>
    <xf borderId="7" fillId="4" fontId="3" numFmtId="0" xfId="0" applyAlignment="1" applyBorder="1" applyFont="1">
      <alignment horizontal="left" shrinkToFit="0" vertical="center" wrapText="1"/>
    </xf>
    <xf borderId="0" fillId="0" fontId="18" numFmtId="0" xfId="0" applyAlignment="1" applyFont="1">
      <alignment shrinkToFit="0" vertical="top" wrapText="1"/>
    </xf>
    <xf borderId="0" fillId="0" fontId="48" numFmtId="0" xfId="0" applyAlignment="1" applyFont="1">
      <alignment shrinkToFit="0" vertical="center" wrapText="1"/>
    </xf>
    <xf borderId="9" fillId="0" fontId="8" numFmtId="14" xfId="0" applyAlignment="1" applyBorder="1" applyFont="1" applyNumberFormat="1">
      <alignment horizontal="left" shrinkToFit="0" vertical="top" wrapText="1"/>
    </xf>
  </cellXfs>
  <cellStyles count="1">
    <cellStyle xfId="0" name="Normal" builtinId="0"/>
  </cellStyles>
  <dxfs count="7">
    <dxf>
      <font>
        <color rgb="FFBF9000"/>
      </font>
      <fill>
        <patternFill patternType="solid">
          <fgColor theme="1"/>
          <bgColor theme="1"/>
        </patternFill>
      </fill>
      <border>
        <left style="thin">
          <color rgb="FF000000"/>
        </left>
        <right style="thin">
          <color rgb="FF000000"/>
        </right>
        <top style="thin">
          <color rgb="FF000000"/>
        </top>
        <bottom style="thin">
          <color rgb="FF000000"/>
        </bottom>
      </border>
    </dxf>
    <dxf>
      <font>
        <color rgb="FFBF90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i/>
        <color rgb="FF7F7F7F"/>
      </font>
      <fill>
        <patternFill patternType="none"/>
      </fill>
      <border/>
    </dxf>
    <dxf>
      <font>
        <color rgb="FF0C0C0C"/>
      </font>
      <fill>
        <patternFill patternType="solid">
          <fgColor rgb="FFFFE598"/>
          <bgColor rgb="FFFFE598"/>
        </patternFill>
      </fill>
      <border>
        <left style="thin">
          <color rgb="FF000000"/>
        </left>
        <right style="thin">
          <color rgb="FF000000"/>
        </right>
        <top style="thin">
          <color rgb="FF000000"/>
        </top>
        <bottom style="thin">
          <color rgb="FF000000"/>
        </bottom>
      </border>
    </dxf>
    <dxf>
      <font>
        <color theme="1"/>
      </font>
      <fill>
        <patternFill patternType="solid">
          <fgColor rgb="FFFFE598"/>
          <bgColor rgb="FFFFE598"/>
        </patternFill>
      </fill>
      <border>
        <left style="thin">
          <color rgb="FF000000"/>
        </left>
        <right style="thin">
          <color rgb="FF000000"/>
        </right>
        <top style="thin">
          <color rgb="FF000000"/>
        </top>
        <bottom style="thin">
          <color rgb="FF000000"/>
        </bottom>
      </border>
    </dxf>
    <dxf>
      <font>
        <color rgb="FFE7E6E6"/>
      </font>
      <fill>
        <patternFill patternType="solid">
          <fgColor rgb="FFE7E6E6"/>
          <bgColor rgb="FFE7E6E6"/>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pivotCacheDefinition" Target="pivotCache/pivotCacheDefinition1.xml"/><Relationship Id="rId16" Type="http://schemas.openxmlformats.org/officeDocument/2006/relationships/worksheet" Target="worksheets/sheet13.xml"/><Relationship Id="rId18" Type="http://customschemas.google.com/relationships/workbookmetadata" Target="metadata"/></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400">
                <a:solidFill>
                  <a:srgbClr val="757575"/>
                </a:solidFill>
                <a:latin typeface="Helvetica"/>
              </a:defRPr>
            </a:pPr>
            <a:r>
              <a:rPr b="1" i="0" sz="1400">
                <a:solidFill>
                  <a:srgbClr val="757575"/>
                </a:solidFill>
                <a:latin typeface="Helvetica"/>
              </a:rPr>
              <a:t>Subsection Scores</a:t>
            </a:r>
          </a:p>
        </c:rich>
      </c:tx>
      <c:layout>
        <c:manualLayout>
          <c:xMode val="edge"/>
          <c:yMode val="edge"/>
          <c:x val="0.38155893611806635"/>
          <c:y val="0.015194681861348529"/>
        </c:manualLayout>
      </c:layout>
      <c:overlay val="0"/>
    </c:title>
    <c:plotArea>
      <c:layout/>
      <c:barChart>
        <c:barDir val="bar"/>
        <c:ser>
          <c:idx val="0"/>
          <c:order val="0"/>
          <c:tx>
            <c:v>Company Documentation Accessibility Application Security Authentication, Authorization, and Accounting Change Management Data Datacenter Firewalls, IDS, IPS, and Networking Policies, Procedures, and Processes Incident Handling Quality Assurance Vulnerability Scanning</c:v>
          </c:tx>
          <c:spPr>
            <a:solidFill>
              <a:srgbClr val="FF0000"/>
            </a:solidFill>
            <a:ln cmpd="sng">
              <a:solidFill>
                <a:srgbClr val="000000"/>
              </a:solidFill>
            </a:ln>
          </c:spPr>
          <c:cat>
            <c:strRef>
              <c:f>Values!$J$2:$J$20</c:f>
            </c:strRef>
          </c:cat>
          <c:val>
            <c:numRef>
              <c:f>Values!$I$2:$I$20</c:f>
              <c:numCache/>
            </c:numRef>
          </c:val>
        </c:ser>
        <c:axId val="1946776838"/>
        <c:axId val="87787300"/>
      </c:barChart>
      <c:catAx>
        <c:axId val="1946776838"/>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1200">
                <a:solidFill>
                  <a:srgbClr val="000000"/>
                </a:solidFill>
                <a:latin typeface="Verdana"/>
              </a:defRPr>
            </a:pPr>
          </a:p>
        </c:txPr>
        <c:crossAx val="87787300"/>
      </c:catAx>
      <c:valAx>
        <c:axId val="87787300"/>
        <c:scaling>
          <c:orientation val="minMax"/>
          <c:max val="1.0"/>
        </c:scaling>
        <c:delete val="0"/>
        <c:axPos val="b"/>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0.00%" sourceLinked="0"/>
        <c:majorTickMark val="none"/>
        <c:minorTickMark val="none"/>
        <c:tickLblPos val="nextTo"/>
        <c:spPr>
          <a:ln/>
        </c:spPr>
        <c:txPr>
          <a:bodyPr/>
          <a:lstStyle/>
          <a:p>
            <a:pPr lvl="0">
              <a:defRPr b="0" i="0" sz="900">
                <a:solidFill>
                  <a:srgbClr val="000000"/>
                </a:solidFill>
                <a:latin typeface="Helvetica"/>
              </a:defRPr>
            </a:pPr>
          </a:p>
        </c:txPr>
        <c:crossAx val="1946776838"/>
        <c:crosses val="max"/>
        <c:majorUnit val="0.1"/>
      </c:valAx>
    </c:plotArea>
    <c:plotVisOnly val="1"/>
  </c:char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190500</xdr:colOff>
      <xdr:row>1</xdr:row>
      <xdr:rowOff>76200</xdr:rowOff>
    </xdr:from>
    <xdr:ext cx="9734550" cy="9048750"/>
    <xdr:sp>
      <xdr:nvSpPr>
        <xdr:cNvPr id="3" name="Shape 3"/>
        <xdr:cNvSpPr txBox="1"/>
      </xdr:nvSpPr>
      <xdr:spPr>
        <a:xfrm>
          <a:off x="481900" y="0"/>
          <a:ext cx="9728200" cy="7560000"/>
        </a:xfrm>
        <a:prstGeom prst="rect">
          <a:avLst/>
        </a:prstGeom>
        <a:noFill/>
        <a:ln>
          <a:noFill/>
        </a:ln>
      </xdr:spPr>
      <xdr:txBody>
        <a:bodyPr anchorCtr="0" anchor="ctr" bIns="45700" lIns="91425" spcFirstLastPara="1" rIns="91425" wrap="square" tIns="45700">
          <a:noAutofit/>
        </a:bodyPr>
        <a:lstStyle/>
        <a:p>
          <a:pPr indent="0" lvl="0" marL="0" rtl="0" algn="ctr">
            <a:spcBef>
              <a:spcPts val="0"/>
            </a:spcBef>
            <a:spcAft>
              <a:spcPts val="0"/>
            </a:spcAft>
            <a:buClr>
              <a:schemeClr val="dk1"/>
            </a:buClr>
            <a:buSzPts val="1600"/>
            <a:buFont typeface="Verdana"/>
            <a:buNone/>
          </a:pPr>
          <a:r>
            <a:rPr b="1" lang="en-US" sz="1600">
              <a:solidFill>
                <a:schemeClr val="dk1"/>
              </a:solidFill>
              <a:latin typeface="Verdana"/>
              <a:ea typeface="Verdana"/>
              <a:cs typeface="Verdana"/>
              <a:sym typeface="Verdana"/>
            </a:rPr>
            <a:t>Shared Assessments Introduction</a:t>
          </a:r>
          <a:endParaRPr sz="1600">
            <a:solidFill>
              <a:schemeClr val="dk1"/>
            </a:solidFill>
            <a:latin typeface="Verdana"/>
            <a:ea typeface="Verdana"/>
            <a:cs typeface="Verdana"/>
            <a:sym typeface="Verdana"/>
          </a:endParaRPr>
        </a:p>
        <a:p>
          <a:pPr indent="0" lvl="0" marL="0" rtl="0" algn="l">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sz="1400"/>
        </a:p>
        <a:p>
          <a:pPr indent="0" lvl="0" marL="0" rtl="0" algn="l">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b="0" sz="1100">
            <a:latin typeface="Verdana"/>
            <a:ea typeface="Verdana"/>
            <a:cs typeface="Verdana"/>
            <a:sym typeface="Verdana"/>
          </a:endParaRPr>
        </a:p>
        <a:p>
          <a:pPr indent="0" lvl="0" marL="0" rtl="0" algn="l">
            <a:spcBef>
              <a:spcPts val="0"/>
            </a:spcBef>
            <a:spcAft>
              <a:spcPts val="0"/>
            </a:spcAft>
            <a:buClr>
              <a:schemeClr val="dk1"/>
            </a:buClr>
            <a:buSzPts val="1100"/>
            <a:buFont typeface="Verdana"/>
            <a:buNone/>
          </a:pPr>
          <a:br>
            <a:rPr b="0" lang="en-US" sz="1100">
              <a:solidFill>
                <a:schemeClr val="dk1"/>
              </a:solidFill>
              <a:latin typeface="Verdana"/>
              <a:ea typeface="Verdana"/>
              <a:cs typeface="Verdana"/>
              <a:sym typeface="Verdana"/>
            </a:rPr>
          </a:br>
          <a:r>
            <a:rPr b="0" i="0" lang="en-US" sz="1100" u="none" strike="noStrike">
              <a:solidFill>
                <a:schemeClr val="dk1"/>
              </a:solidFill>
              <a:latin typeface="Verdana"/>
              <a:ea typeface="Verdana"/>
              <a:cs typeface="Verdana"/>
              <a:sym typeface="Verdana"/>
            </a:rPr>
            <a:t>The </a:t>
          </a:r>
          <a:r>
            <a:rPr b="1" i="0" lang="en-US" sz="1100" u="none" strike="noStrike">
              <a:solidFill>
                <a:schemeClr val="dk1"/>
              </a:solidFill>
              <a:latin typeface="Verdana"/>
              <a:ea typeface="Verdana"/>
              <a:cs typeface="Verdana"/>
              <a:sym typeface="Verdana"/>
            </a:rPr>
            <a:t>Higher Education Community Vendor Assessment Toolkit </a:t>
          </a:r>
          <a:r>
            <a:rPr b="0" i="0" lang="en-US" sz="1100" u="none" strike="noStrike">
              <a:solidFill>
                <a:schemeClr val="dk1"/>
              </a:solidFill>
              <a:latin typeface="Verdana"/>
              <a:ea typeface="Verdana"/>
              <a:cs typeface="Verdana"/>
              <a:sym typeface="Verdana"/>
            </a:rPr>
            <a:t>(</a:t>
          </a:r>
          <a:r>
            <a:rPr b="1" i="0" lang="en-US" sz="1100" u="none" strike="noStrike">
              <a:solidFill>
                <a:schemeClr val="dk1"/>
              </a:solidFill>
              <a:latin typeface="Verdana"/>
              <a:ea typeface="Verdana"/>
              <a:cs typeface="Verdana"/>
              <a:sym typeface="Verdana"/>
            </a:rPr>
            <a:t>HECVAT</a:t>
          </a:r>
          <a:r>
            <a:rPr b="0" i="0" lang="en-US" sz="1100" u="none" strike="noStrike">
              <a:solidFill>
                <a:schemeClr val="dk1"/>
              </a:solidFill>
              <a:latin typeface="Verdana"/>
              <a:ea typeface="Verdana"/>
              <a:cs typeface="Verdana"/>
              <a:sym typeface="Verdana"/>
            </a:rPr>
            <a:t>) attempts to generalize higher education information security and data protections and issues for consistency and ease of use. Some institutions may have specific issues that must be addressed in addition to the general questions</a:t>
          </a:r>
          <a:r>
            <a:rPr b="0" i="0" lang="en-US" sz="1100" u="none" strike="noStrike">
              <a:solidFill>
                <a:schemeClr val="dk1"/>
              </a:solidFill>
              <a:latin typeface="Verdana"/>
              <a:ea typeface="Verdana"/>
              <a:cs typeface="Verdana"/>
              <a:sym typeface="Verdana"/>
            </a:rPr>
            <a:t> sets</a:t>
          </a:r>
          <a:r>
            <a:rPr b="0" i="0" lang="en-US" sz="1100" u="none" strike="noStrike">
              <a:solidFill>
                <a:schemeClr val="dk1"/>
              </a:solidFill>
              <a:latin typeface="Verdana"/>
              <a:ea typeface="Verdana"/>
              <a:cs typeface="Verdana"/>
              <a:sym typeface="Verdana"/>
            </a:rPr>
            <a:t> provided in the</a:t>
          </a:r>
          <a:r>
            <a:rPr b="0" i="0" lang="en-US" sz="1100" u="none" strike="noStrike">
              <a:solidFill>
                <a:schemeClr val="dk1"/>
              </a:solidFill>
              <a:latin typeface="Verdana"/>
              <a:ea typeface="Verdana"/>
              <a:cs typeface="Verdana"/>
              <a:sym typeface="Verdana"/>
            </a:rPr>
            <a:t> toolkit</a:t>
          </a:r>
          <a:r>
            <a:rPr b="0" i="0" lang="en-US" sz="1100" u="none" strike="noStrike">
              <a:solidFill>
                <a:schemeClr val="dk1"/>
              </a:solidFill>
              <a:latin typeface="Verdana"/>
              <a:ea typeface="Verdana"/>
              <a:cs typeface="Verdana"/>
              <a:sym typeface="Verdana"/>
            </a:rPr>
            <a:t>. It is anticipated that the HECVAT will be revised over time to account for changes in services provisioning and the information security and data protection needs of higher education institutions.</a:t>
          </a:r>
          <a:endParaRPr b="0" sz="1100">
            <a:latin typeface="Verdana"/>
            <a:ea typeface="Verdana"/>
            <a:cs typeface="Verdana"/>
            <a:sym typeface="Verdana"/>
          </a:endParaRPr>
        </a:p>
        <a:p>
          <a:pPr indent="0" lvl="0" marL="0" rtl="0" algn="l">
            <a:spcBef>
              <a:spcPts val="0"/>
            </a:spcBef>
            <a:spcAft>
              <a:spcPts val="0"/>
            </a:spcAft>
            <a:buClr>
              <a:schemeClr val="dk1"/>
            </a:buClr>
            <a:buSzPts val="1100"/>
            <a:buFont typeface="Verdana"/>
            <a:buNone/>
          </a:pPr>
          <a:br>
            <a:rPr b="0" lang="en-US" sz="1100">
              <a:solidFill>
                <a:schemeClr val="dk1"/>
              </a:solidFill>
              <a:latin typeface="Verdana"/>
              <a:ea typeface="Verdana"/>
              <a:cs typeface="Verdana"/>
              <a:sym typeface="Verdana"/>
            </a:rPr>
          </a:br>
          <a:r>
            <a:rPr b="0" i="0" lang="en-US" sz="1100" u="none" strike="noStrike">
              <a:solidFill>
                <a:schemeClr val="dk1"/>
              </a:solidFill>
              <a:latin typeface="Verdana"/>
              <a:ea typeface="Verdana"/>
              <a:cs typeface="Verdana"/>
              <a:sym typeface="Verdana"/>
            </a:rPr>
            <a:t>The Higher Education Community Vendor Assessment Toolkit:</a:t>
          </a:r>
          <a:endParaRPr b="0" sz="1100">
            <a:latin typeface="Verdana"/>
            <a:ea typeface="Verdana"/>
            <a:cs typeface="Verdana"/>
            <a:sym typeface="Verdana"/>
          </a:endParaRPr>
        </a:p>
        <a:p>
          <a:pPr indent="0" lvl="0" marL="0" rtl="0" algn="l">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Helps higher education institutions ensure that vendor services are appropriately assessed for security and privacy needs, including some that are unique to higher education</a:t>
          </a:r>
          <a:endParaRPr sz="1400"/>
        </a:p>
        <a:p>
          <a:pPr indent="0" lvl="0" marL="0" rtl="0" algn="l">
            <a:spcBef>
              <a:spcPts val="0"/>
            </a:spcBef>
            <a:spcAft>
              <a:spcPts val="0"/>
            </a:spcAft>
            <a:buClr>
              <a:schemeClr val="dk1"/>
            </a:buClr>
            <a:buSzPts val="1100"/>
            <a:buFont typeface="Verdana"/>
            <a:buNone/>
          </a:pPr>
          <a:r>
            <a:rPr b="0" i="0" lang="en-US" sz="1100">
              <a:solidFill>
                <a:schemeClr val="dk1"/>
              </a:solidFill>
              <a:latin typeface="Verdana"/>
              <a:ea typeface="Verdana"/>
              <a:cs typeface="Verdana"/>
              <a:sym typeface="Verdana"/>
            </a:rPr>
            <a:t>● </a:t>
          </a:r>
          <a:r>
            <a:rPr b="0" i="0" lang="en-US" sz="1100" u="none" strike="noStrike">
              <a:solidFill>
                <a:schemeClr val="dk1"/>
              </a:solidFill>
              <a:latin typeface="Verdana"/>
              <a:ea typeface="Verdana"/>
              <a:cs typeface="Verdana"/>
              <a:sym typeface="Verdana"/>
            </a:rPr>
            <a:t>Allows a consistent, easily-adopted methodology for campuses wishing to reduce costs through vendor services without increasing risks</a:t>
          </a:r>
          <a:endParaRPr sz="1400"/>
        </a:p>
        <a:p>
          <a:pPr indent="0" lvl="0" marL="0" rtl="0" algn="l">
            <a:spcBef>
              <a:spcPts val="0"/>
            </a:spcBef>
            <a:spcAft>
              <a:spcPts val="0"/>
            </a:spcAft>
            <a:buClr>
              <a:schemeClr val="dk1"/>
            </a:buClr>
            <a:buSzPts val="1100"/>
            <a:buFont typeface="Verdana"/>
            <a:buNone/>
          </a:pPr>
          <a:r>
            <a:rPr b="0" i="0" lang="en-US" sz="1100">
              <a:solidFill>
                <a:schemeClr val="dk1"/>
              </a:solidFill>
              <a:latin typeface="Verdana"/>
              <a:ea typeface="Verdana"/>
              <a:cs typeface="Verdana"/>
              <a:sym typeface="Verdana"/>
            </a:rPr>
            <a:t>● </a:t>
          </a:r>
          <a:r>
            <a:rPr b="0" i="0" lang="en-US" sz="1100" u="none" strike="noStrike">
              <a:solidFill>
                <a:schemeClr val="dk1"/>
              </a:solidFill>
              <a:latin typeface="Verdana"/>
              <a:ea typeface="Verdana"/>
              <a:cs typeface="Verdana"/>
              <a:sym typeface="Verdana"/>
            </a:rPr>
            <a:t>Reduces the burden that service providers face in responding to requests for security assessments from higher education institutions</a:t>
          </a:r>
          <a:endParaRPr sz="1400"/>
        </a:p>
        <a:p>
          <a:pPr indent="0" lvl="0" marL="0" rtl="0" algn="l">
            <a:spcBef>
              <a:spcPts val="0"/>
            </a:spcBef>
            <a:spcAft>
              <a:spcPts val="0"/>
            </a:spcAft>
            <a:buSzPts val="1100"/>
            <a:buFont typeface="Arial"/>
            <a:buNone/>
          </a:pPr>
          <a:r>
            <a:t/>
          </a:r>
          <a:endParaRPr b="0" i="0" sz="1100" u="none" strike="noStrike">
            <a:solidFill>
              <a:schemeClr val="dk1"/>
            </a:solidFill>
            <a:latin typeface="Verdana"/>
            <a:ea typeface="Verdana"/>
            <a:cs typeface="Verdana"/>
            <a:sym typeface="Verdana"/>
          </a:endParaRPr>
        </a:p>
        <a:p>
          <a:pPr indent="0" lvl="0" marL="0" rtl="0" algn="l">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The Higher Education Community Vendor Assessment Toolkit is a suite of tools built around the original HECVAT (known now as HECVAT</a:t>
          </a:r>
          <a:r>
            <a:rPr b="0" i="0" lang="en-US" sz="1100" u="none" strike="noStrike">
              <a:solidFill>
                <a:schemeClr val="dk1"/>
              </a:solidFill>
              <a:latin typeface="Verdana"/>
              <a:ea typeface="Verdana"/>
              <a:cs typeface="Verdana"/>
              <a:sym typeface="Verdana"/>
            </a:rPr>
            <a:t> - Full) </a:t>
          </a:r>
          <a:r>
            <a:rPr b="0" i="0" lang="en-US" sz="1100" u="none" strike="noStrike">
              <a:solidFill>
                <a:schemeClr val="dk1"/>
              </a:solidFill>
              <a:latin typeface="Verdana"/>
              <a:ea typeface="Verdana"/>
              <a:cs typeface="Verdana"/>
              <a:sym typeface="Verdana"/>
            </a:rPr>
            <a:t>to allow institutions to adopt, implement, and maintain a consistent risk/security assessment program. Tools include:</a:t>
          </a:r>
          <a:endParaRPr sz="1400"/>
        </a:p>
        <a:p>
          <a:pPr indent="0" lvl="0" marL="0" rtl="0" algn="l">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a:t>
          </a:r>
          <a:r>
            <a:rPr b="1" i="0" lang="en-US" sz="1100" u="none" strike="noStrike">
              <a:solidFill>
                <a:schemeClr val="dk1"/>
              </a:solidFill>
              <a:latin typeface="Verdana"/>
              <a:ea typeface="Verdana"/>
              <a:cs typeface="Verdana"/>
              <a:sym typeface="Verdana"/>
            </a:rPr>
            <a:t>HECVAT</a:t>
          </a:r>
          <a:r>
            <a:rPr b="1" i="0" lang="en-US" sz="1100" u="none" strike="noStrike">
              <a:solidFill>
                <a:schemeClr val="dk1"/>
              </a:solidFill>
              <a:latin typeface="Verdana"/>
              <a:ea typeface="Verdana"/>
              <a:cs typeface="Verdana"/>
              <a:sym typeface="Verdana"/>
            </a:rPr>
            <a:t> - Triage</a:t>
          </a:r>
          <a:r>
            <a:rPr b="0" i="0" lang="en-US" sz="1100" u="none" strike="noStrike">
              <a:solidFill>
                <a:schemeClr val="dk1"/>
              </a:solidFill>
              <a:latin typeface="Verdana"/>
              <a:ea typeface="Verdana"/>
              <a:cs typeface="Verdana"/>
              <a:sym typeface="Verdana"/>
            </a:rPr>
            <a:t>: Used to initiate risk/security assessment requests</a:t>
          </a:r>
          <a:r>
            <a:rPr b="0" i="0" lang="en-US" sz="1100" u="none" strike="noStrike">
              <a:solidFill>
                <a:schemeClr val="dk1"/>
              </a:solidFill>
              <a:latin typeface="Verdana"/>
              <a:ea typeface="Verdana"/>
              <a:cs typeface="Verdana"/>
              <a:sym typeface="Verdana"/>
            </a:rPr>
            <a:t> - review to determine assessment requirements</a:t>
          </a:r>
          <a:endParaRPr b="0" i="0" sz="1100" u="none" strike="noStrike">
            <a:solidFill>
              <a:schemeClr val="dk1"/>
            </a:solidFill>
            <a:latin typeface="Verdana"/>
            <a:ea typeface="Verdana"/>
            <a:cs typeface="Verdana"/>
            <a:sym typeface="Verdana"/>
          </a:endParaRPr>
        </a:p>
        <a:p>
          <a:pPr indent="0" lvl="0" marL="0" rtl="0" algn="l">
            <a:spcBef>
              <a:spcPts val="0"/>
            </a:spcBef>
            <a:spcAft>
              <a:spcPts val="0"/>
            </a:spcAft>
            <a:buClr>
              <a:schemeClr val="dk1"/>
            </a:buClr>
            <a:buSzPts val="1100"/>
            <a:buFont typeface="Verdana"/>
            <a:buNone/>
          </a:pPr>
          <a:r>
            <a:rPr b="0" i="0" lang="en-US" sz="1100">
              <a:solidFill>
                <a:schemeClr val="dk1"/>
              </a:solidFill>
              <a:latin typeface="Verdana"/>
              <a:ea typeface="Verdana"/>
              <a:cs typeface="Verdana"/>
              <a:sym typeface="Verdana"/>
            </a:rPr>
            <a:t>● </a:t>
          </a:r>
          <a:r>
            <a:rPr b="1" i="0" lang="en-US" sz="1100" u="none" strike="noStrike">
              <a:solidFill>
                <a:srgbClr val="FF0000"/>
              </a:solidFill>
              <a:latin typeface="Verdana"/>
              <a:ea typeface="Verdana"/>
              <a:cs typeface="Verdana"/>
              <a:sym typeface="Verdana"/>
            </a:rPr>
            <a:t>HECVAT - Full</a:t>
          </a:r>
          <a:r>
            <a:rPr b="0" i="0" lang="en-US" sz="1100" u="none" strike="noStrike">
              <a:solidFill>
                <a:schemeClr val="dk1"/>
              </a:solidFill>
              <a:latin typeface="Verdana"/>
              <a:ea typeface="Verdana"/>
              <a:cs typeface="Verdana"/>
              <a:sym typeface="Verdana"/>
            </a:rPr>
            <a:t>: Robust questionnaire used to assess the most critical data sharing engagements</a:t>
          </a:r>
          <a:endParaRPr sz="1400"/>
        </a:p>
        <a:p>
          <a:pPr indent="0" lvl="0" marL="0" marR="0" rtl="0" algn="l">
            <a:lnSpc>
              <a:spcPct val="100000"/>
            </a:lnSpc>
            <a:spcBef>
              <a:spcPts val="0"/>
            </a:spcBef>
            <a:spcAft>
              <a:spcPts val="0"/>
            </a:spcAft>
            <a:buClr>
              <a:schemeClr val="dk1"/>
            </a:buClr>
            <a:buSzPts val="1100"/>
            <a:buFont typeface="Verdana"/>
            <a:buNone/>
          </a:pPr>
          <a:r>
            <a:rPr b="0" i="0" lang="en-US" sz="1100">
              <a:solidFill>
                <a:schemeClr val="dk1"/>
              </a:solidFill>
              <a:latin typeface="Verdana"/>
              <a:ea typeface="Verdana"/>
              <a:cs typeface="Verdana"/>
              <a:sym typeface="Verdana"/>
            </a:rPr>
            <a:t>● </a:t>
          </a:r>
          <a:r>
            <a:rPr b="1" i="0" lang="en-US" sz="1100" u="none" strike="noStrike">
              <a:solidFill>
                <a:schemeClr val="dk1"/>
              </a:solidFill>
              <a:latin typeface="Verdana"/>
              <a:ea typeface="Verdana"/>
              <a:cs typeface="Verdana"/>
              <a:sym typeface="Verdana"/>
            </a:rPr>
            <a:t>HECVAT - Lite</a:t>
          </a:r>
          <a:r>
            <a:rPr b="0" i="0" lang="en-US" sz="1100" u="none" strike="noStrike">
              <a:solidFill>
                <a:schemeClr val="dk1"/>
              </a:solidFill>
              <a:latin typeface="Verdana"/>
              <a:ea typeface="Verdana"/>
              <a:cs typeface="Verdana"/>
              <a:sym typeface="Verdana"/>
            </a:rPr>
            <a:t>: A lightweight questionnaire used to expedite process </a:t>
          </a:r>
          <a:endParaRPr sz="1400"/>
        </a:p>
        <a:p>
          <a:pPr indent="0" lvl="0" marL="0" marR="0" rtl="0" algn="l">
            <a:lnSpc>
              <a:spcPct val="100000"/>
            </a:lnSpc>
            <a:spcBef>
              <a:spcPts val="0"/>
            </a:spcBef>
            <a:spcAft>
              <a:spcPts val="0"/>
            </a:spcAft>
            <a:buClr>
              <a:schemeClr val="dk1"/>
            </a:buClr>
            <a:buSzPts val="1100"/>
            <a:buFont typeface="Verdana"/>
            <a:buNone/>
          </a:pPr>
          <a:r>
            <a:rPr b="0" i="0" lang="en-US" sz="1100">
              <a:solidFill>
                <a:schemeClr val="dk1"/>
              </a:solidFill>
              <a:latin typeface="Verdana"/>
              <a:ea typeface="Verdana"/>
              <a:cs typeface="Verdana"/>
              <a:sym typeface="Verdana"/>
            </a:rPr>
            <a:t>● </a:t>
          </a:r>
          <a:r>
            <a:rPr b="1" i="0" lang="en-US" sz="1100" u="none" strike="noStrike">
              <a:solidFill>
                <a:schemeClr val="dk1"/>
              </a:solidFill>
              <a:latin typeface="Verdana"/>
              <a:ea typeface="Verdana"/>
              <a:cs typeface="Verdana"/>
              <a:sym typeface="Verdana"/>
            </a:rPr>
            <a:t>HECVAT - On-Premise</a:t>
          </a:r>
          <a:r>
            <a:rPr b="0" i="0" lang="en-US" sz="1100" u="none" strike="noStrike">
              <a:solidFill>
                <a:schemeClr val="dk1"/>
              </a:solidFill>
              <a:latin typeface="Verdana"/>
              <a:ea typeface="Verdana"/>
              <a:cs typeface="Verdana"/>
              <a:sym typeface="Verdana"/>
            </a:rPr>
            <a:t>: Unique questionnaire used to evaluate on-premise appliances and software</a:t>
          </a:r>
          <a:endParaRPr sz="1400"/>
        </a:p>
        <a:p>
          <a:pPr indent="0" lvl="0" marL="0" rtl="0" algn="l">
            <a:spcBef>
              <a:spcPts val="0"/>
            </a:spcBef>
            <a:spcAft>
              <a:spcPts val="0"/>
            </a:spcAft>
            <a:buClr>
              <a:schemeClr val="dk1"/>
            </a:buClr>
            <a:buSzPts val="1100"/>
            <a:buFont typeface="Verdana"/>
            <a:buNone/>
          </a:pPr>
          <a:br>
            <a:rPr b="0" lang="en-US" sz="1100">
              <a:solidFill>
                <a:schemeClr val="dk1"/>
              </a:solidFill>
              <a:latin typeface="Verdana"/>
              <a:ea typeface="Verdana"/>
              <a:cs typeface="Verdana"/>
              <a:sym typeface="Verdana"/>
            </a:rPr>
          </a:br>
          <a:r>
            <a:rPr b="0" i="0" lang="en-US" sz="1100" u="none" strike="noStrike">
              <a:solidFill>
                <a:schemeClr val="dk1"/>
              </a:solidFill>
              <a:latin typeface="Verdana"/>
              <a:ea typeface="Verdana"/>
              <a:cs typeface="Verdana"/>
              <a:sym typeface="Verdana"/>
            </a:rPr>
            <a:t>The HECVAT (and Toolkit) was created by the Higher Education Information Security Council Shared Assessments Working Group.  Its purpose is to provide a starting point for the assessment of vendor provided services and resources.  Over time, the Shared Assessments Working Group hopes to create a framework that will establish a community resource where institutions and cloud services providers will share completed Higher Education Cloud Vendor Assessment Tool assessments.</a:t>
          </a:r>
          <a:endParaRPr sz="1400"/>
        </a:p>
        <a:p>
          <a:pPr indent="0" lvl="0" marL="0" rtl="0" algn="l">
            <a:spcBef>
              <a:spcPts val="0"/>
            </a:spcBef>
            <a:spcAft>
              <a:spcPts val="0"/>
            </a:spcAft>
            <a:buSzPts val="1100"/>
            <a:buFont typeface="Arial"/>
            <a:buNone/>
          </a:pPr>
          <a:r>
            <a:t/>
          </a:r>
          <a:endParaRPr b="0" i="0" sz="1100" u="none" strike="noStrike">
            <a:solidFill>
              <a:schemeClr val="dk1"/>
            </a:solidFill>
            <a:latin typeface="Verdana"/>
            <a:ea typeface="Verdana"/>
            <a:cs typeface="Verdana"/>
            <a:sym typeface="Verdana"/>
          </a:endParaRPr>
        </a:p>
        <a:p>
          <a:pPr indent="0" lvl="0" marL="0" marR="0" rtl="0" algn="ctr">
            <a:lnSpc>
              <a:spcPct val="100000"/>
            </a:lnSpc>
            <a:spcBef>
              <a:spcPts val="0"/>
            </a:spcBef>
            <a:spcAft>
              <a:spcPts val="0"/>
            </a:spcAft>
            <a:buClr>
              <a:schemeClr val="dk1"/>
            </a:buClr>
            <a:buSzPts val="1200"/>
            <a:buFont typeface="Verdana"/>
            <a:buNone/>
          </a:pPr>
          <a:r>
            <a:rPr b="1" lang="en-US" sz="1200">
              <a:solidFill>
                <a:schemeClr val="dk1"/>
              </a:solidFill>
              <a:latin typeface="Verdana"/>
              <a:ea typeface="Verdana"/>
              <a:cs typeface="Verdana"/>
              <a:sym typeface="Verdana"/>
            </a:rPr>
            <a:t>https://www.educause.edu/hecvat</a:t>
          </a:r>
          <a:endParaRPr sz="1400"/>
        </a:p>
        <a:p>
          <a:pPr indent="0" lvl="0" marL="0" rtl="0" algn="ctr">
            <a:spcBef>
              <a:spcPts val="0"/>
            </a:spcBef>
            <a:spcAft>
              <a:spcPts val="0"/>
            </a:spcAft>
            <a:buClr>
              <a:schemeClr val="dk1"/>
            </a:buClr>
            <a:buSzPts val="1200"/>
            <a:buFont typeface="Verdana"/>
            <a:buNone/>
          </a:pPr>
          <a:r>
            <a:rPr b="1" lang="en-US" sz="1200">
              <a:solidFill>
                <a:schemeClr val="dk1"/>
              </a:solidFill>
              <a:latin typeface="Verdana"/>
              <a:ea typeface="Verdana"/>
              <a:cs typeface="Verdana"/>
              <a:sym typeface="Verdana"/>
            </a:rPr>
            <a:t>https://www.ren-isac.net/hecvat</a:t>
          </a:r>
          <a:endParaRPr sz="1400"/>
        </a:p>
        <a:p>
          <a:pPr indent="0" lvl="0" marL="0" rtl="0" algn="l">
            <a:spcBef>
              <a:spcPts val="0"/>
            </a:spcBef>
            <a:spcAft>
              <a:spcPts val="0"/>
            </a:spcAft>
            <a:buClr>
              <a:schemeClr val="dk1"/>
            </a:buClr>
            <a:buSzPts val="1100"/>
            <a:buFont typeface="Verdana"/>
            <a:buNone/>
          </a:pPr>
          <a:br>
            <a:rPr b="0" lang="en-US" sz="1100">
              <a:solidFill>
                <a:schemeClr val="dk1"/>
              </a:solidFill>
              <a:latin typeface="Verdana"/>
              <a:ea typeface="Verdana"/>
              <a:cs typeface="Verdana"/>
              <a:sym typeface="Verdana"/>
            </a:rPr>
          </a:br>
          <a:r>
            <a:rPr b="0" i="0" lang="en-US" sz="1100" u="none" strike="noStrike">
              <a:solidFill>
                <a:schemeClr val="dk1"/>
              </a:solidFill>
              <a:latin typeface="Verdana"/>
              <a:ea typeface="Verdana"/>
              <a:cs typeface="Verdana"/>
              <a:sym typeface="Verdana"/>
            </a:rPr>
            <a:t>(C) EDUCAUSE 2022</a:t>
          </a:r>
          <a:endParaRPr b="0" sz="1100">
            <a:latin typeface="Verdana"/>
            <a:ea typeface="Verdana"/>
            <a:cs typeface="Verdana"/>
            <a:sym typeface="Verdana"/>
          </a:endParaRPr>
        </a:p>
        <a:p>
          <a:pPr indent="0" lvl="0" marL="0" rtl="0" algn="l">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This work is licensed under a Creative Commons Attribution-Noncommercial-ShareAlike 4.0 International License (CC BY-NC-SA 4.0).</a:t>
          </a:r>
          <a:endParaRPr b="0" sz="1100">
            <a:latin typeface="Verdana"/>
            <a:ea typeface="Verdana"/>
            <a:cs typeface="Verdana"/>
            <a:sym typeface="Verdana"/>
          </a:endParaRPr>
        </a:p>
        <a:p>
          <a:pPr indent="0" lvl="0" marL="0" marR="0" rtl="0" algn="l">
            <a:lnSpc>
              <a:spcPct val="100000"/>
            </a:lnSpc>
            <a:spcBef>
              <a:spcPts val="0"/>
            </a:spcBef>
            <a:spcAft>
              <a:spcPts val="0"/>
            </a:spcAft>
            <a:buClr>
              <a:schemeClr val="dk1"/>
            </a:buClr>
            <a:buSzPts val="1100"/>
            <a:buFont typeface="Verdana"/>
            <a:buNone/>
          </a:pPr>
          <a:br>
            <a:rPr b="0" lang="en-US" sz="1100">
              <a:solidFill>
                <a:schemeClr val="dk1"/>
              </a:solidFill>
              <a:latin typeface="Verdana"/>
              <a:ea typeface="Verdana"/>
              <a:cs typeface="Verdana"/>
              <a:sym typeface="Verdana"/>
            </a:rPr>
          </a:br>
          <a:r>
            <a:rPr b="0" i="0" lang="en-US" sz="1100" u="none" strike="noStrike">
              <a:solidFill>
                <a:schemeClr val="dk1"/>
              </a:solidFill>
              <a:latin typeface="Verdana"/>
              <a:ea typeface="Verdana"/>
              <a:cs typeface="Verdana"/>
              <a:sym typeface="Verdana"/>
            </a:rPr>
            <a:t>This </a:t>
          </a:r>
          <a:r>
            <a:rPr b="0" i="0" lang="en-US" sz="1100">
              <a:solidFill>
                <a:schemeClr val="dk1"/>
              </a:solidFill>
              <a:latin typeface="Verdana"/>
              <a:ea typeface="Verdana"/>
              <a:cs typeface="Verdana"/>
              <a:sym typeface="Verdana"/>
            </a:rPr>
            <a:t>Higher Education Cloud Vendor Assessment Toolkit </a:t>
          </a:r>
          <a:r>
            <a:rPr b="0" i="0" lang="en-US" sz="1100" u="none" strike="noStrike">
              <a:solidFill>
                <a:schemeClr val="dk1"/>
              </a:solidFill>
              <a:latin typeface="Verdana"/>
              <a:ea typeface="Verdana"/>
              <a:cs typeface="Verdana"/>
              <a:sym typeface="Verdana"/>
            </a:rPr>
            <a:t>is brought to you by the Higher Education Information Security Council, and members from EDUCAUSE, Internet2, and the Research and Education Networking Information Sharing and Analysis Center (REN-ISAC).</a:t>
          </a:r>
          <a:endParaRPr sz="1400"/>
        </a:p>
      </xdr:txBody>
    </xdr:sp>
    <xdr:clientData fLocksWithSheet="0"/>
  </xdr:oneCellAnchor>
  <xdr:oneCellAnchor>
    <xdr:from>
      <xdr:col>0</xdr:col>
      <xdr:colOff>85725</xdr:colOff>
      <xdr:row>0</xdr:row>
      <xdr:rowOff>85725</xdr:rowOff>
    </xdr:from>
    <xdr:ext cx="2371725" cy="5143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76200</xdr:colOff>
      <xdr:row>0</xdr:row>
      <xdr:rowOff>57150</xdr:rowOff>
    </xdr:from>
    <xdr:ext cx="7620000" cy="22802850"/>
    <xdr:sp>
      <xdr:nvSpPr>
        <xdr:cNvPr id="4" name="Shape 4"/>
        <xdr:cNvSpPr txBox="1"/>
      </xdr:nvSpPr>
      <xdr:spPr>
        <a:xfrm>
          <a:off x="1539706" y="0"/>
          <a:ext cx="7612588" cy="756000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t/>
          </a:r>
          <a:endParaRPr b="1" sz="1100">
            <a:solidFill>
              <a:schemeClr val="dk1"/>
            </a:solidFill>
            <a:latin typeface="Helvetica Neue"/>
            <a:ea typeface="Helvetica Neue"/>
            <a:cs typeface="Helvetica Neue"/>
            <a:sym typeface="Helvetica Neue"/>
          </a:endParaRPr>
        </a:p>
        <a:p>
          <a:pPr indent="0" lvl="0" marL="0" rtl="0" algn="ctr">
            <a:spcBef>
              <a:spcPts val="0"/>
            </a:spcBef>
            <a:spcAft>
              <a:spcPts val="0"/>
            </a:spcAft>
            <a:buNone/>
          </a:pPr>
          <a:r>
            <a:t/>
          </a:r>
          <a:endParaRPr b="1" sz="1100">
            <a:solidFill>
              <a:schemeClr val="dk1"/>
            </a:solidFill>
            <a:latin typeface="Helvetica Neue"/>
            <a:ea typeface="Helvetica Neue"/>
            <a:cs typeface="Helvetica Neue"/>
            <a:sym typeface="Helvetica Neue"/>
          </a:endParaRPr>
        </a:p>
        <a:p>
          <a:pPr indent="0" lvl="0" marL="0" rtl="0" algn="ctr">
            <a:spcBef>
              <a:spcPts val="0"/>
            </a:spcBef>
            <a:spcAft>
              <a:spcPts val="0"/>
            </a:spcAft>
            <a:buNone/>
          </a:pPr>
          <a:r>
            <a:t/>
          </a:r>
          <a:endParaRPr b="1" sz="1100">
            <a:solidFill>
              <a:schemeClr val="dk1"/>
            </a:solidFill>
            <a:latin typeface="Helvetica Neue"/>
            <a:ea typeface="Helvetica Neue"/>
            <a:cs typeface="Helvetica Neue"/>
            <a:sym typeface="Helvetica Neue"/>
          </a:endParaRPr>
        </a:p>
        <a:p>
          <a:pPr indent="0" lvl="0" marL="0" rtl="0" algn="ctr">
            <a:spcBef>
              <a:spcPts val="0"/>
            </a:spcBef>
            <a:spcAft>
              <a:spcPts val="0"/>
            </a:spcAft>
            <a:buNone/>
          </a:pPr>
          <a:r>
            <a:rPr b="1" lang="en-US" sz="1400">
              <a:solidFill>
                <a:schemeClr val="dk1"/>
              </a:solidFill>
              <a:latin typeface="Verdana"/>
              <a:ea typeface="Verdana"/>
              <a:cs typeface="Verdana"/>
              <a:sym typeface="Verdana"/>
            </a:rPr>
            <a:t>Acknowledgments</a:t>
          </a:r>
          <a:endParaRPr sz="1400">
            <a:latin typeface="Verdana"/>
            <a:ea typeface="Verdana"/>
            <a:cs typeface="Verdana"/>
            <a:sym typeface="Verdana"/>
          </a:endParaRPr>
        </a:p>
        <a:p>
          <a:pPr indent="0" lvl="0" marL="0" rtl="0" algn="l">
            <a:spcBef>
              <a:spcPts val="0"/>
            </a:spcBef>
            <a:spcAft>
              <a:spcPts val="0"/>
            </a:spcAft>
            <a:buNone/>
          </a:pPr>
          <a:r>
            <a:rPr lang="en-US" sz="1100">
              <a:solidFill>
                <a:schemeClr val="dk1"/>
              </a:solidFill>
              <a:latin typeface="Verdana"/>
              <a:ea typeface="Verdana"/>
              <a:cs typeface="Verdana"/>
              <a:sym typeface="Verdana"/>
            </a:rPr>
            <a:t> </a:t>
          </a:r>
          <a:endParaRPr sz="1100">
            <a:latin typeface="Verdana"/>
            <a:ea typeface="Verdana"/>
            <a:cs typeface="Verdana"/>
            <a:sym typeface="Verdana"/>
          </a:endParaRPr>
        </a:p>
        <a:p>
          <a:pPr indent="0" lvl="0" marL="0" rtl="0" algn="l">
            <a:spcBef>
              <a:spcPts val="0"/>
            </a:spcBef>
            <a:spcAft>
              <a:spcPts val="0"/>
            </a:spcAft>
            <a:buNone/>
          </a:pPr>
          <a:r>
            <a:rPr b="0" i="0" lang="en-US" sz="1100" u="none" strike="noStrike">
              <a:solidFill>
                <a:schemeClr val="dk1"/>
              </a:solidFill>
              <a:latin typeface="Verdana"/>
              <a:ea typeface="Verdana"/>
              <a:cs typeface="Verdana"/>
              <a:sym typeface="Verdana"/>
            </a:rPr>
            <a:t>The Higher Education Information Security Council Shared Assessments Working Group contributed their vision and significant talents to the conception, creation, and completion of this resource. </a:t>
          </a:r>
          <a:endParaRPr sz="1400"/>
        </a:p>
        <a:p>
          <a:pPr indent="0" lvl="0" marL="0" rtl="0" algn="l">
            <a:spcBef>
              <a:spcPts val="0"/>
            </a:spcBef>
            <a:spcAft>
              <a:spcPts val="0"/>
            </a:spcAft>
            <a:buNone/>
          </a:pPr>
          <a:r>
            <a:t/>
          </a:r>
          <a:endParaRPr b="0" i="0" sz="1100" u="none" strike="noStrike">
            <a:solidFill>
              <a:schemeClr val="dk1"/>
            </a:solidFill>
            <a:latin typeface="Verdana"/>
            <a:ea typeface="Verdana"/>
            <a:cs typeface="Verdana"/>
            <a:sym typeface="Verdana"/>
          </a:endParaRPr>
        </a:p>
        <a:p>
          <a:pPr indent="0" lvl="0" marL="0" rtl="0" algn="l">
            <a:spcBef>
              <a:spcPts val="0"/>
            </a:spcBef>
            <a:spcAft>
              <a:spcPts val="0"/>
            </a:spcAft>
            <a:buNone/>
          </a:pPr>
          <a:r>
            <a:rPr b="0" i="0" lang="en-US" sz="1100" u="none" strike="noStrike">
              <a:solidFill>
                <a:schemeClr val="dk1"/>
              </a:solidFill>
              <a:latin typeface="Verdana"/>
              <a:ea typeface="Verdana"/>
              <a:cs typeface="Verdana"/>
              <a:sym typeface="Verdana"/>
            </a:rPr>
            <a:t>Members that contributed in</a:t>
          </a:r>
          <a:r>
            <a:rPr b="0" i="0" lang="en-US" sz="1100" u="none" strike="noStrike">
              <a:solidFill>
                <a:schemeClr val="dk1"/>
              </a:solidFill>
              <a:latin typeface="Verdana"/>
              <a:ea typeface="Verdana"/>
              <a:cs typeface="Verdana"/>
              <a:sym typeface="Verdana"/>
            </a:rPr>
            <a:t> 2020, 2021, and 2022</a:t>
          </a:r>
          <a:r>
            <a:rPr b="0" i="0" lang="en-US" sz="1100" u="none" strike="noStrike">
              <a:solidFill>
                <a:schemeClr val="dk1"/>
              </a:solidFill>
              <a:latin typeface="Verdana"/>
              <a:ea typeface="Verdana"/>
              <a:cs typeface="Verdana"/>
              <a:sym typeface="Verdana"/>
            </a:rPr>
            <a:t>:</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Mary Albert, Princeton University</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Jon Allen, Baylor University (HECVAT</a:t>
          </a:r>
          <a:r>
            <a:rPr b="0" i="0" lang="en-US" sz="1100" u="none" strike="noStrike">
              <a:solidFill>
                <a:schemeClr val="dk1"/>
              </a:solidFill>
              <a:latin typeface="Verdana"/>
              <a:ea typeface="Verdana"/>
              <a:cs typeface="Verdana"/>
              <a:sym typeface="Verdana"/>
            </a:rPr>
            <a:t> Users CG </a:t>
          </a:r>
          <a:r>
            <a:rPr b="0" i="0" lang="en-US" sz="1100" u="none" strike="noStrike">
              <a:solidFill>
                <a:schemeClr val="dk1"/>
              </a:solidFill>
              <a:latin typeface="Verdana"/>
              <a:ea typeface="Verdana"/>
              <a:cs typeface="Verdana"/>
              <a:sym typeface="Verdana"/>
            </a:rPr>
            <a:t>chair)</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Jill Bateman, Ohio University</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Vince Bonura, Fordham University</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Gwen A. Bostic, Western Michigan University</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Josh Callahan, Cal Poly Humboldt</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Meryl Bursic, Cornell University</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Christopher Cashmere, University of Nebraska</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Jiatyan Chen, Stanford University</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Tom Coffy, University of Tennessee, Knoxville</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Doug Cox, University of Michigan</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Michael Cyr, University of Maine System, IT Accessibility CG Co-Chair</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Glenn Dausch, Stony Brook University</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Suzanne Elhorr, American University of Beirut</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Charles Escue, Indiana University (HECVAT Users CG co-chair)</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Laura Fathauer, Miami University [OH]</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Sean Hagan, University of Alaska</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Greg Hanek, Indiana University</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Tania Heap, University of North Texas</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Lori Kressin, University of Virginia</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Avinash Kundu, EAB Global, Inc. </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Dennis Leber, UTHSC</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Thierry Lechler, UCF</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Sung Lee, Howard Community  College</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Matthew Long, University of NebraskaMary McKee, Duke University</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Jeff Miller, University of Central Oklahoma</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Steven Premeau, University of Maine</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Laura Raderman, Carnegie Mellon University</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Mark Rank, Cirrus Identity</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Nicole Roy, Internet2</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Carmen Schafer, University of Missouri</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Kyle Shachmut, Harvard University, IT Accessibility CG Co-Chair</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Eudora Struble, Wake Forest University</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Kate Tipton, California State University at Northridge</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Jeffrey Tomaszewski, University of Michigan</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Luke Watson, Virginia Tech</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Todd Weissenberger, University of Iowa</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William Wetherill, University of North Carolina Wilmington</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John Zage, University of Illinois- National Center for Supercomputing Applications</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Deb Zsigalov, Tennessee Technological University</a:t>
          </a:r>
          <a:endParaRPr sz="1400"/>
        </a:p>
        <a:p>
          <a:pPr indent="0" lvl="0" marL="0" rtl="0" algn="l">
            <a:spcBef>
              <a:spcPts val="0"/>
            </a:spcBef>
            <a:spcAft>
              <a:spcPts val="0"/>
            </a:spcAft>
            <a:buNone/>
          </a:pPr>
          <a:r>
            <a:t/>
          </a:r>
          <a:endParaRPr b="0" i="0" sz="1100" u="none" strike="noStrike">
            <a:solidFill>
              <a:schemeClr val="dk1"/>
            </a:solidFill>
            <a:latin typeface="Verdana"/>
            <a:ea typeface="Verdana"/>
            <a:cs typeface="Verdana"/>
            <a:sym typeface="Verdana"/>
          </a:endParaRPr>
        </a:p>
        <a:p>
          <a:pPr indent="0" lvl="0" marL="0" rtl="0" algn="l">
            <a:spcBef>
              <a:spcPts val="0"/>
            </a:spcBef>
            <a:spcAft>
              <a:spcPts val="0"/>
            </a:spcAft>
            <a:buNone/>
          </a:pPr>
          <a:r>
            <a:t/>
          </a:r>
          <a:endParaRPr b="0" i="0" sz="1100" u="none" strike="noStrike">
            <a:solidFill>
              <a:schemeClr val="dk1"/>
            </a:solidFill>
            <a:latin typeface="Verdana"/>
            <a:ea typeface="Verdana"/>
            <a:cs typeface="Verdana"/>
            <a:sym typeface="Verdana"/>
          </a:endParaRPr>
        </a:p>
        <a:p>
          <a:pPr indent="0" lvl="0" marL="0" rtl="0" algn="l">
            <a:spcBef>
              <a:spcPts val="0"/>
            </a:spcBef>
            <a:spcAft>
              <a:spcPts val="0"/>
            </a:spcAft>
            <a:buNone/>
          </a:pPr>
          <a:r>
            <a:rPr b="0" i="0" lang="en-US" sz="1100" u="none" strike="noStrike">
              <a:solidFill>
                <a:schemeClr val="dk1"/>
              </a:solidFill>
              <a:latin typeface="Verdana"/>
              <a:ea typeface="Verdana"/>
              <a:cs typeface="Verdana"/>
              <a:sym typeface="Verdana"/>
            </a:rPr>
            <a:t>Members that contributed to Phase IV (2019) of this effort are:</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Jon Allen, Baylor University (working group chair)</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Matthew Buss, Internet2</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Josh Callahan, Humboldt State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Andrea Childress, University of Nebraska</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Tom Coffy, University of Tennessee</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Susan Coleman, REN-ISAC</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Susan Cullen, CSU Office of the Chancellor</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Michael Cyr, University of Maine System</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Debra Dandridge, Texas A&amp;M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Niranjan Davray, Colgate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Charles Escue, Indiana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Carl Flynn, Baylor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Ruth Ginzberg, University of Wisconsin System</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Sean Hagan, Yavapai College</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Daphne Ireland, Princeton</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Brian Kelly, EDUCAUSE</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Amy Kobezak, Virginia Tech</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Nick Lewis, Internet2</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Sue McGlashan, University of Toronto</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Hector Molina, East Carolina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Mark Nichols, Virginia Tech</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Laura Raderman, Carnegie Mellon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Kyle Shachmut, Harvard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Bob Smith, Longwood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Kyle Smith, Georgia Tech</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Christian Vinten-Johansen, Penn State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Valerie Vogel, EDUCAUSE</a:t>
          </a:r>
          <a:endParaRPr sz="1400"/>
        </a:p>
        <a:p>
          <a:pPr indent="0" lvl="0" marL="0" rtl="0" algn="l">
            <a:spcBef>
              <a:spcPts val="0"/>
            </a:spcBef>
            <a:spcAft>
              <a:spcPts val="0"/>
            </a:spcAft>
            <a:buNone/>
          </a:pPr>
          <a:r>
            <a:t/>
          </a:r>
          <a:endParaRPr b="0" i="0" sz="1100" u="none" strike="noStrike">
            <a:solidFill>
              <a:schemeClr val="dk1"/>
            </a:solidFill>
            <a:latin typeface="Verdana"/>
            <a:ea typeface="Verdana"/>
            <a:cs typeface="Verdana"/>
            <a:sym typeface="Verdana"/>
          </a:endParaRPr>
        </a:p>
        <a:p>
          <a:pPr indent="0" lvl="0" marL="0" rtl="0" algn="l">
            <a:spcBef>
              <a:spcPts val="0"/>
            </a:spcBef>
            <a:spcAft>
              <a:spcPts val="0"/>
            </a:spcAft>
            <a:buNone/>
          </a:pPr>
          <a:r>
            <a:t/>
          </a:r>
          <a:endParaRPr b="0" i="0" sz="1100" u="none" strike="noStrike">
            <a:solidFill>
              <a:schemeClr val="dk1"/>
            </a:solidFill>
            <a:latin typeface="Verdana"/>
            <a:ea typeface="Verdana"/>
            <a:cs typeface="Verdana"/>
            <a:sym typeface="Verdana"/>
          </a:endParaRPr>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Members that contributed to Phase III (2018) of this effort are:</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a:t>
          </a:r>
          <a:r>
            <a:rPr b="0" i="0" lang="en-US" sz="1100" u="none" strike="noStrike">
              <a:solidFill>
                <a:schemeClr val="dk1"/>
              </a:solidFill>
              <a:latin typeface="Verdana"/>
              <a:ea typeface="Verdana"/>
              <a:cs typeface="Verdana"/>
              <a:sym typeface="Verdana"/>
            </a:rPr>
            <a:t>  </a:t>
          </a:r>
          <a:r>
            <a:rPr b="0" i="0" lang="en-US" sz="1100" u="none" strike="noStrike">
              <a:solidFill>
                <a:schemeClr val="dk1"/>
              </a:solidFill>
              <a:latin typeface="Verdana"/>
              <a:ea typeface="Verdana"/>
              <a:cs typeface="Verdana"/>
              <a:sym typeface="Verdana"/>
            </a:rPr>
            <a:t>Jon Allen, Baylor University </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a:t>
          </a:r>
          <a:r>
            <a:rPr b="0" i="0" lang="en-US" sz="1100" u="none" strike="noStrike">
              <a:solidFill>
                <a:schemeClr val="dk1"/>
              </a:solidFill>
              <a:latin typeface="Verdana"/>
              <a:ea typeface="Verdana"/>
              <a:cs typeface="Verdana"/>
              <a:sym typeface="Verdana"/>
            </a:rPr>
            <a:t>  </a:t>
          </a:r>
          <a:r>
            <a:rPr b="0" i="0" lang="en-US" sz="1100" u="none" strike="noStrike">
              <a:solidFill>
                <a:schemeClr val="dk1"/>
              </a:solidFill>
              <a:latin typeface="Verdana"/>
              <a:ea typeface="Verdana"/>
              <a:cs typeface="Verdana"/>
              <a:sym typeface="Verdana"/>
            </a:rPr>
            <a:t>Josh Callahan, Humboldt State University</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Susan</a:t>
          </a:r>
          <a:r>
            <a:rPr b="0" i="0" lang="en-US" sz="1100" u="none" strike="noStrike">
              <a:solidFill>
                <a:schemeClr val="dk1"/>
              </a:solidFill>
              <a:latin typeface="Verdana"/>
              <a:ea typeface="Verdana"/>
              <a:cs typeface="Verdana"/>
              <a:sym typeface="Verdana"/>
            </a:rPr>
            <a:t> Coleman</a:t>
          </a:r>
          <a:r>
            <a:rPr b="0" i="0" lang="en-US" sz="1100" u="none" strike="noStrike">
              <a:solidFill>
                <a:schemeClr val="dk1"/>
              </a:solidFill>
              <a:latin typeface="Verdana"/>
              <a:ea typeface="Verdana"/>
              <a:cs typeface="Verdana"/>
              <a:sym typeface="Verdana"/>
            </a:rPr>
            <a:t>, REN-ISAC</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Charles Escue, Indiana University</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Joanna Grama, EDUCAUSE</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Todd Herring, REN-ISAC</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Jefferson Hopkins, Purdue University</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Alex Jalso, West Virginia University</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Nick Lewis, Internet2</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Kim Milford, REN-ISAC</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Amanda Sarratore, University of Notre Dame</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Gary Taylor, York University</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Valerie Vogel, EDUCAUSE</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Gene Willacker, Michigan State University</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a:t>
          </a:r>
          <a:r>
            <a:rPr b="0" i="0" lang="en-US" sz="1100" u="none" strike="noStrike">
              <a:solidFill>
                <a:schemeClr val="dk1"/>
              </a:solidFill>
              <a:latin typeface="Verdana"/>
              <a:ea typeface="Verdana"/>
              <a:cs typeface="Verdana"/>
              <a:sym typeface="Verdana"/>
            </a:rPr>
            <a:t>  </a:t>
          </a:r>
          <a:r>
            <a:rPr b="0" i="0" lang="en-US" sz="1100" u="none" strike="noStrike">
              <a:solidFill>
                <a:schemeClr val="dk1"/>
              </a:solidFill>
              <a:latin typeface="Verdana"/>
              <a:ea typeface="Verdana"/>
              <a:cs typeface="Verdana"/>
              <a:sym typeface="Verdana"/>
            </a:rPr>
            <a:t>David Zeichick, California State University, Chico</a:t>
          </a:r>
          <a:endParaRPr sz="1400"/>
        </a:p>
        <a:p>
          <a:pPr indent="0" lvl="0" marL="0" marR="0" rtl="0" algn="l">
            <a:lnSpc>
              <a:spcPct val="100000"/>
            </a:lnSpc>
            <a:spcBef>
              <a:spcPts val="0"/>
            </a:spcBef>
            <a:spcAft>
              <a:spcPts val="0"/>
            </a:spcAft>
            <a:buSzPts val="1100"/>
            <a:buFont typeface="Arial"/>
            <a:buNone/>
          </a:pPr>
          <a:r>
            <a:t/>
          </a:r>
          <a:endParaRPr b="0" i="0" sz="1100" u="none" strike="noStrike">
            <a:solidFill>
              <a:schemeClr val="dk1"/>
            </a:solidFill>
            <a:latin typeface="Verdana"/>
            <a:ea typeface="Verdana"/>
            <a:cs typeface="Verdana"/>
            <a:sym typeface="Verdana"/>
          </a:endParaRPr>
        </a:p>
        <a:p>
          <a:pPr indent="0" lvl="0" marL="0" marR="0" rtl="0" algn="l">
            <a:lnSpc>
              <a:spcPct val="100000"/>
            </a:lnSpc>
            <a:spcBef>
              <a:spcPts val="0"/>
            </a:spcBef>
            <a:spcAft>
              <a:spcPts val="0"/>
            </a:spcAft>
            <a:buSzPts val="1100"/>
            <a:buFont typeface="Arial"/>
            <a:buNone/>
          </a:pPr>
          <a:r>
            <a:t/>
          </a:r>
          <a:endParaRPr b="0" i="0" sz="1100" u="none" strike="noStrike">
            <a:solidFill>
              <a:schemeClr val="dk1"/>
            </a:solidFill>
            <a:latin typeface="Verdana"/>
            <a:ea typeface="Verdana"/>
            <a:cs typeface="Verdana"/>
            <a:sym typeface="Verdana"/>
          </a:endParaRPr>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Members that contributed to Phase II (2017) of this effort are:</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Jon Allen, Baylor University </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Samantha</a:t>
          </a:r>
          <a:r>
            <a:rPr b="0" i="0" lang="en-US" sz="1100" u="none" strike="noStrike">
              <a:solidFill>
                <a:schemeClr val="dk1"/>
              </a:solidFill>
              <a:latin typeface="Verdana"/>
              <a:ea typeface="Verdana"/>
              <a:cs typeface="Verdana"/>
              <a:sym typeface="Verdana"/>
            </a:rPr>
            <a:t> Birk, IMS Global Learning Consortium</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Jeff Bohrer, IMS Global Learning Consortium</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Sarah Braun, University of Colorado - Denver</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David Cassada, University of California - Davis</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Matthew Dalton, University of Massachusetts Amherst</a:t>
          </a:r>
          <a:endParaRPr b="0" i="0" sz="1100" u="none" strike="noStrike">
            <a:solidFill>
              <a:schemeClr val="dk1"/>
            </a:solidFill>
            <a:latin typeface="Verdana"/>
            <a:ea typeface="Verdana"/>
            <a:cs typeface="Verdana"/>
            <a:sym typeface="Verdana"/>
          </a:endParaRPr>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Charles Escue, Indiana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Joanna Grama, EDUCAUSE</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Todd Herring, REN-ISAC</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Kolin</a:t>
          </a:r>
          <a:r>
            <a:rPr b="0" i="0" lang="en-US" sz="1100" u="none" strike="noStrike">
              <a:solidFill>
                <a:schemeClr val="dk1"/>
              </a:solidFill>
              <a:latin typeface="Verdana"/>
              <a:ea typeface="Verdana"/>
              <a:cs typeface="Verdana"/>
              <a:sym typeface="Verdana"/>
            </a:rPr>
            <a:t> Hodgson, University of Notre Dame</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Tom Horton, Cornell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Leo Howell, North Carolina State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Alex Jalso, West Virginia University</a:t>
          </a:r>
          <a:endParaRPr b="0" i="0" sz="1100" u="none" strike="noStrike">
            <a:solidFill>
              <a:schemeClr val="dk1"/>
            </a:solidFill>
            <a:latin typeface="Verdana"/>
            <a:ea typeface="Verdana"/>
            <a:cs typeface="Verdana"/>
            <a:sym typeface="Verdana"/>
          </a:endParaRPr>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Nick Lewis, Internet2</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Wyman Miles, Cornell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Kim Milford, REN-ISAC</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Valerie Vogel, EDUCAUSE</a:t>
          </a:r>
          <a:endParaRPr sz="1400"/>
        </a:p>
        <a:p>
          <a:pPr indent="0" lvl="0" marL="0" rtl="0" algn="l">
            <a:spcBef>
              <a:spcPts val="0"/>
            </a:spcBef>
            <a:spcAft>
              <a:spcPts val="0"/>
            </a:spcAft>
            <a:buNone/>
          </a:pPr>
          <a:r>
            <a:t/>
          </a:r>
          <a:endParaRPr sz="1100">
            <a:solidFill>
              <a:schemeClr val="dk1"/>
            </a:solidFill>
            <a:latin typeface="Helvetica Neue"/>
            <a:ea typeface="Helvetica Neue"/>
            <a:cs typeface="Helvetica Neue"/>
            <a:sym typeface="Helvetica Neue"/>
          </a:endParaRPr>
        </a:p>
        <a:p>
          <a:pPr indent="0" lvl="0" marL="0" rtl="0" algn="l">
            <a:spcBef>
              <a:spcPts val="0"/>
            </a:spcBef>
            <a:spcAft>
              <a:spcPts val="0"/>
            </a:spcAft>
            <a:buNone/>
          </a:pPr>
          <a:r>
            <a:t/>
          </a:r>
          <a:endParaRPr i="1" sz="1100"/>
        </a:p>
        <a:p>
          <a:pPr indent="0" lvl="0" marL="0" rtl="0" algn="l">
            <a:spcBef>
              <a:spcPts val="0"/>
            </a:spcBef>
            <a:spcAft>
              <a:spcPts val="0"/>
            </a:spcAft>
            <a:buNone/>
          </a:pPr>
          <a:r>
            <a:rPr b="0" i="0" lang="en-US" sz="1100" u="none" strike="noStrike">
              <a:solidFill>
                <a:schemeClr val="dk1"/>
              </a:solidFill>
              <a:latin typeface="Verdana"/>
              <a:ea typeface="Verdana"/>
              <a:cs typeface="Verdana"/>
              <a:sym typeface="Verdana"/>
            </a:rPr>
            <a:t>Members that contributed to Phase I (2016) of this effort are:</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Jon Allen, Baylor University </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John Bruggeman, Hebrew Union College, Jewish Institute of Religion</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Charles Escue, Indiana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Joanna Grama, EDUCAUSE</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Karl Hassler, University of Delaware </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Todd Herring, REN-ISAC</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Nick Lewis, Internet2</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Kim Milford, REN-ISAC</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Craig Munson, Minnesota State Colleges &amp; Universities</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Mitch Parks, University of Idaho </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Laura Raderman, Carnegie Mellon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Valerie Vogel, EDUCAUSE</a:t>
          </a:r>
          <a:endParaRPr sz="1400"/>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xdr:txBody>
    </xdr:sp>
    <xdr:clientData fLocksWithSheet="0"/>
  </xdr:oneCellAnchor>
  <xdr:oneCellAnchor>
    <xdr:from>
      <xdr:col>0</xdr:col>
      <xdr:colOff>85725</xdr:colOff>
      <xdr:row>0</xdr:row>
      <xdr:rowOff>85725</xdr:rowOff>
    </xdr:from>
    <xdr:ext cx="2438400" cy="5048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581025</xdr:colOff>
      <xdr:row>12</xdr:row>
      <xdr:rowOff>238125</xdr:rowOff>
    </xdr:from>
    <xdr:ext cx="5915025" cy="126682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571500</xdr:colOff>
      <xdr:row>15</xdr:row>
      <xdr:rowOff>247650</xdr:rowOff>
    </xdr:from>
    <xdr:ext cx="10591800" cy="1104900"/>
    <xdr:pic>
      <xdr:nvPicPr>
        <xdr:cNvPr id="0" name="image3.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828675</xdr:colOff>
      <xdr:row>6</xdr:row>
      <xdr:rowOff>38100</xdr:rowOff>
    </xdr:from>
    <xdr:ext cx="8296275" cy="7019925"/>
    <xdr:graphicFrame>
      <xdr:nvGraphicFramePr>
        <xdr:cNvPr id="730598643" name="Chart 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B2:AB256" sheet="Questions"/>
  </cacheSource>
  <cacheFields>
    <cacheField name="ID" numFmtId="0">
      <sharedItems>
        <s v="GNRL-01"/>
        <s v="GNRL-02"/>
        <s v="GNRL-03"/>
        <s v="GNRL-04"/>
        <s v="GNRL-05"/>
        <s v="GNRL-06"/>
        <s v="GNRL-07"/>
        <s v="GNRL-08"/>
        <s v="GNRL-09"/>
        <s v="GNRL-10"/>
        <s v="GNRL-11"/>
        <s v="GNRL-12"/>
        <s v="GNRL-13"/>
        <s v="GNRL-14"/>
        <s v="GNRL-15"/>
        <s v="QUAL-01"/>
        <s v="QUAL-02"/>
        <s v="QUAL-03"/>
        <s v="QUAL-04"/>
        <s v="QUAL-05"/>
        <s v="QUAL-06"/>
        <s v="QUAL-07"/>
        <s v="COMP-01"/>
        <s v="COMP-02"/>
        <s v="COMP-03"/>
        <s v="COMP-04"/>
        <s v="COMP-05"/>
        <s v="DOCU-01"/>
        <s v="DOCU-02"/>
        <s v="DOCU-03"/>
        <s v="DOCU-04"/>
        <s v="DOCU-05"/>
        <s v="DOCU-06"/>
        <s v="DOCU-07"/>
        <s v="DOCU-08"/>
        <s v="DOCU-09"/>
        <s v="DOCU-10"/>
        <s v="DOCU-11"/>
        <s v="ITAC-01"/>
        <s v="ITAC-02"/>
        <s v="ITAC-03"/>
        <s v="ITAC-04"/>
        <s v="ITAC-05"/>
        <s v="ITAC-06"/>
        <s v="ITAC-07"/>
        <s v="ITAC-08"/>
        <s v="ITAC-09"/>
        <s v="THRD-01"/>
        <s v="THRD-02"/>
        <s v="THRD-03"/>
        <s v="THRD-04"/>
        <s v="THRD-05"/>
        <s v="CONS-01"/>
        <s v="CONS-02"/>
        <s v="CONS-03"/>
        <s v="CONS-04"/>
        <s v="CONS-05"/>
        <s v="CONS-06"/>
        <s v="CONS-07"/>
        <s v="CONS-08"/>
        <s v="CONS-09"/>
        <s v="APPL-01"/>
        <s v="APPL-02"/>
        <s v="APPL-03"/>
        <s v="APPL-04"/>
        <s v="APPL-05"/>
        <s v="APPL-06"/>
        <s v="APPL-07"/>
        <s v="APPL-08"/>
        <s v="APPL-09"/>
        <s v="APPL-10"/>
        <s v="APPL-11"/>
        <s v="APPL-12"/>
        <s v="APPL-13"/>
        <s v="APPL-14"/>
        <s v="AAAI-01"/>
        <s v="AAAI-02"/>
        <s v="AAAI-03"/>
        <s v="AAAI-04"/>
        <s v="AAAI-05"/>
        <s v="AAAI-06"/>
        <s v="AAAI-07"/>
        <s v="AAAI-08"/>
        <s v="AAAI-09"/>
        <s v="AAAI-10"/>
        <s v="AAAI-11"/>
        <s v="AAAI-12"/>
        <s v="AAAI-13"/>
        <s v="AAAI-14"/>
        <s v="AAAI-15"/>
        <s v="AAAI-16"/>
        <s v="AAAI-17"/>
        <s v="AAAI-18"/>
        <s v="AAAI-19"/>
        <s v="BCPL-01"/>
        <s v="BCPL-02"/>
        <s v="BCPL-03"/>
        <s v="BCPL-04"/>
        <s v="BCPL-05"/>
        <s v="BCPL-06"/>
        <s v="BCPL-07"/>
        <s v="BCPL-08"/>
        <s v="BCPL-09"/>
        <s v="BCPL-10"/>
        <s v="CHNG-01"/>
        <s v="CHNG-02"/>
        <s v="CHNG-03"/>
        <s v="CHNG-04"/>
        <s v="CHNG-05"/>
        <s v="CHNG-06"/>
        <s v="CHNG-07"/>
        <s v="CHNG-08"/>
        <s v="CHNG-09"/>
        <s v="CHNG-10"/>
        <s v="CHNG-11"/>
        <s v="CHNG-12"/>
        <s v="CHNG-13"/>
        <s v="CHNG-14"/>
        <s v="CHNG-15"/>
        <s v="DATA-01"/>
        <s v="DATA-02"/>
        <s v="DATA-03"/>
        <s v="DATA-04"/>
        <s v="DATA-05"/>
        <s v="DATA-06"/>
        <s v="DATA-07"/>
        <s v="DATA-08"/>
        <s v="DATA-09"/>
        <s v="DATA-10"/>
        <s v="DATA-11"/>
        <s v="DATA-12"/>
        <s v="DATA-13"/>
        <s v="DATA-14"/>
        <s v="DATA-15"/>
        <s v="DATA-16"/>
        <s v="DATA-17"/>
        <s v="DATA-18"/>
        <s v="DATA-19"/>
        <s v="DATA-20"/>
        <s v="DATA-21"/>
        <s v="DATA-22"/>
        <s v="DATA-23"/>
        <s v="DATA-24"/>
        <s v="DCTR-01"/>
        <s v="DCTR-02"/>
        <s v="DCTR-03"/>
        <s v="DCTR-04"/>
        <s v="DCTR-05"/>
        <s v="DCTR-06"/>
        <s v="DCTR-07"/>
        <s v="DCTR-08"/>
        <s v="DCTR-09"/>
        <s v="DCTR-10"/>
        <s v="DCTR-11"/>
        <s v="DCTR-12"/>
        <s v="DCTR-13"/>
        <s v="DCTR-14"/>
        <s v="DCTR-15"/>
        <s v="DCTR-16"/>
        <s v="DCTR-17"/>
        <s v="DRPL-01"/>
        <s v="DRPL-02"/>
        <s v="DRPL-03"/>
        <s v="DRPL-04"/>
        <s v="DRPL-05"/>
        <s v="DRPL-06"/>
        <s v="DRPL-07"/>
        <s v="DRPL-08"/>
        <s v="DRPL-09"/>
        <s v="DRPL-10"/>
        <s v="DRPL-11"/>
        <s v="FIDP-01"/>
        <s v="FIDP-02"/>
        <s v="FIDP-03"/>
        <s v="FIDP-04"/>
        <s v="FIDP-05"/>
        <s v="FIDP-06"/>
        <s v="FIDP-07"/>
        <s v="FIDP-08"/>
        <s v="FIDP-09"/>
        <s v="FIDP-10"/>
        <s v="FIDP-11"/>
        <s v="PPPR-01"/>
        <s v="PPPR-02"/>
        <s v="PPPR-03"/>
        <s v="PPPR-04"/>
        <s v="PPPR-05"/>
        <s v="PPPR-06"/>
        <s v="PPPR-07"/>
        <s v="PPPR-08"/>
        <s v="PPPR-09"/>
        <s v="PPPR-10"/>
        <s v="PPPR-11"/>
        <s v="PPPR-12"/>
        <s v="PPPR-13"/>
        <s v="PPPR-14"/>
        <s v="PPPR-15"/>
        <s v="PPPR-16"/>
        <s v="HFIH-01"/>
        <s v="HFIH-02"/>
        <s v="HFIH-03"/>
        <s v="HFIH-04"/>
        <s v="QLAS-01"/>
        <s v="QLAS-02"/>
        <s v="QLAS-03"/>
        <s v="QLAS-04"/>
        <s v="QLAS-05"/>
        <s v="VULN-01"/>
        <s v="VULN-02"/>
        <s v="VULN-03"/>
        <s v="VULN-04"/>
        <s v="VULN-05"/>
        <s v="VULN-06"/>
        <s v="HIPA-01"/>
        <s v="HIPA-02"/>
        <s v="HIPA-03"/>
        <s v="HIPA-04"/>
        <s v="HIPA-05"/>
        <s v="HIPA-06"/>
        <s v="HIPA-07"/>
        <s v="HIPA-08"/>
        <s v="HIPA-09"/>
        <s v="HIPA-10"/>
        <s v="HIPA-11"/>
        <s v="HIPA-12"/>
        <s v="HIPA-13"/>
        <s v="HIPA-14"/>
        <s v="HIPA-15"/>
        <s v="HIPA-16"/>
        <s v="HIPA-17"/>
        <s v="HIPA-18"/>
        <s v="HIPA-19"/>
        <s v="HIPA-20"/>
        <s v="HIPA-21"/>
        <s v="HIPA-22"/>
        <s v="HIPA-23"/>
        <s v="HIPA-24"/>
        <s v="HIPA-25"/>
        <s v="HIPA-26"/>
        <s v="HIPA-27"/>
        <s v="HIPA-28"/>
        <s v="HIPA-29"/>
        <s v="PCID-01"/>
        <s v="PCID-02"/>
        <s v="PCID-03"/>
        <s v="PCID-04"/>
        <s v="PCID-05"/>
        <s v="PCID-06"/>
        <s v="PCID-07"/>
        <s v="PCID-08"/>
        <s v="PCID-09"/>
        <s v="PCID-10"/>
        <s v="PCID-11"/>
        <s v="PCID-12"/>
      </sharedItems>
    </cacheField>
    <cacheField name="Question" numFmtId="0">
      <sharedItems>
        <s v="Vendor Name"/>
        <s v="Product Name"/>
        <s v="Product Description"/>
        <s v="Web Link to Product Privacy Notice"/>
        <s v="Web Link to Accessibility Statement or VPAT"/>
        <s v="Vendor Contact Name"/>
        <s v="Vendor Contact Title"/>
        <s v="Vendor Contact Email"/>
        <s v="Vendor Contact Phone Number"/>
        <s v="Vendor Accessibility Contact Name"/>
        <s v="Vendor Accessibility Contact Title"/>
        <s v="Vendor Accessibility Contact Email"/>
        <s v="Vendor Accessibility Contact Phone Number"/>
        <s v="Vendor Hosting Regions"/>
        <s v="Vendor Work Locations"/>
        <s v="Does your product process protected health information (PHI) or any data covered by the Health Insurance Portability and Accountability Act?"/>
        <s v="Will institution data be shared with or hosted by any third parties? (e.g. any entity not wholly-owned by your company is considered a third-party)"/>
        <s v="Do you have a well documented Business Continuity Plan (BCP) that is tested annually?"/>
        <s v="Do you have a well documented Disaster Recovery Plan (DRP) that is tested annually?"/>
        <s v="Is the vended product designed to process or store Credit Card information?"/>
        <s v="Does your company provide professional services pertaining to this product?"/>
        <s v="Select your hosting option"/>
        <s v="Describe your organization’s business background and ownership structure, including all parent and subsidiary relationships."/>
        <s v="Have you had an unplanned disruption to this product/service in the last 12 months?"/>
        <s v="Do you have a dedicated Information Security staff or office?"/>
        <s v="Do you have a dedicated Software and System Development team(s)? (e.g. Customer Support, Implementation, Product Management, etc.)"/>
        <s v="Use this area to share information about your environment that will assist those who are assessing your company data security program."/>
        <s v="Have you undergone a SSAE 18/SOC 2 audit?"/>
        <s v="Have you completed the Cloud Security Alliance (CSA) self assessment or CAIQ?"/>
        <s v="Have you received the Cloud Security Alliance STAR certification?"/>
        <s v="Do you conform with a specific industry standard security framework? (e.g. NIST Cybersecurity Framework, CIS Controls, ISO 27001, etc.)"/>
        <s v="Can the systems that hold the institution's data be compliant with NIST SP 800-171 and/or CMMC Level 3 standards?"/>
        <s v="Can you provide overall system and/or application architecture diagrams including a full description of the data flow for all components of the system?"/>
        <s v="Does your organization have a data privacy policy?"/>
        <s v="Do you have a documented, and currently implemented, employee onboarding and offboarding policy?"/>
        <s v="Do you have a documented change management process?"/>
        <s v="Has a VPAT or ACR been created or updated for the product and version under consideration within the past year?"/>
        <s v="Do you have documentation to support the accessibility features of your product?"/>
        <s v="Has a third party expert conducted an audit of the most recent version of your product?"/>
        <s v="Do you have a documented and implemented process for verifying accessibility conformance?"/>
        <s v="Have you adopted a technical or legal standard of conformance for the product in question?"/>
        <s v="Can you provide a current, detailed accessibility roadmap with delivery timelines?"/>
        <s v="Do you expect your staff to maintain a current skill set in IT accessibility?"/>
        <s v="Do you have a documented and implemented process for reporting and tracking accessibility issues?"/>
        <s v="Do you have documented processes and procedures for implementing accessibility into your development lifecycle?"/>
        <s v="Can all functions of the application or service be performed using only the keyboard?"/>
        <s v="Does your product rely on activating a special ‘accessibility mode,’ a ‘lite version’ or accessing an alternate interface for accessibility purposes?"/>
        <s v="Do you perform security assessments of third party companies with which you share data? (i.e. hosting providers, cloud services, PaaS, IaaS, SaaS, etc.)."/>
        <s v="Provide a brief description for why each of these third parties will have access to institution data."/>
        <s v="What legal agreements (i.e. contracts) do you have in place with these third parties that address liability in the event of a data breach?"/>
        <s v="Do you have an implemented third party management strategy?"/>
        <s v="Do you have a process and implemented procedures for managing your hardware supply chain? (e.g., telecommunications equipment, export licensing, computing devices)"/>
        <s v="Will the consulting take place on-premises?"/>
        <s v="Will the consultant require access to Institution's network resources?"/>
        <s v="Will the consultant require access to hardware in the Institution's data centers?"/>
        <s v="Will the consultant require an account within the Institution's domain (@*.edu)?"/>
        <s v="Has the consultant received training on [sensitive, HIPAA, PCI, etc.] data handling?"/>
        <s v="Will any data be transferred to the consultant's possession?"/>
        <s v="Is it encrypted (at rest) while in the consultant's possession?"/>
        <s v="Will the consultant need remote access to the Institution's network or systems?"/>
        <s v="Can we restrict that access based on source IP address?"/>
        <s v="Are access controls for institutional accounts based on structured rules, such as role-based access control (RBAC), attribute-based access control (ABAC) or policy-based access control (PBAC)?"/>
        <s v="Are access controls for staff within your organization based on structured rules, such as RBAC, ABAC, or PBAC?"/>
        <s v="Does the system provide data input validation and error messages?"/>
        <s v="Are you using a web application firewall (WAF)?"/>
        <s v="Do you have a process and implemented procedures for managing your software supply chain (e.g. libraries, repositories, frameworks, etc)"/>
        <s v="Are only currently supported operating system(s), software, and libraries leveraged by the system(s)/application(s) that will have access to institution's data?"/>
        <s v="If mobile, is the application available from a trusted source (e.g., App Store, Google Play Store)?"/>
        <s v="Does your application require access to location or GPS data?"/>
        <s v="Does your application provide separation of duties between security administration, system administration, and standard user functions?"/>
        <s v="Do you have a fully implemented policy or procedure that details how your employees obtain administrator access to institutional instance of the application?"/>
        <s v="Have your developers been trained in secure coding techniques?"/>
        <s v="Was your application developed using secure coding techniques?"/>
        <s v="Do you subject your code to static code analysis and/or static application security testing prior to release?"/>
        <s v="Do you have software testing processes (dynamic or static) that are established and followed?"/>
        <s v="Does your solution support single sign-on (SSO) protocols for user and administrator authentication?"/>
        <s v="Does your solution support local authentication protocols for user and administrator authentication?"/>
        <s v="Can you enforce password/passphrase aging requirements?"/>
        <s v="Can you enforce password/passphrase complexity requirements [provided by the institution]?"/>
        <s v="Does the system have password complexity or length limitations and/or restrictions?"/>
        <s v="Do you have documented password/passphrase reset procedures that are currently implemented in the system and/or customer support?"/>
        <s v="Does your organization participate in InCommon or another eduGAIN affiliated trust federation?"/>
        <s v="Does your application support integration with other authentication and authorization systems?"/>
        <s v="Does your solution support any of the following Web SSO standards? [e.g., SAML2 (with redirect flow), OIDC, CAS, or other]"/>
        <s v="Do you support differentiation between email address and user identifier?"/>
        <s v="Do you allow the customer to specify attribute mappings for any needed information beyond a user identifier? [e.g., Reference eduPerson, ePPA/ePPN/ePE ]"/>
        <s v="If you don't support SSO, does your application and/or user-frontend/portal support multi-factor authentication? (e.g. Duo, Google Authenticator, OTP, etc.)"/>
        <s v="Does your application automatically lock the session or log-out an account after a period of inactivity?"/>
        <s v="Are there any passwords/passphrases hard coded into your systems or products?"/>
        <s v="Are you storing any passwords in plaintext?"/>
        <s v="Does your application support directory integration for user accounts?"/>
        <s v="Are audit logs available that include AT LEAST all of the following; login, logout, actions performed, and source IP address?"/>
        <s v="Describe or provide a reference to the a) system capability to log security/authorization changes as well as user and administrator security events (i.e. physical or electronic)(e.g. login failures, access denied, changes accepted), and b) all requirement"/>
        <s v="Describe or provide a reference to the retention period for those logs, how logs are protected, and whether they are accessible to the customer (and if so, how)."/>
        <s v="Is an owner assigned who is responsible for the maintenance and review of the Business Continuity Plan?"/>
        <s v="Is there a defined problem/issue escalation plan in your BCP for impacted clients?"/>
        <s v="Is there a documented communication plan in your BCP for impacted clients?"/>
        <s v="Are all components of the BCP reviewed at least annually and updated as needed to reflect change?"/>
        <s v="Are specific crisis management roles and responsibilities defined and documented?"/>
        <s v="Does your organization conduct training and awareness activities to validate its employees understanding of their roles and responsibilities during a crisis?"/>
        <s v="Does your organization have an alternative business site or a contracted Business Recovery provider?"/>
        <s v="Does your organization conduct an annual test of relocating to an alternate site for business recovery purposes?"/>
        <s v="Is this product a core service of your organization, and as such, the top priority during business continuity planning?"/>
        <s v="Are all services that support your product fully redundant?"/>
        <s v="Does your Change Management process minimally include authorization, impact analysis, testing, and validation before moving changes to production?"/>
        <s v="Does your Change Management process also verify that all required third party libraries and dependencies are still supported with each major change?"/>
        <s v="Will the institution be notified of major changes to your environment that could impact the institution's security posture?"/>
        <s v="Do clients have the option to not participate in or postpone an upgrade to a new release?"/>
        <s v="Do you have a fully implemented solution support strategy that defines how many concurrent versions you support?"/>
        <s v="Does the system support client customizations from one release to another?"/>
        <s v="Do you have a release schedule for product updates?"/>
        <s v="Do you have a technology roadmap, for at least the next 2 years, for enhancements and bug fixes for the product/service being assessed?"/>
        <s v="Is Institution involvement (i.e. technically or organizationally) required during product updates?"/>
        <s v="Do you have policy and procedure, currently implemented, managing how critical patches are applied to all systems and applications?"/>
        <s v="Do you have policy and procedure, currently implemented, guiding how security risks are mitigated until patches can be applied?"/>
        <s v="Are upgrades or system changes installed during off-peak hours or in a manner that does not impact the customer?"/>
        <s v="Do procedures exist to provide that emergency changes are documented and authorized (including after the fact approval)?"/>
        <s v="Do you have an implemented system configuration management process? (e.g. secure &quot;gold&quot; images, etc.)"/>
        <s v="Do you have a systems management and configuration strategy that encompasses servers, appliances, cloud services, applications, and mobile devices (company and employee owned)?"/>
        <s v="Does the environment provide for dedicated single-tenant capabilities? If not, describe how your product or environment separates data from different customers (e.g., logically, physically, single tenancy, multi-tenancy)."/>
        <s v="Will Institution's data be stored on any devices (database servers, file servers, SAN, NAS, …) configured with non-RFC 1918/4193 (i.e. publicly routable) IP addresses?"/>
        <s v="Is sensitive data encrypted, using secure protocols/algorithms, in transport? (e.g. system-to-client)"/>
        <s v="Is sensitive data encrypted, using secure protocols/algorithms, in storage? (e.g. disk encryption, at-rest, files, and within a running database)"/>
        <s v="Do all cryptographic modules in use in your product conform to the Federal Information Processing Standards (FIPS PUB 140-3)?"/>
        <s v="At the completion of this contract, will data be returned to the institution and deleted from all your systems and archives?"/>
        <s v="Will the institution's data be available within the system for a period of time at the completion of this contract?"/>
        <s v="Can the Institution extract a full or partial backup of data?"/>
        <s v="Are ownership rights to all data, inputs, outputs, and metadata retained by the institution?"/>
        <s v="Are these rights retained even through a provider acquisition or bankruptcy event?"/>
        <s v="In the event of imminent bankruptcy, closing of business, or retirement of service, will you provide 90 days for customers to get their data out of the system and migrate applications?"/>
        <s v="Are involatile backup copies made according to pre-defined schedules and securely stored and protected?"/>
        <s v="Do current backups include all operating system software, utilities, security software, application software, and data files necessary for recovery?"/>
        <s v="Are you performing off site backups? (i.e. digitally moved off site)"/>
        <s v="Are physical backups taken off site? (i.e. physically moved off site)"/>
        <s v="Do backups containing the institution's data ever leave the Institution's Data Zone either physically or via network routing?"/>
        <s v="Are data backups encrypted?"/>
        <s v="Do you have a cryptographic key management process (generation, exchange, storage, safeguards, use, vetting, and replacement), that is documented and currently implemented, for all system components? (e.g. database, system, web, etc.)"/>
        <s v="Do you have a media handling process, that is documented and currently implemented that meets established business needs and regulatory requirements, including end-of-life, repurposing, and data sanitization procedures?"/>
        <s v="Does the process described in DATA-19 adhere to DoD 5220.22-M and/or NIST SP 800-88 standards?"/>
        <s v="Is media used for long-term retention of business data and archival purposes stored in a secure, environmentally protected area?"/>
        <s v="Will you handle data in a FERPA compliant manner?"/>
        <s v="Does your staff (or third party) have access to Institutional data (e.g., financial, PHI or other sensitive information) through any means?"/>
        <s v="Do you have a documented and currently implemented strategy for securing employee workstations when they work remotely? (i.e. not in a trusted computing environment)"/>
        <s v="Does the hosting provider have a SOC 2 Type 2 report available?"/>
        <s v="Are you generally able to accommodate storing each institution's data within their geographic region?"/>
        <s v="Are the data centers staffed 24 hours a day, seven days a week (i.e., 24x7x365)?"/>
        <s v="Are your servers separated from other companies via a physical barrier, such as a cage or hardened walls?"/>
        <s v="Does a physical barrier fully enclose the physical space preventing unauthorized physical contact with any of your devices?"/>
        <s v="Are your primary and secondary data centers geographically diverse?"/>
        <s v="If outsourced or co-located, is there a contract in place to prevent data from leaving the Institution's Data Zone?"/>
        <s v="What Tier Level is your data center (per levels defined by the Uptime Institute)?"/>
        <s v="Is the service hosted in a high availability environment?"/>
        <s v="Is redundant power available for all datacenters where institution data will reside? "/>
        <s v="Are redundant power strategies tested?"/>
        <s v="Describe or provide a reference to the availability of cooling and fire suppression systems in all datacenters where institution data will reside."/>
        <s v="Do you have Internet Service Provider (ISP) Redundancy?"/>
        <s v="Does every datacenter where the Institution's data will reside have multiple telephone company or network provider entrances to the facility?"/>
        <s v="Are you requiring multi-factor authentication for administrators of your cloud environment?"/>
        <s v="Are you using your cloud providers available hardening tools or pre-hardened images?"/>
        <s v="Does your cloud vendor have access to your encryption keys?"/>
        <s v="Describe or provide a reference to your Disaster Recovery Plan (DRP)."/>
        <s v="Is an owner assigned who is responsible for the maintenance and review of the DRP?"/>
        <s v="Can the Institution review your DRP and supporting documentation?"/>
        <s v="Are any disaster recovery locations outside the Institution's geographic region?"/>
        <s v="Does your organization have a disaster recovery site or a contracted Disaster Recovery provider?"/>
        <s v="Does your organization conduct an annual test of relocating to this site for disaster recovery purposes?"/>
        <s v="Is there a defined problem/issue escalation plan in your DRP for impacted clients?"/>
        <s v="Is there a documented communication plan in your DRP for impacted clients?"/>
        <s v="Describe or provide a reference to how your disaster recovery plan is tested? (i.e. scope of DR tests, end-to-end testing, etc.)"/>
        <s v="Has the Disaster Recovery Plan been tested in the last year?"/>
        <s v="Are all components of the DRP reviewed at least annually and updated as needed to reflect change?"/>
        <s v="Are you utilizing a stateful packet inspection (SPI) firewall?"/>
        <s v="Is authority for firewall change approval documented?  Please list approver names or titles in Additional Info"/>
        <s v="Do you have a documented policy for firewall change requests?"/>
        <s v="Have you implemented an Intrusion Detection System (network-based)?"/>
        <s v="Have you implemented an Intrusion Prevention System (network-based)?"/>
        <s v="Do you employ host-based intrusion detection?"/>
        <s v="Do you employ host-based intrusion prevention?"/>
        <s v="Are you employing any next-generation persistent threat (NGPT) monitoring?"/>
        <s v="Do you monitor for intrusions on a 24x7x365 basis?"/>
        <s v="Is intrusion monitoring performed internally or by a third-party service?"/>
        <s v="Are audit logs available for all changes to the network, firewall, IDS, and IPS systems?"/>
        <s v="Can you share the organization chart, mission statement, and policies for your information security unit?"/>
        <s v="Do you have a documented patch management process?"/>
        <s v="Can you accommodate encryption requirements using open standards?"/>
        <s v="Are information security principles designed into the product lifecycle?"/>
        <s v="Do you have a documented systems development life cycle (SDLC)?"/>
        <s v="Will you comply with applicable breach notification laws?"/>
        <s v="Will you comply with the Institution's IT policies with regards to user privacy and data protection?"/>
        <s v="Is your company subject to Institution's geographic region's laws and regulations?"/>
        <s v="Do you perform background screenings or multi-state background checks on all employees prior to their first day of work?"/>
        <s v="Do you require new employees to fill out agreements and review policies?"/>
        <s v="Do you have a documented information security policy?"/>
        <s v="Do you have an information security awareness program?"/>
        <s v="Is security awareness training mandatory for all employees?"/>
        <s v="Do you have process and procedure(s) documented, and currently followed, that require a review and update of the access-list(s) for privileged accounts?"/>
        <s v="Do you have documented, and currently implemented, internal audit processes and procedures?"/>
        <s v="Does your organization have physical security controls and policies in place?"/>
        <s v="Do you have a formal incident response plan?"/>
        <s v="Do you have either an internal incident response team or retain an external team?"/>
        <s v="Do you have the capability to respond to incidents on a 24x7x365 basis?"/>
        <s v="Do you carry cyber-risk insurance to protect against unforeseen service outages, data that is lost or stolen, and security incidents?"/>
        <s v="Do you have a documented and currently implemented Quality Assurance program?"/>
        <s v="Do you comply with ISO 9001?"/>
        <s v="Will your company provide quality and performance metrics in relation to the scope of services and performance expectations for the services you are offering?"/>
        <s v="Do you incorporate customer feedback into security feature requests?"/>
        <s v="Can you provide an evaluation site to the institution for testing?"/>
        <s v="Are your systems and applications regularly scanned externally for vulnerabilities?"/>
        <s v="Have your systems and applications had a third party security assessment completed in the last year?"/>
        <s v="Are your systems and applications scanned with an authenticated user account for vulnerabilities [that are remediated] prior to new releases?"/>
        <s v="Will you provide results of application and system vulnerability scans to the Institution?"/>
        <s v="Describe or provide a reference to how you monitor for and protect against common web application security vulnerabilities (e.g. SQL injection, XSS, XSRF, etc.)."/>
        <s v="Will you allow the institution to perform its own vulnerability testing and/or scanning of your systems and/or application provided that testing is performed at a mutually agreed upon time and date?"/>
        <s v="Do your workforce members receive regular training related to the HIPAA Privacy and Security Rules and the HITECH Act?"/>
        <s v="Do you monitor or receive information regarding changes in HIPAA regulations?"/>
        <s v="Has your organization designated HIPAA Privacy and Security officers as required by the Rules?"/>
        <s v="Do you comply with the requirements of the Health Information Technology for Economic and Clinical Health Act (HITECH)?"/>
        <s v="Have you conducted a risk analysis as required under the Security Rule?"/>
        <s v="Have you identified areas of risks?"/>
        <s v="Have you taken actions to mitigate the identified risks?"/>
        <s v="Does your application require user and system administrator password changes at a frequency no greater than 90 days?"/>
        <s v="Does your application require a user to set their own password after an administrator reset or on first use of the account?"/>
        <s v="Does your application lock-out an account after a number of failed login attempts? "/>
        <s v="Does your application automatically lock or log-out an account after a period of inactivity?"/>
        <s v="Are passwords visible in plain text, whether when stored or entered, including service level accounts (i.e. database accounts, etc.)?"/>
        <s v="If the application is institution-hosted, can all service level and administrative account passwords be changed by the institution?"/>
        <s v="Does your application provide the ability to define user access levels?"/>
        <s v="Does your application support varying levels of access to administrative tasks defined individually per user?"/>
        <s v="Does your application support varying levels of access to records based on user ID?"/>
        <s v="Is there a limit to the number of groups a user can be assigned?"/>
        <s v="Do accounts used for vendor supplied remote support abide by the same authentication policies and access logging as the rest of the system?"/>
        <s v="Does the application log record access including specific user, date/time of access, and originating IP or device? "/>
        <s v="Does the application log administrative activity, such user account access changes and password changes, including specific user, date/time of changes, and originating IP or device?"/>
        <s v="How long does the application keep access/change logs?"/>
        <s v="Can the application logs be archived? "/>
        <s v="Can the application logs be saved externally? "/>
        <s v="Does your data backup and retention policies and practices meet HIPAA requirements?"/>
        <s v="Do you have a disaster recovery plan and emergency mode operation plan?"/>
        <s v="Have the policies/plans mentioned above been tested?"/>
        <s v="Can you provide a HIPAA compliance attestation document?"/>
        <s v="Are you willing to enter into a Business Associate Agreement (BAA)?"/>
        <s v="Have you entered into a BAA with all subcontractors who may have access to protected health information (PHI)?"/>
        <s v="Do your systems or products store, process, or transmit cardholder (payment/credit/debt card) data?"/>
        <s v="Are you compliant with the Payment Card Industry Data Security Standard (PCI DSS)?"/>
        <s v="Do you have a current, executed within the past year, Attestation of Compliance (AoC) or Report on Compliance (RoC)?"/>
        <s v="Are you classified as a service provider?"/>
        <s v="Are you on the list of VISA approved service providers? "/>
        <s v="Are you classified as a merchant?  If so, what level (1, 2, 3, 4)?"/>
        <s v="Describe the architecture employed by the system to verify and authorize credit card transactions."/>
        <s v="What payment processors/gateways does the system support? "/>
        <s v="Can the application be installed in a PCI DSS compliant manner ?"/>
        <s v="Is the application listed as an approved PA-DSS application? "/>
        <s v="Does the system or products use a third party to collect, store, process, or transmit cardholder (payment/credit/debt card) data?"/>
        <s v="Include documentation describing the systems' abilities to comply with the PCI DSS and any features or capabilities of the system that must be added or changed in order to operate in compliance with the standards. "/>
      </sharedItems>
    </cacheField>
    <cacheField name="Additional Info" numFmtId="1">
      <sharedItems containsBlank="1">
        <s v="Via AWS Logs"/>
        <m/>
        <e v="#N/A"/>
        <s v="See Configuration Management Policy https://drive.google.com/file/d/1nTjmlC2pUVmeRQ6OjLs1Ric6AbPNmlq9/view?usp=drive_link "/>
        <s v="https://drive.google.com/file/d/19Cr9Im--cn1Tfmv5R6jG4p9A3yt_OsOO/view "/>
        <s v="Various validation and error messages based on product input and error"/>
        <s v="via AWS WAF https://aws.amazon.com/waf/"/>
        <s v="Users authenticate through the Learning Management System (LMS), LMS authentication needed for user and admin"/>
        <s v="Via the LMS authentication"/>
        <s v="For Attendance LTI, user authentication is done directly through the REST API requests to the LMS. In the Qwickly Dashboard, we don't have these requirements but are open to implementing them."/>
        <s v="As needed, but a function of the LMS auth login controlled by the institution"/>
        <s v="Authentication is done via the LMS and enforced there by the institution"/>
        <s v="Via the LMS and institutional requirements"/>
        <s v="1EdTech"/>
        <s v="Learning Management System (LMS) auth only"/>
        <s v="OIDC for LTI 1.3"/>
        <s v="Not applicable, Product uses standard LTI 1.3 for mapping identity"/>
        <s v="Qwickly utlizes the institutions LMS for access. Any MFA is done via the institution's LMS"/>
        <s v="The product uses the inherited session time validation from the LMS"/>
        <s v="We do not have plans to support any directory integration, all auth is done via the institution's LMS"/>
        <s v="Qwickly utilizes the Aurora AWS database which allows for seperation of client data within a single database structure.  Clients can request a paid single tenant capability."/>
        <s v="Amazon RDS supports using Transparent Data Encryption (TDE) to encrypt stored data"/>
        <s v="Industry standard AES-256 encryption algorithm"/>
        <s v="Not applicable"/>
        <s v="Data instances are automatically deleted 60 days after a client leaves the platform or after the expiration of a trial/pilot. This waiting period provides ample time to download data. Records and data-points can be deleted immediately upon leaving the pla"/>
        <s v="Data instances are automatically deleted 60 days after a client leaves the platform or after the expiration of a trial/pilot. This waiting period provides ample time to download data."/>
        <s v="Via their admin portal"/>
        <s v="No data is offered externally, or sold. All data is owned by the institution"/>
        <s v="If there is imminent closure of the business, the primary institutional, technical, and billing contacts for the institution will be emailed with instructions on how to obtain their data."/>
        <s v="Via AWS backup.  Amazon RDS creates and saves automated backups of your DB instance or Multi-AZ DB cluster during the backup window"/>
        <s v="Utilize AWS Backup. AWS Backup is a fully managed backup service centralizing and automating the backup of data across AWS services."/>
        <s v="Via AWS"/>
        <s v="No physical backups are created, ever"/>
        <s v="Utilizing AWS Backup"/>
        <s v="Qwickly Inc. utilizes the AWS Key Management Service (KMS) in generating, using, storing, archiving, and deleting of keys. Protection of the encryption keys includes limiting access to the keys physically, logically, and through user/role access.  See htt"/>
        <s v="See Media Protection Policy at https://drive.google.com/file/d/1MPE2Us5IPR6Dq2IE_8ZQBngW_Zcr5I3v/view"/>
        <s v="Media is not used"/>
        <s v="See FERPA Statement at: https://goqwickly.com/privacy/ "/>
        <s v="Utlizing Malwarebytes software"/>
        <s v="https://aws.amazon.com/compliance/soc-faqs/"/>
        <s v="See https://aws.amazon.com/compliance/data-center/controls/"/>
        <s v="Via AWS, in two discreet and remote regions. Primary region is AWS East Ohio 2 and secondary region is AWS Central Texas 1"/>
        <s v="not applicable, data is housed in AWS"/>
        <s v="AWS https://aws.amazon.com/compliance/data-center/controls/"/>
        <s v="AWS hosted"/>
        <s v="AWS Data Center https://aws.amazon.com/compliance/data-center/controls/"/>
        <s v="Via our AWS architecture https://docs.aws.amazon.com/whitepapers/latest/introduction-aws-security/security-of-the-aws-infrastructure.html"/>
        <s v="See https://docs.aws.amazon.com/whitepapers/latest/introduction-aws-security/security-of-the-aws-infrastructure.html"/>
        <s v="Via AWS MFA and AIM roles"/>
        <s v="John DiGennaro, Security System Manager"/>
        <s v="as needed"/>
        <s v="US East, and US West"/>
        <s v="https://goqwickly.com/resources/security-page/Qwickly_Disaster_Recovery_Plan_Policy_2022.pdf "/>
        <s v="We are cloud hosted, no physical servers on prem"/>
        <s v="Clients are contacted as soon as we are made aware of a disaster that initiates the RPO or RTO. Main contacts and technical contacts are listed in our systems and will be notified via email. Communication will be handled via our support center https://www"/>
        <s v="Tested via AWS Backup and Recovery. Results were a completed database and application copy. The copy took approximately 12 minutes, total recovery time was 58 minutes"/>
        <s v="Yes, via AWS GuardDuty"/>
        <s v="See https://drive.google.com/file/d/1O__eIIy0nMb3PGX0xFe__KRtYwWo2Ygw/view?usp=sharing"/>
        <s v="We utlized AWS Inspector https://aws.amazon.com/inspector/"/>
        <s v="EC2 Instance IDS/IPS solutions offer key features to help protect your EC2 instances. This includes alerting administrators of malicious activity and policy violations, as well as identifying and taking action against attacks."/>
        <s v="Yes, via AWS Guard Duty  https://aws.amazon.com/guardduty/"/>
        <s v="https://aws.amazon.com/compliance/data-center/controls/"/>
        <s v="Both internally and third party"/>
        <s v="See https://drive.google.com/file/d/1RfcDRfnWhUdJe_163-qRI1_5Snvt5WbT/view?usp=sharing"/>
        <s v="We constantly review our code base for security principles and monitor our security continually utilizing AWS security tools including code reviews."/>
        <s v="We plan on implementing a SDLC in the 2023-24 academic year."/>
        <s v="As required by local, state, federal, and worldwide jurisdictions"/>
      </sharedItems>
    </cacheField>
    <cacheField name="Standard Guidance" numFmtId="0">
      <sharedItems containsBlank="1">
        <m/>
        <s v="Standard Guidance"/>
        <s v="The Institution views hosted solutions such as AWS, Rackspace, Azure, and other PaaS/SaaS offerings as third parties. If services such as these are used in your environment, respond &quot;Yes&quot;."/>
        <s v=" "/>
        <s v="Answer yes if your product handles PCI (Credit Card) information, either directly or via a third party"/>
        <s v="Answer yes if you provide consulting"/>
        <s v="If you are using an option not listed, or a combination of options, select &quot;Other&quot;"/>
        <s v="Include circumstances that may involve off-shoring or multi-national agreements"/>
        <s v="Share any details that would help information security analysts assess your product."/>
        <s v="."/>
        <s v="If your answer is 'I do not know', select 'No'. If the VPATs/ACR is for an older version of the product or has not been updated, its information does not accurately reflect accessibility of the product under consideration."/>
        <s v="List each third party and why institutional data is shared with them. Format example: [Vendor] - Reason"/>
        <s v="Robust answers from the vendor improve the quality and efficiency of the security assessment process."/>
        <s v="Make sure you address any national or regional regulations"/>
        <s v="This includes end-users, administrators, service accounts, etc. PBAC would include various dynamic controls such as conditional access, risk-based access, location-based access, or system activity based access."/>
        <s v="This includes system administrators and third party personnel with access to the system. PBAC would include various dynamic controls such as conditional access, risk-based access, location-based access, or system activity based access."/>
        <s v="Include any in-house developed or contract development"/>
        <s v="If the web application only works with a subset of modern supported browsers, please indicate that here"/>
        <s v="Select N/A if there is no mobile version of your app"/>
        <s v="Answer 'Yes' only if user AND administrator authentication is supported. If partially supported, answer 'No'. Ensure you respond to any guidance in the Additional Information column."/>
        <s v="An answer of 'Yes' should be well-supported in the Additional Information column, and all elements of interest should be sufficiently addressed."/>
        <s v="Ensure that all elements of AAAI-18 are clearly stated in your response."/>
        <s v="Ensure that all elements of AAAI-19 are clearly stated in your response."/>
        <s v="List the current version you support and what percentage of customers are utilizing that version"/>
        <s v="Ensure that all relevant details pertaining to CHNG-06 are clearly stated in your response."/>
        <s v="Ensure that response addresses involatile storage and lists retention periods"/>
        <s v="Please indicate which geographic regions you can provide storage in the Additional Info column."/>
        <s v="Review the Uptime Institute's level/tier direction provided on their website if you need addition information"/>
        <s v="Ensure that all parts of DCTR-12 are clearly stated in your response."/>
        <s v="State the ISP provider(s) in addition to the number of ISPs that provide connectivity."/>
        <s v="Describe your key management practices."/>
        <s v="Provide a valid URL to your current DRP or submit it along with this fully-populated HECVAT."/>
        <s v="Ensure that all elements of DRPL-09 are clearly stated in your response."/>
        <s v="In addition to stating your intrusion monitoring strategy, provide a brief summary of its implementation."/>
        <s v="State the country that governs and regulates your company"/>
        <s v="Provide a valid URL to your Quality Assurance program or submit it along with this fully-populated HECVAT."/>
        <s v=" Ensure that all elements of VULN-05 are clearly stated in your response."/>
        <s v="Refer to HIPAA regulations documentation for supplemental guidance in this section."/>
        <s v="Refer to PCI DSS Security Standards for supplemental guidance in this section"/>
      </sharedItems>
    </cacheField>
    <cacheField name="No Guidance" numFmtId="0">
      <sharedItems containsBlank="1">
        <m/>
        <s v="Responses to the HIPAA section questions are not required."/>
        <s v="Responses to the Assessment of Third Parties Section section questions are not required."/>
        <s v="Briefly summarize your response."/>
        <s v="Responses to the PCI DSS section questions are not required."/>
        <s v="Responses to the Consulting section questions are not required."/>
        <s v=" "/>
        <s v="Describe any plans to create an Information Security Office for your organization."/>
        <s v="Describe any plans to create a dedicated Software and System Development team."/>
        <s v="Describe any plans to undergo a SSAE 18 audit."/>
        <s v="Describe any plans to complete the CSA self assessment or CAIQ."/>
        <s v="Describe any plans to obtain CSA STAR certification."/>
        <s v="Describe any plans to conform to an industry standard security framework."/>
        <s v="Describe any plans to provide NIST SP 800-171 or CMMC Level 3 services."/>
        <s v="Provide a detailed summary of overall system and/or application architecture."/>
        <s v="Describe your plans to create a data privacy policy."/>
        <s v="Please state your plans (when and by whom) to complete a VPAT."/>
        <s v="Provide plans for any documentation that would make accessible content, features and functions easily knowable by end users."/>
        <s v="Please provide plans (when and by whom) any audit is planned, if any or rationale if not."/>
        <s v="Summarize how you ensure accessible products. Provide plans to develop documented processes to validate accessibility."/>
        <s v="Summarize your decision to not adopt a technical or legal standard of conformance for the product in question."/>
        <s v="Please provide any plans to develop and share an accessibility product roadmap in the future."/>
        <s v="Describe any plans to ensure appropriate and ongoing staff knowledge about accessibility."/>
        <s v="State how users should report accessibility issues. Describe any expected related process updates."/>
        <s v="Describe any plans to update processes and procedures to better incorporate accessibility."/>
        <s v="Indicate a plan to test the product, develop a roadmap for keyboard accessibility or any further context."/>
        <s v="State your plans to perform security assessments of third party companies."/>
        <s v="State your plans to implement a third-party management strategy."/>
        <s v="State your plans to create a process and implemented procedures for managing your hardware supply chain."/>
        <s v="No need to answer CONS-07"/>
        <s v="No need to answer CONS-09"/>
        <s v="Describe any limitations that prevent support for RBAC for Institutional accounts."/>
        <s v="Describe any limitations that prevent support for RBAC within your organization."/>
        <s v="State plans to implement data input validation and error messaging across all components of your system."/>
        <s v="Describe compensating controls that protect your web application, if applicable."/>
        <s v="State your plan to migrate to supported operating systems, libraries, and software."/>
        <s v="Decribe how the application is distributed. Also, state any plans to publish the app to a trusted source."/>
        <s v="Please indicate any future plans that would require access to this data"/>
        <s v="State plans to implement functionality to provide separation of duties between security administration and system administration functions."/>
        <s v="State plans to fully implement policy or procedure that details how administrator access is handled in your environment."/>
        <s v="State plans to implement a training program on industry standard secure coding practices."/>
        <s v="State plans to update your application to adhere to industry secure coding practices."/>
        <s v="State your plans to implement static code testing practices into your environment."/>
        <s v="State your plans to implement software testing processes into your environment."/>
        <s v="Describe plans to support strong authentication practices."/>
        <s v="Describe any plans to support local authentication modes"/>
        <s v="Describe plans to support password/passphrase aging requirements."/>
        <s v="Describe plans to support password/passphrase complexity requirements."/>
        <s v="Describe your plans to document system password/passphrase reset procedures."/>
        <s v="Describe plans to participate in InCommon or another eduGAIN affiliated trust federation."/>
        <s v="Describe any plans to support integration with other authentication and authorization systems."/>
        <s v="Describe plans to support Web SSO in your solution."/>
        <s v="Describe any plans to support differentiation between email address and user identifier."/>
        <s v="Describe plans to allow customers to specify attribute mappings."/>
        <s v="Describe any plans to support multi-factor authentication in your application."/>
        <s v="Describe any plans to support automatic lock or log-out."/>
        <s v="Describe any plans to support external authentication services in place of local authentication."/>
        <s v="Describe any plans to enable audit logs for these data elements."/>
        <s v="Describe any plans to define a BCP owner responsible for maintenance and review."/>
        <s v="Describe any plans to define a problem/issue escalation plan in your BCP."/>
        <s v="Describe any plans to document a communication plan in your BCP."/>
        <s v="Describe any plans to annually review and update (as needed) your BCP."/>
        <s v="State your plans to define and document crisis management roles and responsibilities."/>
        <s v="State your plans to implement training and awareness activities focused on roles and responsibilities during a crisis."/>
        <s v="Describe your plans to coordinate an alternative business site or contract with a business recovery provider?"/>
        <s v="Describe your strategy to implement annual alternate site relocation testing."/>
        <s v="Summarize this product's restoration priority in your BCP."/>
        <s v="State plans to make tertiary services redundant (or why not needed)."/>
        <s v="State your plans to implement Change Management in your environment or clarify what your change management processes do include."/>
        <s v="Please describe any plans to implement third party library dependancy tracking."/>
        <s v="Describe plans to establish a notification mechanism for major environmental changes."/>
        <s v="Summarize why clients do not have alternative release option."/>
        <s v="Clarify the lack of support strategy for concurrent versions in your product/service."/>
        <s v=" Clarify the lack of support strategy for client customizations from one release to another."/>
        <s v="State any plans to release a schedule of product updates."/>
        <s v="State any plans to release a technology roadmap covering the next two years."/>
        <s v="State your plans to implement policy and procedure(s) to manage how critical patches are applied to systems and applications."/>
        <s v="State your plans to implement policy and procedure(s) guiding risk mitigation practices before critical patches can be applied."/>
        <s v="Decribe plans to minimize the impact of downtime based on predefined off-peak hours."/>
        <s v="Describe plans to implement procedure ensuring that emergency changes are documented and authorized."/>
        <s v="Describe how system configuration management is currently handled in your environment."/>
        <s v="Describe your intent to implement a systems management and configuration strategy."/>
        <s v="Describe your plan to separate institution data from other customers."/>
        <s v="Describe why sensitive data in not encrypted in transport."/>
        <s v="Describe why sensitive data in not encrypted in storage."/>
        <s v="Provide a detailed description of all non-conforming modules."/>
        <s v="State plans to implement capabilities for the Institution to retrieve their data."/>
        <s v="Describe your data export procedures conducted at the termination of contract."/>
        <s v="State plans to implement capabilities for the Institution to extract a full or partial backup of data."/>
        <s v="Describe in detail why ownership rights are not retained by the institution."/>
        <s v="Provide a detailed description why rights are not retained."/>
        <s v="Provide a detailed summary to support your selection."/>
        <s v="State how Institution's data is protected from system failures and ransomware."/>
        <s v="State plans to include the elements listed in DATA-13 in your backup strategy."/>
        <s v="State any plans to implement off site virtual backups in your environment."/>
        <s v="State any plans to implement off site physical backups in your environment."/>
        <s v="Summarize why backups are not encrypted."/>
        <s v="Summarize your cryptographic key management process."/>
        <s v="Provide a detailed summary of media handling processes that do exist."/>
        <s v="State plans to adhere to DoD 5220.22-M and/or NIST SP 800-88 standards."/>
        <s v="State plans to store long-term media in environmentally protected areas."/>
        <s v="State plans to handle data in a FERPA compliant manner."/>
        <s v="Under what circumstances would institutional data leave a designated region or regions?"/>
        <s v="State any plans to staff data centers 24x7x365."/>
        <s v="State plans to separate your servers for others via a physical barrier."/>
        <s v="State plans to implement a physical barrier to prevent physical contact with any of your devices."/>
        <s v="Describe any plans to implement."/>
        <s v="Describe any plans to implement a high availability environment for your systems."/>
        <s v="State plans to implement redundant power testing for your systems."/>
        <s v="State plans to implement diversity of path in your network provider connections."/>
        <s v="Describe plans to implement MFA."/>
        <s v="Describe how you alternately harden your images."/>
        <s v="Describe any plans to implement a DRP."/>
        <s v="State plans to assign an owner responsible of the maintenance and review of the DRP."/>
        <s v="Please provide alternatives if possible (NDA, briefing on the DRP, etc)"/>
        <s v="Describe your recovery plans if your primary location is unavailable."/>
        <s v="State plans to implement disaster recovery relocation testing"/>
        <s v="Describe your plans to implement a problem/issue escalation plan in your DRP."/>
        <s v="Describe your plans to implement a documented communication plan in your DRP."/>
        <s v="State the date of your next planned DRP test."/>
        <s v="State plans to implement annual (at a minimum) testing of your DRP."/>
        <s v="Describe any plans to implement a SPI firewall."/>
        <s v="Describe how firewall changes are approved."/>
        <s v="Describe your plans to implement a documented policy for firewall change requests."/>
        <s v="Describe your plan to implement a Intrusion Detection System in your environment."/>
        <s v="Describe your plan to implement a Intrusion Prevention System in your environment."/>
        <s v="Describe your plan to implement host-based Intrusion Detection System capabilities in your environment."/>
        <s v="Describe your plan to implement host-based Intrusion Prevention System capabilities in your environment."/>
        <s v="Describe your intent to implement NGPT monitoring."/>
        <s v="State plans to implement 24x7x365 intrusion monitoring in your environment(s)."/>
        <s v="State plans to implement auditing capabilities for your network, firewall, IDS and/or IPS."/>
        <s v="Provide a brief summary for this response."/>
        <s v="State why security principles are not designed into the product lifecycle."/>
        <s v="State any plans to implement an SDLC."/>
        <s v="Summarize why you will not comple with applicable breach notification laws."/>
        <s v="Summarize why you will not comply with the Institution's IT policy with regards to user privacy and data protection."/>
        <s v="State plans to implement background check elements into your hiring process."/>
        <s v="Summarize why new employees are not required to accept agreements or review policy."/>
        <s v="State plans to implement information security policy at your company."/>
        <s v="State plans to implement an information security awareness program."/>
        <s v="State plans to make security awareness training mandatory for all employees."/>
        <s v="Describe plans to implement privileged account access-list reviews to your environment."/>
        <s v="State plans to document and implement internal audit process and procedure in your environment."/>
        <s v="Describe your intent to implement physical security controls and policies."/>
        <s v="State plans to formalize an incident response plan."/>
        <s v="Describe your timeline for implementing such a process for response and reporting."/>
        <s v="State plans for acquiring internal resources or an external team."/>
        <s v="State plans to implement coverage in the future or how you can provide breach/liabilty coverage to the institution without it"/>
        <s v="Describe plans and/or efforts towards certification."/>
        <s v="State plans to provide quality and performance metrics for this service."/>
        <s v="State plans to provide an evaluation site in the future"/>
        <s v="Describe any plans to implement external vulnerability scanning for your applications."/>
        <s v="State plans to have your systems and applications assessed by a third party."/>
        <s v="Describe plans to implement application vulnerability scanning [and remediation] prior to release."/>
        <s v="Describe why security scan results will not be provided to the Institution."/>
        <s v="Provide a brief summary for your response."/>
        <s v="  "/>
      </sharedItems>
    </cacheField>
    <cacheField name="Yes Guidance" numFmtId="0">
      <sharedItems containsBlank="1">
        <m/>
        <s v="No Guidance"/>
        <s v="State each third party which institutional data will be shared with and/or hosted by and their level of responsibility."/>
        <s v="Provide a reference to your BCP and supporting documentation or submit it along with this fully-populated HECVAT."/>
        <s v="Provide a reference to your DRP and supporting documentation or submit it along with this fully-populated HECVAT."/>
        <s v="Based on your 'Yes' response, you are required to fill out the PCI DSS section."/>
        <s v="Selection here will determine which questions in the Datacenter section are required. Once QUAL-07 is answered, you will see some questions grayed out with a strikethrough on the next; this indicates that response is not required based on your QUAL-07 sel"/>
        <s v=" "/>
        <s v="Provide a detailed summary of the unplanned disruption."/>
        <s v="Describe your Information Security Office, including size, talents, resources, etc."/>
        <s v="Describe the structure and size of your Software and System Development teams. (e.g. Customer Support, Implementation, Product Management, etc.)"/>
        <s v="Provide the date of assessment and include a SOC 2 Type 2 (preferred) or SOC 3 report. If you have a SOC3 report, state how to obtain a copy. Indicate if your hosting provider was the subject of the audit."/>
        <s v="Please include a copy with your response and include a URL for the published assessment."/>
        <s v="Provide date of certification, any supporting documentation, and a URL for the certification."/>
        <s v="Provide documentation on how your organization conforms to your chosen framework and indicate current certification levels, where appropriate."/>
        <s v="if you have a 3rd party hosting provider, please provide how you comply with 800-171 where your 3rd party uses a shared responsibility mode"/>
        <s v="Provide your diagrams (or a valid link to it) upon submission."/>
        <s v="Provide your data privacy document (or a valid link to it) upon submission."/>
        <s v="Provide a reference to your employee onboarding and offboarding policy and supporting documentation or submit it along with this fully-populated HECVAT."/>
        <s v="Summarize your current change management process."/>
        <s v="State the date the VPAT was completed. Include this VPAT in your submission and/or link to its web location."/>
        <s v="Provide examples with links where possible."/>
        <s v="State when the audit was conducted and by whom? Include the results in your submission and/or link to its web location."/>
        <s v="Describe your processes and methodologies for validating accessibility conformance."/>
        <s v="Indicate which primary standards and comment upon any additional standards the product meets."/>
        <s v="Comment upon how far into the future the roadmap extends. Provide evidence (including links) of having delivered upon the accessibility roadmap in the past."/>
        <s v="Provide any further relevant information about how expertise is maintained; include any accessibility certifications staff may hold (e.g., IAAP WAS &lt;https://www.accessibilityassociation.org/certifications&gt; or DHS Trusted Tester &lt;https://section508.gov/tes"/>
        <s v="Describe the process and any recent examples of fixes as a result of the process."/>
        <s v="Provide further details or multiple means in Additional Information."/>
        <s v="State when and on which platform this was verified."/>
        <s v="Describe any feature differences between standard and accessible modes along with any timelines or plans to merge products into a universally designed platform."/>
        <s v="Provide a summary of your practices that assures that the third party will be subject to the appropriate standards regarding security, service recoverability, and confidentiality."/>
        <s v="Provide additional information that may help analysts better understand your environment and how it relates to third-party solutions."/>
        <s v="State what countries and/or regions this process is compliant with."/>
        <s v="Describe available roles."/>
        <s v="Describe how your system(s) provide data input validation and error messages."/>
        <s v="Describe the currently implemented WAF."/>
        <s v="Provide supporting documentation of your processes."/>
        <s v="Please provide a list of all required dependencies."/>
        <s v=" State the application title as listed within the trusted source."/>
        <s v=" Please describe the reasons why in detail and state if that access can be limited to while your app is running."/>
        <s v="Describe or provide a reference to the facilities available in the system to provide separation of duties between security administration and system administration functions."/>
        <s v="Describe or provide a reference that details how administrator access is handled (e.g. provisioning, principle of least privilege, deprovisioning, etc.)"/>
        <s v="Summarize your secure coding training."/>
        <s v="Summarize your secure coding practices."/>
        <s v=" Provide a list of all tools utilized during static code analysis or static application security testing."/>
        <s v=" Describe testing processes, including but not limited to, development of test plans, personnel involved in the testing process, and authorized individual accountable for approval and certification of test results."/>
        <s v="Describe how strong authentication is enforced (e.g., complex passwords, multifactor tokens, certificates, biometrics, aging requirements, re-use policy)."/>
        <s v=" Provide a detailed description of your local authentication mode practices."/>
        <s v="Describe how aging requirements are implemented in the product."/>
        <s v="Describe how password/passphrase complexity requirements are implemented in the product."/>
        <s v="Describe these limitations and/or restrictions and state what lengths and complexities are supported."/>
        <s v=" Describe your documented password/passphrase reset procedures that are currently implemented in the system and/or customer support."/>
        <s v="List the entityIds registered in the Additional Information column."/>
        <s v="List which systems and versions supported (such as Active Directory, Kerberos, or other LDAP compatible directory) in Additional Info."/>
        <s v="State the Web SSO standards supported by your solution and provide additional details about your support, including framework(s) in use, how information is exchanged securely, etc."/>
        <s v="List all supported multi-factor authentication methods, technologies, and/or products and provide a brief summary of each."/>
        <s v="Describe the default behavior of this capability."/>
        <s v="Provide a detailed description of passwords/passphrases hard-coded into your systems or products"/>
        <s v=" Provide a detailed description stating why account passwords/passphrases are not encrypted in storage."/>
        <s v=" Describe all authentication services supported by the system."/>
        <s v="Provide additional details, as needed."/>
        <s v=" Summarize your defined problem/issue escalation plan contained in your BCP."/>
        <s v=" Summarize your documented communication plan contained in your BCP."/>
        <s v=" Describe your BCP component review strategy."/>
        <s v=" Summarize these crisis management roles and responsibilities."/>
        <s v=" Describe your training and awareness activities."/>
        <s v="Provide the distance (in miles) between the primary and secondary locations."/>
        <s v=" State the date of your last alternate site relocation test."/>
        <s v=" Provide a brief summary to support your selection."/>
        <s v="Describe or provide references explaining how tertiary services are redundant (i.e. DNS, ISP, etc.)."/>
        <s v="Indicate all procedures that are implemented in your CMP. a.) An impact analysis of the upgrade is performed. b.) The change is appropriately authorized. c.) Changes are made first in a test environment. d.) The ability to implement the upgrades/changes i"/>
        <s v="Please describe your program to track these dependancies."/>
        <s v="State how and when the institution will be notified of major changes to your environment."/>
        <s v="Provide reference the the process/procedure to manage releases."/>
        <s v="Describe or provide a reference to your solution support strategy in regard to maintaining software currency. (i.e. how many concurrent versions are you willing to run and support?)"/>
        <s v=" Describe or provide reference to your solution support strategy in regard to maintaining client customizations from one release to another."/>
        <s v=" Provide a reference to this product's release schedule."/>
        <s v=" Provide a reference to your technology roadmap."/>
        <s v="Summarize the Institution's responsibilities during product updates."/>
        <s v=" Summarize the policy and procedure(s) managing how critical patches are applied to systems and applications."/>
        <s v="Summarize the policy and procedure(s) guiding risk mitigation practices before critical patches can be applied."/>
        <s v=" Define current off-peak hours, including time zones as necessary."/>
        <s v=" Summarize implemented procedures ensuring that emergency changes are documented and authorized."/>
        <s v="Summarize your implemented system configuration management precess."/>
        <s v="Summarize your systems management and configuration strategy."/>
        <s v="Describe or provide a reference to how institution data is separated from that of other customers."/>
        <s v="State the need for this strategy, in detail"/>
        <s v="Summarize your transport encryption strategy"/>
        <s v="Summarize your data encryption strategy and state what encryption options are available."/>
        <s v="Provide reference to FIPS 140-3 validation certificates. "/>
        <s v="State the length of time that Institution's data will be available in the system at the completion of the contract."/>
        <s v="State the length of time that Institution's data will be available in the system at the completion of the contract"/>
        <s v="Provide a general summary of how full and partial backups of data can be extracted."/>
        <s v="Provide reference to your data ownership documention."/>
        <s v=" Provide references, as needed."/>
        <s v="State how the institution will be notified of imminent termination"/>
        <s v="If your strategy uses different processes for services and data, ensure that all strategies are clearly stated and supported."/>
        <s v="Decribe your overall strategy to accomplish these elements."/>
        <s v="Summarize your off site backup strategy."/>
        <s v="Provide the distance (in miles) between the primary and off-site locations"/>
        <s v="Summarize why backups containing the Institution's data leave the Institution's data zone."/>
        <s v="Summarize the encryption algorithm/strategy you are using to secure backups."/>
        <s v="Summarize your cryptographic key management process."/>
        <s v="Provide documented details of this process (link or attached)."/>
        <s v="Provide a general summary of your archival environment."/>
        <s v="Describe how FERPA compliance is integrated into your process and procedures."/>
        <s v="Summarize what access staff (or third parties) have to institutional data."/>
        <s v="Provide a detailed summary outlining the security controls implemented to protect the Institution's data."/>
        <s v="Obtain the report if possible and add it to your submission."/>
        <s v="Describe the on-site staff capabilities."/>
        <s v="Describe your physical barrier strategy."/>
        <s v="State your primary and secondary data center locations. For cloud infrastructures, state the primary and secondary zones."/>
        <s v="Summarize the strategy for removing Institution's data from its Data Zone."/>
        <s v="Provide a summary to support your response selection."/>
        <s v="Provide a detailed description of the implemented strategy. (i.e. batteries, generator)"/>
        <s v="State how often redundant power strategies are tested and the date of the last successful test."/>
        <s v="State how many Internet Service Providers (ISPs) provide connectivity to each datacenter where the institution's data will reside. "/>
        <s v="Provide a brief description for each datacenter."/>
        <s v="State which model of MFA you are using."/>
        <s v="Please attach or include a link."/>
        <s v="State the responsible owner, or position title."/>
        <s v="Provide DRP with your submission of this fully-populated HECVAT"/>
        <s v="List all locations outside of the U.S. and provide a brief summary of each."/>
        <s v="Summarize your disaster recovery strategy including the type of availability your disaster recovery site provides."/>
        <s v="Summarize your disaster recovery relocation testing strategy."/>
        <s v="Summarize your problem/issue escalation plan."/>
        <s v="Summarize your documented communication plan in your DRP."/>
        <s v="Please provide a summary of the results in Additional Information (including actual recovery time)."/>
        <s v="Summarize your DRP review and update processes and/or procedures."/>
        <s v="Describe the currently implemented SPI firewall."/>
        <s v="List approver names or titles."/>
        <s v="Describe your documented firewall change request policy."/>
        <s v="Describe the currently implemented IDS."/>
        <s v="Describe the currently implemented IPS."/>
        <s v="Describe the currently implemented host-based IDS solution(s)."/>
        <s v="Describe the currently implemented host-based IPS solution(s)."/>
        <s v="Describe your NGPT monitoring strategy."/>
        <s v="Provide a brief summary of this activity."/>
        <s v="Describe your current network systems logging strategy."/>
        <s v="Provide a links to these documents in Additional Information or attach them with your submission."/>
        <s v="Summarize the information security principles designed into the product lifecycle."/>
        <s v="Briefly summarize your SDLC or provide a link or attacjhment."/>
        <s v="State how quickly the Institution will be notified of a data breach or security incident."/>
        <s v="State that you have reviewed the Institution's IT policies with regards to user privacy and data protection."/>
        <s v="Summarize your background check practices."/>
        <s v="Summarize the required agreements and reviewed policies."/>
        <s v="Provide a reference to your information security policy or submit documentation with this fully-populated HECVAT-Lite."/>
        <s v="Summarize your information security awareness program."/>
        <s v="Summarize your security awareness training content and state how frequently employees are required to undergo security awareness training."/>
        <s v="Provide a brief summary and the implement review interval."/>
        <s v="Summarize your internal audit processes and procedures."/>
        <s v="Provide a copy of your physical security controls and policies along with this document (link or attached)."/>
        <s v="Summarize or provide a link to your formal incident response plan."/>
        <s v="Summarize your incident response and reporting processes."/>
        <s v="Summarize your internal approach or reference your third party contractor."/>
        <s v="Describe the coverage in place for this product"/>
        <s v="If certified, provide supporting documentation."/>
        <s v="Provide references to quality and performance metrics documentation."/>
        <s v="Provide a list of higher ed references or a route for campuses to request references"/>
        <s v="Summarize your evaluation site or provide a link."/>
        <s v="Decribe your external application vulnerability scanning strategy."/>
        <s v="Provide the results with this document (link or attached), if possible. State the date of the last completed third party security assessment."/>
        <s v="Provide a brief description."/>
        <s v="Provide a reference to security scan documentation."/>
        <s v="Provide reference to the process or procedure to setup security testing times and scopes."/>
      </sharedItems>
    </cacheField>
    <cacheField name="Reason For Question" numFmtId="0">
      <sharedItems containsBlank="1">
        <m/>
        <s v="Determines where shared institutional data will be physically located."/>
        <s v="Determines where vendor employees will be physically located."/>
        <s v="This qualifier determines the presence of PHI in the solution and sets the HIPAA section as required appropriately."/>
        <s v="Vendors oftentimes use other vendors to supplement and/or host their infrastructures and it is important to know what, if any, institutional data is shared with fourth-parties. Responses to this qualifier set the response requirement for the Third Parties"/>
        <s v="This qualifier determines the existence of a complete, fully-populated BCP, maintained by the vendor, and sets the Business Continuity Plan section as required appropriately."/>
        <s v="This qualifier determines the existence of a complete, fully-populated DRP, maintained by the vendor, and sets the Business Continuity Plan section as required appropriately."/>
        <s v="This qualifier determines the presence of PCI DSS in the solution and sets the PCI DSS section as required appropriately."/>
        <s v="When consultants are given access to a system containing institutional data, the &quot;sharing&quot; of data is not in the same context as traditional data sharing (i.e. hosting, etc.) and thus, many of the HECVAT questions do not apply. When consultants have acces"/>
        <s v="Understanding the hosting environment may reveal infrastructure risks that may not be apparent by other means and provides context to the responses provided throughout this HECVAT."/>
        <s v="Defining scale of company (support, resources, skillsets), General information about the organization that may be concerning."/>
        <s v="We want transparency from the vendor and an honest answer to this question, regardless of the response, is a good step in building trust."/>
        <s v="Understanding the security program size (and capabilities) of a vendor has a significant impact on their ability to respond effectively to a security incident. The size of a vendor will determine their SO size, or lack thereof. Use the knowledge of this r"/>
        <s v="Understanding the development team size (and capabilities) of a vendor has a significant impact on their ability to produce and maintain code, adhering to secure coding best practices. The size of a vendor will determine their use of dedicated development"/>
        <s v="For the 20% that HECVAT may not cover, this gives the vendor a chance to support their other responses. Beware when this area is populated with sales hype or other non-relevant information. Thorough documentation, supporting evidence, and/or robust respon"/>
        <s v="Standard documentation, relevant to institutions requiring a vendor to undergo SSAE 18 audits."/>
        <s v="Many vendors have populated a CAIQ or at least a self-assessment. Although lacking in some areas important to Higher Ed, these documents are useful for supplemental assessment."/>
        <s v="If a vendor is STAR certified, vendor responses can theoretically be more trusted since CSA has verified their responses. Trust, but verify for yourself, as needed."/>
        <s v="The details of the standard are not the focus here, it is the fact that a vendor builds their environment around a standard and that they continually evaluate and assess their security programs."/>
        <s v="For institutions that collaborate with the United States government, FISMA compliance may be required."/>
        <s v="Managing and protecting institution data is the reason organizations perform security and risk assessments. Privacy policies outline how vendors will obtain, use, share, and protect institutional data and as such, should be robust in its language. Beware "/>
        <s v="Managing and protecting a vendor's assets through appropriate human resource management is of the upmost importance. Knowing how roles and access controls are implemented (directed by policy) within a vendor's infrastructure during the onboarding and offb"/>
        <s v="The lack of a change management function is indicative of immature program processes. Answers to this question can provide insight into how well their responses (on the HECVAT) represent their actual environment(s)."/>
        <s v="VPATs (Voluntary Product Accessibility Template) / ACRs (Accessibility Conformance Report, a completed VPAT) are standard accessibility reporting formats from the ITIC &lt;https://www.itic.org/policy/accessibility/vpat&gt;. They can be self-assessments from a v"/>
        <s v="Has the vendor documented any additional information needed by users in order to create accessible products with the tool or platform? Are there tutorials, if needed, on how assistive technology users can best use the product (platforms tested and works b"/>
        <s v="Many vendors rely on their internal product knowledge and history to complete accessibility self-assessments of their own product rather than utilizing up-to-date, validated testing. Use of an expert, external specialist provides a more robust assessment "/>
        <s v="A combination of most responses to Q-03 would be ideal and a sign of a mature accessibility program. The goal of accessibility is ultimately usability by persons with disabilities, and so successful testing among that population indicates greater access. "/>
        <s v="The Web Content Accessibility Guidelines (WCAG) &lt;https://www.w3.org/WAI/standards-guidelines/wcag&gt; from the W3C are widely accepted measures of accessibility conformance. WCAG AA conformance is the most common level of accessibility adoption, with prefere"/>
        <s v="If products do not fully conform to accessibility standards, it is important that vendors have a roadmap specifying how they will work to achieve it. A roadmap with delivery timelines is best supported by evidence of prior delivery on such timelines. Anal"/>
        <s v="Having accessibility expertise within the staff supports the proactive development of accessible products. If staff lack sufficient accessibility expertise, then accessibility improvements may only be the result of the vendor reacting to issues or reports"/>
        <s v="Tracking and addressing technical issues is a natural part of any web or software product. Critical accessibility issues can cause a product to become unusable. Vendors should have a process to intake, triage and address accessibility issue reports. Vendo"/>
        <s v="This question is designed to understand how accessibility is included in new versions and features of products, particularly with vendors that implement Agile or similar methodologies where software is updated frequently and continuously.&#10;"/>
        <s v="One critical accessibility requirement is the full use of a product using only the keyboard--no mouse or trackpad. This requirement is easy for a non-technical or non-accessibility expert to understand and verify."/>
        <s v="Separate accessibility modes or interfaces are indicative of a product design creating an attempted ‘separate but equal’ environment for disabled users. In practice, separate modes or interfaces for accessibility almost never have feature parity and typic"/>
        <s v="In the context of the CIA triad, this question is focused on system integrity, ensuring that system changes are only executed by authorized users. Additionally, it is expected that devices (for administrators, vendor staff, and affiliates)that are used to"/>
        <s v="The sharing of institutional data to fourth-parties may increase the risk to the institutation and thus, we want to know who gets what data, when they get that data, and why they get that data."/>
        <s v=" Knowing the protections and legal agreements in-place for third-party data sharing may assists analysts in determininng residual risk."/>
        <s v="Modern technologies allow for rapid deployment of features and with them, come changes to an established code environment. The focus of this question is to verify a vendor's practice of regression testing their code and verifying that previously non-exist"/>
        <s v="Understanding a vendor's hardware supply chain can reveal infrastructure risks that may not be apparent by other means. In some cases, the use of trusted components may be favorable. In others, it may initiate the assessment of the vendor's environment in"/>
        <s v="Consultants are often used to implement, maintain, fix, and assessment technology environments. In these cases, third-party consultants have access to institutional data and appropriate access, whether remote or onsite, must be protected during the consul"/>
        <s v="Understanding access control capabilities allows an institution to estimate the type of maintenance efforts will be involved to manage a system. Depending on the users, concerns may or not be elevated. The value of this question is largely determined by t"/>
        <s v="Managing a software/product/service may rely on various professionals to administrate a system. This question is focused on how administration, and the segregation of functions, is implemented within the vendor's infrastructure."/>
        <s v="Input validation is a secure coding best practices so confirming its implementation is normally a high priority. Error messages (to the system and user) can be used to detect abnormal use and to better protect institutional data. Depending on the critical"/>
        <s v="The use case, vendor infrastructure, and types of services offered will greatly affect the need for various firewalling devices. The focus of this question is integrity, ensuring that the systems hosting institutional data are limited in need-only communi"/>
        <s v="Understanding system requirements and/or dependencies (e.g., libraries, repositories, frameworks, toolkits, modules, etc.) can reveal infrastructure risks that may not be apparent by other means. In some cases, the use of trusted components may be favorab"/>
        <s v="Vendor responses to this question provides clarity on environment constraints that may exist and/or influence future development, configurations, infrastructure, etc. Although the vendor response may not directly affect end-users, the risks of the underly"/>
        <s v="Distributing application via known, moderately vetted application platform decreases the chances of malicious code distribution. Standalone deployments (non-trusted sources) should be looked at more closely."/>
        <s v="Sharing location data significantly increases risk factors for users.  It's important to understand if this is required."/>
        <s v="Managing a software/product/service may rely on various teams to administrate a system, in this question, it is security operations and systems administration. This question is focused on how system(s) administration, and the segregation of duties, are im"/>
        <s v="Protecting administrative accounts is crucial to maintaining system integrity in any environment. This question is targeting privilege creep and unmanaged privileged acccounts to determine if the vendor properly manages access control in their application"/>
        <s v="The adherence to secure coding best practices better positions a vendor to maintain the CIA triad. Use the knowledge of this response when evaluating other vendor statements, particularly those focused on development and the protection of communications."/>
        <s v="Code analysis (prior to implementation) can decrease the number of vulnerabilities within a system. Depending on the insight a vendor has into their code, code testing should be expected. When a vendor outsources their coding efforts, the use of a web app"/>
        <s v="Code analysis (prior to implementation) can decrease the number of vulnerabilities within a system. Depending on the insight a vendor has into their code, code testing should be expected. "/>
        <s v="This question is to set account management expectations for the institution. A system that can integrate with existing, vetted solutions, has its advantages and may have less administrative overhead. Also, adherence to standards here gives credit to other"/>
        <s v="The purpose of this question is understand the vendor's authentication infrastructure so that additional questions can be formulated for the institution's use case. "/>
        <s v="This question is primarily focused on account management capabilities that are built into a system. Although aging is not always required, a system that lacks commodity functionality may be lacking in other areas as well. Use the vendor's response to this"/>
        <s v="Many institutions have policy focused on passwords/passphrases and this question confirms the capacity of a vendor's software/product/service to comply."/>
        <s v="Account management can be a time-consuming part of an information system. Account reset capabilities, built into a system, can reduce burden on institutional support services. "/>
        <s v="This question defines the vendors scope of federated identity practices and their willingness to embrace higher education requirements."/>
        <s v="This questions allows an institution to know vendor system limitations and to help them gauge the resources (that may be needed to implement) required to successfully integrate the product/service with institution systems."/>
        <s v="2FA/MFA, implemented correctly, strengthens the security state of a system. 2FA/MFA is commonly implemented and in many use cases, a requirement for account protection purposes. "/>
        <s v="This is a question to ensure account integrity and institutional data confidentiality."/>
        <s v="The response to this question can reveal the use (or not) of coding best-practices. If passwords/passphrases are hard coded into systems/productions, the vendor should provide robust details supporting why this is required. "/>
        <s v="The focus of this question is confidentiality. Straight-forward question confirming the encryption of user authentication details."/>
        <s v="System (technical and security) administration is complex and it is important to understand a system's capabilities to integrate with existing security and access systems. Having to maintain additional accounts increases overhead and may impact your insti"/>
        <s v="Strong logging capabilities are vital to the proper management of a system. Implementing an immature system that lacks sufficient logging capabilities exposes an institution to great risk. Depending on your risk tolerance and the use case, your institutio"/>
        <s v="There are multiple components of this question - when assessing, ensure that the vendor responds to them all. Logs that are not properly managed may not be available when needed. The purpose of this question is to ensure that the vendor has a proper secur"/>
        <s v="Having a BCP and maintaining/updating/testing a BCP are very different. Establishing a responsible party is fundamental to this process and this question looks to verify that within the vendor."/>
        <s v="Notification expectations should be set early in the contract/assessment process. Timelines, correspondence medium, and playbook details are all aspects to keep in mind when assessing this response."/>
        <s v="It is expected that a vendor will maintain an accurate BCP to be tested at a regular interval. Any variance to this should be clearly explained. A vendor's response to this question can reveal the value that they place on testing their BCP (and possibly o"/>
        <s v="As it relates to BCPs, a vendor's response will provide insight into their ability to properly response to business threats. A vendor that has not previously defined responsible parties and outlined realistic plans may not maintain the availability needed"/>
        <s v="Understanding the maturity of a vendor's training and awareness program will indicate the value they place on protecting institutional data. BCP related awareness training should be prevalent, continuous, and well-documented."/>
        <s v="In the event that a vendor's headquarters (primary location of operation) is no longer usable, an alternative business site may be needed to support business operations. Having an established (planned) alternative business site show maturity in a vendor's"/>
        <s v="Testing a BCP is an important action that improves the efficiency and accuracy of a vendor's continuity plans. Vague responses to this question should be met with concern and appropriate follow-up, based on your institutions risk tolerance."/>
        <s v="The purpose of this question is understand the vendor's order of response if affected by a unplanned business disruption. If the software/product/service being assessed is a vendor's core moneymaker, the probability that restoration of the software/produc"/>
        <s v="In the context of the CIA triad, this question is focused on the availability of a system (or set of systems). "/>
        <s v="This question outlines a mature Change Management process.  Changes should be analyzed for impact, officially approved, tested, and performed by authorized users."/>
        <s v="This question is fundamentally about supply chain.  The vendor should be able to document their procedures around tracking  third party maintained libraries."/>
        <s v="Notification expectations should be set earlier in the contract/assessment process. Timelines, correspondence medium, and playbook details are all aspects to keep in mind when assessing this response."/>
        <s v="Unplanned and/or unexpected changes in a complex environment can introduce intolerable risks to the institution. Based on the operating environment of the institution, it may be necessary to postpone (or properly plan) the change to a system. The vendor's"/>
        <s v="Supporting multiple versions of a product is challenging. Understanding the vendor’s strategy and resources will provide insight into their ability to adequately support their customers.  "/>
        <s v="The vendor's software/product/service characteristics and the institution's use case will determine the relevancy of this question. The purpose of this question is to understand the underlying infrastructure and how it is maintained across all customers. "/>
        <s v="Answers to this question will reveal the vendor’s ability to plan in the short term.  This is valuable information for customers so they can anticipate updates and potential bug fixes. "/>
        <s v="Answers to this question will reveal the vendor’s ability to plan for the future of their product."/>
        <s v="The response to this question allows the institution to understand the information technology resources required to properly maintain the vendor's system. Initial acquisition and setup is important to assess, but the long-term maintenance (and the risks t"/>
        <s v="Answers to this question will reveal the vendor’s knowledge of their IT assets and their ability to respond to notifications about their systems and software."/>
        <s v="New vulnerabilities are published every day and vendors have a responsibility to maintain their software(s). The fundamental nature of operation will expose some risks to the system but it is crucial that a vendor recognize their responsibilities and have"/>
        <s v="Restricting system updates to a standard maintenance timeframe is important for ensuring that changes to production systems do not impact operations.  It’s also important for troubleshooting any problems that may occur as a result of the changes."/>
        <s v="In the context of the CIA triad, this question is focused on system integrity, ensuring that system changes are only executed by authorized users. In the event of emergency changes, accountability and post-action review is expected. "/>
        <s v="Hardware lifecycles and continuous software updates creates an always-changing landscape in information technology. The focus of this question is the integrity of a vendor's infrastructure. Mismanagement of system configurations can lead to breakdowns in "/>
        <s v="A vendor's response to this question can reveal a system's infrastructure quickly. Off-point responses are common here so general follow-up is often needed. Understanding how a vendor segments its customers data (or doesn't) affects various other controls"/>
        <s v="Systems that are directly exposed to public internet resources are at great risk than those that are not. Understanding the requirements for this configuration is important, particularly when assessing compensating controls."/>
        <s v="The need for encryption in transport is unique to your institution's implementation of a system. In particular, the data flow between the system and the end-users of the software/product/service."/>
        <s v="The need for encryption at-rest is unique to your institution's implementation of a system. In particular, system components, architectures, and data flows, all factor into the need for this control."/>
        <s v="Beware the use of proprietary encryption implementations. Open standard encryption, preferably mature, is often preferred. Although there may be cases if which that is not the case, be sure to understand the vendor's infrastructure and the true security o"/>
        <s v="When cancelling a software/product/service, an institution will commonly want all institutional data that was provided to a vendor. This questions allows the vendor to state their general practices when a customer leaves their environment."/>
        <s v="When cancelling a software/product/service, an institution will commonly want all institutional data that was provided to a vendor. The vendor's response should verify if the institution can extract data or if it is a manual extraction by vendor staff."/>
        <s v="This question clarifies the operating model of a vendor and provides insight into the vendor-customer paradigm of a company. Knowing if the institution is of value to a vendor or if the institution's data is of value to a vendor should weigh heavily in th"/>
        <s v="This question clarifies the position of the institution in the case of acquisition or bankruptcy. Expect clear responses to this question - if vague, be sure to follow-up based on institutional counsel guidance."/>
        <s v="Restricting system updates to a standard maintenance timeframe is important for ensuring that changes to production systems do not impact operations. It’s also important for troubleshooting any problems that may occur as a result of the changes. Availabil"/>
        <s v="The purpose of this question is to define the scope of backup operations and the scope at which a vendor may readily recover when backup restoration is required."/>
        <s v="When data is moved digitally (e.g., cloud provider, vendor-owned facility, etc.) offsite, the policies and implemented procedures are important to know. The protections implemented to prevent compromise will be technical in nature and should be well-docum"/>
        <s v="When data is moved physically (e.g. HDD, print, etc.) offsite, the policies and implemented procedures are important to know. Unencrypted data taken outside secured areas introduces unnecessary risks. "/>
        <s v="Data exposure is a risk if sensitive data is in any way transported (physically or electronically) into a data zone that is not authorized by the institution. Depending on the criticality of data and institution policy, full control of data confidentialit"/>
        <s v="The need for encryption at-rest (for backups) is unique to your institution's implementation of a system. In particular, system components, architectures, and data flows, all factor into the need for this control."/>
        <s v="Understanding how key management is handled and the safeguards implemented by the vendor to ensure key confidentiality in all components of a system(s) can provide insight into other complex details of a vendor's infrastructure. Use vendor responses to th"/>
        <s v="Managing media (and the data within) throughout its lifecycle is crucial to the protection of institutional data. The focus of this question is confidentiality, ensuring that media that may store institutional data is protected by well-established policy "/>
        <s v="Standard documentation, relevant to institution implementations requiring FERPA compliance."/>
        <s v="Confidentiality is the focus of this question. Based on the capabilities of vendor administrators, the institution may require additional safeguards to protect the confidentiality of data stored by/shared with a vendor (e.g., additional layer of encryptio"/>
        <s v="In the context of the CIA triad, this question is focused on confidentiality. Printed documents, mobile device use, and remote access are all relevant to this question. A vendor's response to this question will provide insight into their overall business "/>
        <s v="This question is relative to the response above. Understanding the ownership structure of the facility that will host institutional data is important for setting availability expectations and ensure proper contract terms are in place to protect the instit"/>
        <s v="An institution's location will dictate what laws and regulations apply to them. As vendor's may not know where all of their customers may reside, it is imperative that vendors are able to accommodate geographic requirements for their customers. Although u"/>
        <s v="Vendors that operate their own datacenter(s) can implement their own monitoring strategy. Use the vendor's response to this questions to verify/validate other responses related to ownership/co-location/physical security. "/>
        <s v="This question is primarily focused on system integrity. If institutional data is stored in a system that is not physically secured from unauthorized access, the need for compensating controls is often higher. Depending on the use case or vendor infrastruc"/>
        <s v="When planning for business continuity and disaster recovery, considering geographic diversity of a vendors operating environment will help analysts better understand risk due to widespread technical issues as well as weather and environmental consideratio"/>
        <s v="Standard documentation, relevant to institutions requiring a vendor to maintain a specific Uptime Institute Tier Level."/>
        <s v="Installing [potential] redundant power and regularly testing strategies to ensure they will work when needed are very different. Vague responses to this question should be met with concern and appropriate follow-up, based on your institutions risk toleran"/>
        <s v="Installing appropriate environmental controls is crucial to maintaining the integrity of the hosting site. Vague responses to this question should be met with concern and appropriate follow-up, based on your institutions risk tolerance."/>
        <s v="In the context of the CIA triad, this question is focused on the integrity of a system (or set of systems). "/>
        <s v="In the context of the CIA triad, this question is focused on availability and is often in need of a follow-up. Understanding the maturing of a vendor's DRP can shed light on many other aspects of a vendor's overall security state. "/>
        <s v="Having a DRP and maintaining/updating/testing a DRP are very different. Establishing a responsible party is fundamental to this process and this question looks to verify that within the vendor."/>
        <s v="General inquiry for documentation. As DRPs may contain some sensitive data, a robust summary is appropriate in lieu of a full DRP."/>
        <s v="In the event that a vendor's headquarters (primary location of operation) is no longer usable, a recovery site may be needed to support business operations. Having an established (planned) recovery site show maturity in a vendor's DRP."/>
        <s v="Testing a DRP is an important action that improves the efficiency and accuracy of a vendor's recovery plans. Vague responses to this question should be met with concern and appropriate follow-up, based on your institutions risk tolerance."/>
        <s v="Testing a DRP is an important action that improves the efficiency and accuracy of a vendor's recovery plans. Vague responses to this question should be met with concern and appropriate follow-up, based on your institutions risk tolerance. "/>
        <s v="Modifications to firewall rulesets can have significant repercussions. To ensure the integrity of the ruleset, this question targets the individual (or responsible party) for changes and the reasoning behind their authority. "/>
        <s v="In the context of the CIA triad, this question is focused on system integrity, ensuring that system changes are only executed by authorized users. Any change to a verified, known, secure environment should be carefully evaluated by stakeholders in a struc"/>
        <s v="It is important to have detective capabilities in an information system to protect institutional data. Somewhat expected in information systems, vendors without IDSs implemented should raise concerns. Compensating controls need future evaluation, if provi"/>
        <s v="It is important to have preventive capabilities in an information system to protect institutional data. Somewhat expected in information systems, vendors without IPSs implemented should raise concerns. Compensating controls need future evaluation, if prov"/>
        <s v="This question is primarily focused on determining the maturity of a vendor's security program and their ability to implement and operate cutting-edge technologies. Investment in advanced technologies may indicate appropriate security program capabilities."/>
        <s v="This question is primarily focused on system(s) integrity. If institutional data is stored in a system that is not physically secured from unauthorized access, the need for compensating controls is often higher. Depending on the use case or vendor infrast"/>
        <s v="This question is primarily focused on the capability of a vendor's security program. Understanding the size and skillsets of a vendor (taken from other responses) is needed to determine the appropriateness of the vendor's response to this question."/>
        <s v="Strong logging capabilities are vital to the proper management of a network. Implementing an immature system that lacks sufficient logging capabilities exposes an institution to great risk."/>
        <s v="Understanding the security program size (and capabilities) of a vendor has a significant impact on their ability to respond effectively to a security incident. Vendor's will share organizational charts and additional documentation of their security progra"/>
        <s v="In the context of the CIA triad, this question is focused on system integrity, ensuring that system changes are only executed according to policy. Additionally, it is expected that devices used to access the vendor's systems are properly managed and secur"/>
        <s v="Mature product/software/service lifecycle management can position a vendor to sufficiently plan, implement, and manage systems that better protect institutional data. "/>
        <s v="This is a general inquiry to determine if the vendor is well-versed in applicable laws and regulations that apply in the institution's region of business operation."/>
        <s v="This is a general inquiry to determine if the vendor has reviewed the institution's policies and are committed to complying with them."/>
        <s v="The use of detective and preventive controls in the hiring process serve a valuable role in protecting institutional data. As these are often HR documented policies, a vendor should have their practices well-documented and ready for review, upon request."/>
        <s v="Setting the expectation of performance and increase awareness of security-related responsibilities are part of these initial-hiring documents. Oftentimes these agreements and reviews are conducted during orientation for new employees."/>
        <s v="The ability for the vendor to respond effectively (and quickly) to a security incident is of the utmost importance. The size of a vendor's security office will determine their capabilities during a security incident but the incident response plan will oft"/>
        <s v="Setting the expectation of  security-related responsibilities throughout an organzation is favored in an information security awareness program. Vendors without an information security awareness campaign should be met with scrutiny on how security policie"/>
        <s v="Protecting privileged accounts is crucial to maintaining system integrity in any environment. This question is targeting privilege creep and unmanaged privileged acccounts to determine if the vendor properly manages access control in their application/sys"/>
        <s v="The role of an internal auditor is to verify implemented controls and highlight areas in need of improvement. Vendors without internal audit processes and procedures should be met with scrutiny on how security policies and procedures are monitored and ver"/>
        <s v="This question aims to understand the physical security state of the vendor's operating environment, and whether or not physical assets are appropriately protected."/>
        <s v="The ability for the vendor to investigate security incidents is of the utmost importance. Reviewing alerts but then taking no action is not security, only compliance. Incident reports and indications of compromise must be reviewed by qualified staff and t"/>
        <s v="The incident team structure (internal vs. external), size, and capabilities of a vendor has a significant impact on their ability to respond to and protect an institution's data. Use the knowledge of this response when evaluating other vendor statements."/>
        <s v="The capacity for the vendor to respond effectively (and quickly) to a security incident is of the utmost importance. The size and talent of a vendor's incident response team will determine their capabilities during a security incident. Use the knowledge o"/>
        <s v="Integrity and availability are the focus of this question. The existence of a well-documented quality assurance program, with demonstrated and published metrics, may provide insight into the inner workings (mindset) of a vendor. "/>
        <s v="Standard documentation, relevant to institutions requiring a vendor to comply with ISO 9001."/>
        <s v="This question is for institutions that tie metrics and service level agreements (SLAs) or expectations (SLEs) to security reviews. The implementation strategy and use case will indicate the relevancy of this question for security/risk assessment."/>
        <s v="This is a general inquiry to determine if the vendor being assessed has done or is doing business with the institution as the time of assessment. Existing relationships, if present, can be reviewed for insights into a vendor and/or to verify other respons"/>
        <s v="This question is used to gauge the importance of our industry (higher education) to the vendor. "/>
        <s v="External verification of application security controls in important when managing a system. Trust, but verify, is the focus of this question. HECVAT responses are taken at face-value, and verified within reason, in most cases. When a vendor can attest to,"/>
        <s v="External verification of system and application security controls are important when managing a system. Trust, but verify, is the focus of this question. HECVAT responses are taken at face-value, and verified within reason, in most cases. When a vendor ca"/>
        <s v="If a vendor is scanning their applications and/or systems, oftentimes an institution will want to review the report, if possible. Preferably, any finding on the reports will have a matching mitigation action."/>
        <s v="The adherence to secure coding best practices better positions a vendor to maintain the CIA triad. Use the knowledge of this response when evaluating other vendor statements, particularly those focused on development and the protection of communications. "/>
        <s v="Many Higher Ed institutions are capable of performing vulnerability assessments and/or penetration testing on their vendor's infrastructures. This question confirms the possibility of conducting these actions against the vendor's infrastructure."/>
        <s v="HIPAA"/>
        <s v="PCI DSS"/>
      </sharedItems>
    </cacheField>
    <cacheField name="Follow-up Inquiries" numFmtId="0">
      <sharedItems containsBlank="1">
        <m/>
        <s v="Follow-up inquiries will be institution/implementation specific."/>
        <s v="Reference the HIPAA section for follow-up review."/>
        <s v="Reference the Third Parties section for follow-up review."/>
        <s v="Reference the Business Continuity Plan section for follow-up review."/>
        <s v="Reference the Disaster Recovery Plan section for follow-up review."/>
        <s v="Reference the PCI DSS section for follow-up review."/>
        <s v="Reference the Consulting section for follow-up review."/>
        <s v=" Follow-up inquiries for hosting options will be institution/implementation specific."/>
        <s v="Follow-up responses to this one are normally unique to their response. Vague answers here usually result in some footprinting of a vendor to determine their &quot;reputation&quot;."/>
        <s v="If a vendor says &quot;No&quot;, it is taken at face value. If you organization is capable of conducting reconnaissance, it is encouraged. If a vendor has experienced a breach, evaluate the circumstance of the incident and what the vendor has done in response to th"/>
        <s v="Vague responses to this question should be investigated further. Vendors without dedicated security personnel commonly have no security or security is embedded or dual-homed within operations (administrators). Ask about separation of duties, principle of "/>
        <s v="Follow-up inquiries for vendor team strategies will be unique to your institution and may depend on the underlying infrastructures needed to support a system for your specific use case."/>
        <s v="This is a freebie to help the vendor state their &quot;case&quot;. If a vendor does not add anything here (or it is just sales stuff), we can assume it was filled out by a sales engineer and questions will be evaluated with higher scrutiny."/>
        <s v="Follow-up inquiries for SSAE 18 content will be institution/implementation specific."/>
        <s v="Follow-up inquiries for CSA content will be institution/implementation specific."/>
        <s v="If STAR certification is important to your institution you may have specific follow-up details for documentation purposes."/>
        <s v="In an ideal world, a vendor will conform to an industry framework that is adopted by an institution. When this synergy does not exist, the interpretation of the vendor's responses must be interpreted in the context of the institution's environment. Follow"/>
        <s v="Follow-up inquiries for FISMA compliance will be institution/implementation specific."/>
        <s v="Inquire about any privacy language the vendor may have. It may not be ideal but there may be something available to assess or enough to have your legal counsel or policy/privacy professionals review."/>
        <s v="Unsatisfactory answers should be met with questions about access control authority, roles and responsibilities (of access grantors), administrative privileges within the vendor's infrastructure(s), etc."/>
        <s v="If a weak response is given to this answer, response scrutiny should be increased. Questions about configuration management, system authority, and documentation are appropriate."/>
        <s v="Cross-reference Accessibility Conformance Reports (ACR) with any answers from ITAC-04 about product roadmaps for accessibility improvements."/>
        <s v="In-development"/>
        <s v="Follow-up with a robust question set if the vendor cannot clearly state full-control of the integrity of their system(s). Questions about administrator access on end-user devices and other maintenance and patching type questions are appropriate."/>
        <s v=" Follow-up inquiries concerning third-party data sharing will be institution/implementation specific."/>
        <s v=" Follow-up inquiries concerning legal agreements with third-parties will be institution/implementation specific."/>
        <s v="If &quot;No&quot;, inquiry if there are plans to implement these processes. Ask the vendor to summarize their decision behind not scanning their assets for vulnerabilities. Be sure that the vendor answers for both systems AND applications. Do not let good practices"/>
        <s v="Follow-up inquiries concerning hardware supply chain will be institution/implementation specific."/>
        <s v="Ask the vendor to summarize the best practices to restrict/control the access given to the institution's end-users without the use of RBAC. Make sure to understand the administrative requirements/overhead introduced in the vendor's environment."/>
        <s v="Managing a complex infrastructure requires diligence in protecting access and authority. Unsatisfactory responses may indicate the lack of maturity with a vendor and/or a flat infrastructure with few individuals with broad authority. Inquire about separat"/>
        <s v="Inquire about any planned improvements to these capabilities. Ask about their product(s) roadmap and try to understand how they prioritize security concerns in their environment."/>
        <s v="If a vendors states that they outsource their code development and do not run a WAF, there is elevated reason for concern. Verify how code is tested, monitored, and controlled in production environments."/>
        <s v="Follow-up inquiries concerning software supply chain will be institution/implementation specific."/>
        <s v="Follow-up inquiries for operating systems leveraged by the vendor will be institution/implementation specific."/>
        <s v="Ask the vendor why this deployment strategy is used. Ask if it is a restriction of the app store platform or some other environment restriction."/>
        <s v="Ask the vendor about the need for this requirement and understand any mitigation strategies that may be possible. "/>
        <s v="Ask the vendor to summarize their best practices for securing their system(s) administratively without the use of RBAC. Make sure to understand the administrative requirements/overhead introduced in the vendor's environment."/>
        <s v=" Ask the vendor to summarize their implemented policies and/or procedures  "/>
        <s v="If information security principles are not designed into the product lifecycle, point the vendor to OWASP's Secure Coding Practices - Quick Reference Guide at https://www.owasp.org/index.php/OWASP_Secure_Coding_Practices_-_Quick_Reference_Guide"/>
        <s v="Ask the vendor what types of tools they use in testing. And who performs the testing of the code. Are developers the ones running the security tests? If static code analysis and/or static application security testing is not conducted, point the vendor to "/>
        <s v="If software testing processes are not established and followed, point the vendor to OWASP's Testing Guide at https://www.owasp.org/index.php/OWASP_Testing_Guide_v4_Table_of_Contents"/>
        <s v="Follow-up inquiries for IAM requirements will be institution/implementation specific."/>
        <s v="The content of this response may or may not have value for the type of use case on the institution. Follow-up inquiries for authentication modes will be institution/implementation specific."/>
        <s v="The value of this question depends on your institution's policy on passwords, its use of 2FA, or any number of factors. Follow-ups for this question are unique to the institution."/>
        <s v="Follow-up inquiries for password/passphrase complexity requirements will be institution/implementation specific."/>
        <s v="Follow-up inquiries for password/passphrase limitations and/or restrictions will be institution/implementation specific."/>
        <s v="Ask the vendor how end-users will be supported. Ask for training documentation or knowledgebase content. Confirm vendor and institution responsibilities in this support area (and others)."/>
        <s v="If a vendor indicates that a system is standalone and cannot integrate with community standards, follow-up with maturity questions and ask about other commodity type functions or other system requirements your institution may have."/>
        <s v="If a vendor indicates that a system is standalone and cannot integrate with the institution's infrastructure, follow-up with maturity questions and ask about other commodity type functions or other system requirements your institution may have."/>
        <s v="Follow-up inquiries for identifier requirements will be institution/implementation specific."/>
        <s v="Follow-up inquiries for attribute mapping requirements will be institution/implementation specific."/>
        <s v="Ask the vendor about hardware and software options, future roadmap for implementations and support, etc."/>
        <s v="Follow-up inquiries for inactivity protections will be institution/implementation specific."/>
        <s v="Vague responses to this question should be met with concern. Repeat the question if first answer insufficiently - ask pointedly to ensure the vendor is not misunderstood."/>
        <s v="Follow-up inquiries for password/passphrase encrypted storage will be institution/implementation specific."/>
        <s v="Follow-up inquiries for system authentication will be unique to your institution (e.g., policy, infrastructure, etc.)"/>
        <s v="If a weak response is given to this answer, it is appropriate to ask directed answers to get specific information. Ensure that questions are targeted to ensure responses will come from the appropriate party within the vendor."/>
        <s v="Follow-up inquiries for logging details will be institution/implementation specific."/>
        <s v="Follow-up inquiries for BCP responsible parties will be institution/implementation specific."/>
        <s v="If the vendor's response does not cover the details outlined in the reasoning, follow-up and get specific responses for each, as needed."/>
        <s v="If the vendor does not have a BCP, point them to https://www.sans.org/reading-room/whitepapers/recovery/business-continuity-planning-concept-operations-1653"/>
        <s v="Follow-up inquiries for BCP roles and responsibility details will be institution/implementation specific."/>
        <s v="If a vendor's BCP training and awareness activities are insufficient, inquire about other mandatory training, verify its scope, and confirm the training cycles."/>
        <s v="Follow-up inquiries for alternative business site practices will be institution/implementation specific."/>
        <s v="If it is not a core service, follow-up questions should be availability focused and institution/implementation specific."/>
        <s v="The weight placed on the vendor's response will be specific to the institution's use case and software/product/service requirements."/>
        <s v="If the vendor's response does not cover the details outlined in the reasoning, follow-up and get specific responses, as needed."/>
        <s v="Follow-up inquiries for software/product/service version releases will be institution/implementation specific."/>
        <s v="Follow-up inquiries for the vendor’s support of concurrent versions will be institution/implementation specific."/>
        <s v="In cases where the software/product/service is customized for customer use cases, ensure the vendor's response covers all aspects of code migration, including backups, data conversions, local resources from the institution, etc., as it relates to code upg"/>
        <s v="Follow-up inquiries for the vendor’s product update practices will be institution/implementation specific."/>
        <s v="Follow-up inquiries for the vendor’s technology planning practices will be institution/implementation specific."/>
        <s v="Vague responses to this question should be investigated further. Ask for additional documentation for customer responsibilities (in the context of information technology/security)."/>
        <s v="Follow-up inquiries for the vendor’s patching practices will be institution/implementation specific."/>
        <s v="Follow-up inquiries for the vendors patching practices will be institution/implementation specific."/>
        <s v="Follow-up with a robust question set if a vendor cannot clearly state full-control of the integrity of their system(s)."/>
        <s v="It is expected that vendors should have robust documentation when it comes to configuration management. Vague answers to this question should be met with concern. Inquire about the device management tools in use, system lifecycles, complexity of systems, "/>
        <s v=" Follow-up inquiries for dedicated single-tenant capabilities will be institution/implementation specific."/>
        <s v="Ask the vendor about their infrastructure and if there is a solution that eliminates the need for this environment."/>
        <s v="Follow-up inquiries for data encryption between the system and end-users will be institution/implementation specific."/>
        <s v="Follow-up inquiries for data encryption at-rest will be institution/implementation specific."/>
        <s v="If the vendor cannot accommodate open standards encryption requirements, direct them to NIST's Cryptographic Standards and Guidelines document at https://csrc.nist.gov/Projects/Cryptographic-Standards-and-Guidelines "/>
        <s v="A vendor's response should be clear and concise. Be wary of vague responses to this questions and inquire about export specifics, as needed."/>
        <s v="If a vendor's response is unsatisfactory, engage institutional counsel to appropriately address any ownership concerns."/>
        <s v="An institution's use case will drive the requirements for backup strategy. Ensure that the institution's use case and risk tolerance can be met by vendor systems."/>
        <s v="Follow-up inquiries for backup content scope will be institution/implementation specific."/>
        <s v="Follow-up inquiries for offsite, digital backups will be institution/implementation specific."/>
        <s v="Follow-up inquiries for offsite, physical backups will be institution/implementation specific."/>
        <s v="Follow-up inquiries for data backup procedures/practices will be institution/implementation specific."/>
        <s v="Follow-up inquiries for data backup encryption at-rest will be institution/implementation specific."/>
        <s v="Follow-up with the vendor to ensure that all components of the system are consider. This includes, system-to-system, system-to-client, applications, system accounts, etc."/>
        <s v="Vague responses to this question should be investigated further. Ask for additional documentation and verify that procedure (and possibly training) exists to ensure proper media handling activity."/>
        <s v="Follow-up inquiries for DoD 5220.22-M and/or SP800-88 standards will be institution specific."/>
        <s v="Follow-up inquiries for FERPA compliance details will be institution/implementation specific."/>
        <s v="If Institutional data is visible by the vendor's system administrators, follow-up with the vendor to understand the scope of visibility, process/procedure that administrators follow, and use cases when administrators are allowed to access (view) Instituti"/>
        <s v="Vague responses to this question should be investigated further. Ask for additional documentation and verify that procedure (and possibly training) exists to ensure proper customer data handling activity."/>
        <s v="Follow-up inquiries for additional vendor's SOC 2 Type 2 reports will be institution/implementation specific."/>
        <s v="If a vendor is unable to accommodate storing/processing institutional data within specific regions, ask them why they are unable to? Try to determine if its an infrastructure issue (scalability), a cost-reduction strategy (size/maturity), or some other is"/>
        <s v="Follow-up inquiries for data center staffing will be institution/implementation specific."/>
        <s v="Follow-up inquiries for system physical security will be institution/implementation specific."/>
        <s v="Follow-up inquiries for geographic diversity in datacenters will be institution/implementation specific."/>
        <s v="Follow-up inquiries for Uptime Institute Tier Level details will be institution/implementation specific."/>
        <s v="Follow-up inquiries for redundant power testing details will be institution/implementation specific."/>
        <s v="Follow-up inquiries for cooling and fire suppression systems will be institution/implementation specific."/>
        <s v="Ask the vendor about their system lifecycle practices and security methodology."/>
        <s v="A vendor may have a number of BCP elements defined so the vendor's response may not be binary. Assess the components of the plan and ask about timelines, follow-up commitments, etc. If the vendor does not have a DRP, point them to https://www.sans.org/rea"/>
        <s v="Follow-up inquiries for DRP responsible parties will be institution/implementation specific."/>
        <s v="If the vendor states &quot;No&quot;, you can ask for a summary, white paper, or blog. If unable to review the full plan, infer what you can from other DRP question responses."/>
        <s v="Follow-up inquiries for disaster recovery site practices will be institution/implementation specific."/>
        <s v="If the vendor does not have a DRP, point them to https://www.sans.org/reading-room/whitepapers/recovery/disaster-recovery-plan-1164"/>
        <s v="Ensure that a separation of duties exists in network security configurations. Pay close attention to responsibility overlap in small organizations, where staff often fill multiple roles."/>
        <s v="Follow-up inquiries for firewall change requests will be institution/implementation specific."/>
        <s v="A security program with limited resources for event detection is not effective. Inquiries should include training for staff, reasoning behind not using IDS technologies, and how systems are monitored. Additional questions about a SIEM and other tool may b"/>
        <s v="A security program with limited resources for active prevent is inefficient. Inquiries should include training for staff, reasoning behind not using IPS technologies, and how systems are actively protected and how malicious activity is stopped. "/>
        <s v="Ask the vendor to summarize why host-based intrusion detection tools are not implemented in their environment. What compensating controls are in place to detect configuration changes and/or failures of integrity?"/>
        <s v="Ask the vendor to summarize why host-based intrusion prevention tools are not implemented in their environment. What compensating controls are in place to detect malicious activity and to actively prevent its function."/>
        <s v="Follow-up inquiries for next-generation persistent threat monitoring will be institution/implementation specific."/>
        <s v="Follow-up inquiries for 24x7x365 monitoring will be institution/implementation specific."/>
        <s v="Follow-up inquiries for intrusion monitoring will be institution/implementation specific."/>
        <s v="If a weak response is given to this answer, it is an indicator that a non-technical representative populated the document and response scrutiny should be increased. &#10;If a vendor does not answer appropriately, a follow-up request to have the question fully"/>
        <s v="Vague responses to this question should be investigated further. Vendors unwilling to share additional supporting documentation decrease the trust established with other responses."/>
        <s v="Follow-up with a robust question set if the vendor cannot clearly state full-control of their system patching strategy. Questions about patch testing, testing environments, threat mitigation, incident remediation, etc. are appropriate."/>
        <s v="Although withdrawn by NIST, the Security Considerations in the Systems Development Life Cycle (SP 800-64r2) document is an excellent resource to provide guidance to vendors (i.e. set expectations.) Follow-up questions to SDLC use will be institution/imple"/>
        <s v="If a vendor is vague in their response, follow-up with direct questions about doing business in your state/region/country and any laws that are pertinent to the institution."/>
        <s v="If a vendor is vague in their response, follow-up with direct questions about the institution's policies and ensure the expectation of compliance is clear with the vendor."/>
        <s v="Ask the vendor is background checks and/or screening are conducted in any capacity, at any time during the employment period. Ask about the precautions they take to ensure the intellectual property is secured and inquire if user data is treated in an appr"/>
        <s v="If a vendor's practices are not clear, inquire about training requirements for employees, especially the frequency and scope of content."/>
        <s v="If the vendor does not have an incident response plan, point them to the NIST Computer Security Incident Handling Guide at https://csrc.nist.gov/publications/detail/sp/800-61/rev-2/final"/>
        <s v="Follow-up inquiries for information security awareness programs will be institution/implementation specific."/>
        <s v="Ask the vendor to summarize their implemented policies and/or procedures."/>
        <s v="Follow-up inquiries for internal audit processes and procedures will be institution/implementation specific. "/>
        <s v="Follow-up inquiries for physical security controls and policies will be institution/implementation specific. "/>
        <s v="If the vendor does not have an incident response plan, direct them to the NIST Computer Security Incident Handling Guide at https://csrc.nist.gov/publications/detail/sp/800-61/rev-2/final"/>
        <s v="If the vendor does not have an incident response team, direct them to the NIST Computer Security Incident Handling Guide at https://csrc.nist.gov/publications/detail/sp/800-61/rev-2/final"/>
        <s v="Institutions vary broadly on how QA is handled so any follow-up questions will be contract/institution/implementation specific."/>
        <s v="Follow-up inquiries for ISO 9001 content will be institution/implementation specific. "/>
        <s v="Follow-up inquiries for quality and performance metrics will be contract/institution/implementation specific. "/>
        <s v="Many Higher Ed institutions are large enough that existing/former contracts exist with one entity of the college/university (e.g. School of X) but it is unknown to another. Question the vendor in-depth if you get a vague response to this question - combin"/>
        <s v="This is a general information question - any follow-up will be institution/implementation specific."/>
        <s v="If &quot;No&quot;, inquire if there has ever been a vulnerability scan. A short lapse in external assessment validity can be understood (if there is a planned assessment) but a significant time lapse or none whatsoever is cause for elevated levels of concern. "/>
        <s v="Ask if there has ever been a vulnerability scan. A short lapse in external assessment validity can be understood (if there is a planned assessment) but a significant time lapse or none whatsoever is cause for elevated levels of concern."/>
        <s v="Ask if there are plans to implement these processes. Ask the vendor to summarize their decision behind not scanning their applications for vulnerabilities prior to release."/>
        <s v="If a vendor is hesitant to share the report, ask for a summarized version - some insight is better than none."/>
        <s v="If information security principles are not designed into the product lifecycle, point the vendor to OWASP's Secure Coding Practices - Quick Reference Guide at https://www.owasp.org/index.php/OWASP_Secure_Coding_Practices_-_Quick_Reference_Guide&#10;Inquire ab"/>
        <s v="Follow-up inquiries for vulnerability scanning and penetration testing will be institution/implementation specific."/>
        <s v="Refer to HIPAA documentation or your institution's Chief HIPAA Security Officer."/>
        <s v="Refer to PCI DSS documentation or your institution's treasurer's office."/>
      </sharedItems>
    </cacheField>
    <cacheField name="High Risk" numFmtId="0">
      <sharedItems containsBlank="1">
        <m/>
        <b v="1"/>
        <b v="0"/>
        <s v="FALSE"/>
        <s v="TRUE"/>
      </sharedItems>
    </cacheField>
    <cacheField name="Required" numFmtId="0">
      <sharedItems containsString="0" containsBlank="1" containsNumber="1" containsInteger="1">
        <m/>
        <n v="1.0"/>
        <n v="0.0"/>
      </sharedItems>
    </cacheField>
    <cacheField name="Category" numFmtId="0">
      <sharedItems containsBlank="1">
        <m/>
        <s v="Qualifiers"/>
        <s v="Company"/>
        <s v="Documentation"/>
        <s v="IT Accessibility"/>
        <s v="Third-Parties"/>
        <s v="Consulting"/>
        <s v="Application/Service Security"/>
        <s v="Policies, Procedures, and Processes"/>
        <s v="Authentication, Authorization, and Accounting"/>
        <s v="Business Continuity Plan"/>
        <s v="Change Management"/>
        <s v="Systems Management &amp; Configuration"/>
        <s v="Data"/>
        <s v="Datacenter"/>
        <s v="Disaster Recovery Plan"/>
        <s v="Firewalls, IDS, IPS, and Networking"/>
        <s v="Incident Handling"/>
        <s v="Quality Assurance"/>
        <s v="Vulnerability Scanning"/>
        <s v="HIPAA"/>
        <s v="PCI DSS"/>
      </sharedItems>
    </cacheField>
    <cacheField name="C_Answer">
      <sharedItems containsBlank="1" containsMixedTypes="1" containsNumber="1" containsInteger="1">
        <m/>
        <s v="Yes"/>
        <s v="No"/>
        <n v="1.0"/>
      </sharedItems>
    </cacheField>
    <cacheField name="V_Answer" numFmtId="0">
      <sharedItems containsBlank="1">
        <m/>
        <s v="No"/>
        <s v="Yes"/>
        <s v="4"/>
        <s v="The organization is co-owned by Matthew Hadgis and John DiGennaro, and is headquartered in Cleveland, OH."/>
        <s v=" Please see https://www.goqwickly.com/privacy/ and https://www.goqwickly.com/security/ "/>
        <s v="AWS - hosted infrastructure"/>
        <s v="https://aws.amazon.com/agreement/ "/>
        <s v="1"/>
        <s v="."/>
        <s v="Tier IV"/>
        <s v="https://aws.amazon.com/compliance/data-center/controls/"/>
        <s v="https://goqwickly.com/resources/security-page/Qwickly_Disaster_Recovery_Plan_Policy_2022.pdf "/>
        <s v="Yearly test utilizing an actual new server and launching into the new server in production"/>
      </sharedItems>
    </cacheField>
    <cacheField name="Analyst override answer" numFmtId="0">
      <sharedItems containsBlank="1">
        <m/>
        <e v="#N/A"/>
        <s v="Qualitative Question"/>
        <s v=""/>
      </sharedItems>
    </cacheField>
    <cacheField name="Compliant">
      <sharedItems containsBlank="1" containsMixedTypes="1" containsNumber="1" containsInteger="1">
        <m/>
        <e v="#N/A"/>
        <n v="0.0"/>
        <n v="1.0"/>
      </sharedItems>
    </cacheField>
    <cacheField name="Default Weight" numFmtId="0">
      <sharedItems containsString="0" containsBlank="1" containsNumber="1" containsInteger="1">
        <m/>
        <n v="10.0"/>
        <n v="15.0"/>
        <n v="25.0"/>
        <n v="20.0"/>
        <n v="40.0"/>
      </sharedItems>
    </cacheField>
    <cacheField name="Analyst Adjusted Weight" numFmtId="0">
      <sharedItems containsString="0" containsBlank="1" containsNumber="1" containsInteger="1">
        <m/>
        <n v="15.0"/>
        <n v="10.0"/>
        <n v="25.0"/>
        <n v="20.0"/>
        <n v="40.0"/>
      </sharedItems>
    </cacheField>
    <cacheField name="Weight" numFmtId="0">
      <sharedItems containsString="0" containsBlank="1" containsNumber="1" containsInteger="1">
        <m/>
        <n v="15.0"/>
        <n v="10.0"/>
        <n v="25.0"/>
        <n v="20.0"/>
        <n v="0.0"/>
        <n v="40.0"/>
      </sharedItems>
    </cacheField>
    <cacheField name="Score">
      <sharedItems containsBlank="1" containsMixedTypes="1" containsNumber="1" containsInteger="1">
        <m/>
        <e v="#N/A"/>
        <n v="0.0"/>
        <n v="10.0"/>
        <n v="15.0"/>
        <n v="25.0"/>
        <n v="20.0"/>
        <n v="40.0"/>
      </sharedItems>
    </cacheField>
    <cacheField name="CIS Critical Security Controls v6.1" numFmtId="165">
      <sharedItems containsBlank="1">
        <s v=" "/>
        <m/>
      </sharedItems>
    </cacheField>
    <cacheField name="HIPAA" numFmtId="165">
      <sharedItems>
        <s v=" "/>
      </sharedItems>
    </cacheField>
    <cacheField name="ISO 27002:27013" numFmtId="165">
      <sharedItems>
        <s v=" "/>
      </sharedItems>
    </cacheField>
    <cacheField name="NIST Cybersecurity Framework" numFmtId="165">
      <sharedItems>
        <s v=" "/>
      </sharedItems>
    </cacheField>
    <cacheField name="NIST SP 800-171r1" numFmtId="165">
      <sharedItems>
        <s v=" "/>
      </sharedItems>
    </cacheField>
    <cacheField name="NIST SP 800-53r4" numFmtId="165">
      <sharedItems>
        <s v=" "/>
      </sharedItems>
    </cacheField>
    <cacheField name="PCI DSS" numFmtId="165">
      <sharedItems>
        <s v=" "/>
      </sharedItems>
    </cacheField>
    <cacheField name="Trusted CI" numFmtId="165">
      <sharedItems>
        <s v=" "/>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High Risk Non-Compliant" cacheId="0" dataCaption="" rowGrandTotals="0" compact="0" compactData="0">
  <location ref="A4:J20" firstHeaderRow="0" firstDataRow="9" firstDataCol="0" rowPageCount="2" colPageCount="1"/>
  <pivotFields>
    <pivotField name="ID" axis="axisRow" compact="0" outline="0" multipleItemSelectionAllowed="1" showAll="0" sortType="ascending" defaultSubtotal="0">
      <items>
        <item x="75"/>
        <item x="76"/>
        <item x="77"/>
        <item x="78"/>
        <item x="79"/>
        <item x="80"/>
        <item x="81"/>
        <item x="82"/>
        <item x="83"/>
        <item x="84"/>
        <item x="85"/>
        <item x="86"/>
        <item x="87"/>
        <item x="88"/>
        <item x="89"/>
        <item x="90"/>
        <item x="91"/>
        <item x="92"/>
        <item x="93"/>
        <item x="61"/>
        <item x="62"/>
        <item x="63"/>
        <item x="64"/>
        <item x="65"/>
        <item x="66"/>
        <item x="67"/>
        <item x="68"/>
        <item x="69"/>
        <item x="70"/>
        <item x="71"/>
        <item x="72"/>
        <item x="73"/>
        <item x="74"/>
        <item x="94"/>
        <item x="95"/>
        <item x="96"/>
        <item x="97"/>
        <item x="98"/>
        <item x="99"/>
        <item x="100"/>
        <item x="101"/>
        <item x="102"/>
        <item x="103"/>
        <item x="104"/>
        <item x="105"/>
        <item x="106"/>
        <item x="107"/>
        <item x="108"/>
        <item x="109"/>
        <item x="110"/>
        <item x="111"/>
        <item x="112"/>
        <item x="113"/>
        <item x="114"/>
        <item x="115"/>
        <item x="116"/>
        <item x="117"/>
        <item x="118"/>
        <item x="22"/>
        <item x="23"/>
        <item x="24"/>
        <item x="25"/>
        <item x="26"/>
        <item x="52"/>
        <item x="53"/>
        <item x="54"/>
        <item x="55"/>
        <item x="56"/>
        <item x="57"/>
        <item x="58"/>
        <item x="59"/>
        <item x="60"/>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27"/>
        <item x="28"/>
        <item x="29"/>
        <item x="30"/>
        <item x="31"/>
        <item x="32"/>
        <item x="33"/>
        <item x="34"/>
        <item x="35"/>
        <item x="36"/>
        <item x="37"/>
        <item x="160"/>
        <item x="161"/>
        <item x="162"/>
        <item x="163"/>
        <item x="164"/>
        <item x="165"/>
        <item x="166"/>
        <item x="167"/>
        <item x="168"/>
        <item x="169"/>
        <item x="170"/>
        <item x="171"/>
        <item x="172"/>
        <item x="173"/>
        <item x="174"/>
        <item x="175"/>
        <item x="176"/>
        <item x="177"/>
        <item x="178"/>
        <item x="179"/>
        <item x="180"/>
        <item x="181"/>
        <item x="0"/>
        <item x="1"/>
        <item x="2"/>
        <item x="3"/>
        <item x="4"/>
        <item x="5"/>
        <item x="6"/>
        <item x="7"/>
        <item x="8"/>
        <item x="9"/>
        <item x="10"/>
        <item x="11"/>
        <item x="12"/>
        <item x="13"/>
        <item x="14"/>
        <item x="198"/>
        <item x="199"/>
        <item x="200"/>
        <item x="201"/>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38"/>
        <item x="39"/>
        <item x="40"/>
        <item x="41"/>
        <item x="42"/>
        <item x="43"/>
        <item x="44"/>
        <item x="45"/>
        <item x="46"/>
        <item x="242"/>
        <item x="243"/>
        <item x="244"/>
        <item x="245"/>
        <item x="246"/>
        <item x="247"/>
        <item x="248"/>
        <item x="249"/>
        <item x="250"/>
        <item x="251"/>
        <item x="252"/>
        <item x="253"/>
        <item x="182"/>
        <item x="183"/>
        <item x="184"/>
        <item x="185"/>
        <item x="186"/>
        <item x="187"/>
        <item x="188"/>
        <item x="189"/>
        <item x="190"/>
        <item x="191"/>
        <item x="192"/>
        <item x="193"/>
        <item x="194"/>
        <item x="195"/>
        <item x="196"/>
        <item x="197"/>
        <item x="202"/>
        <item x="203"/>
        <item x="204"/>
        <item x="205"/>
        <item x="206"/>
        <item x="15"/>
        <item x="16"/>
        <item x="17"/>
        <item x="18"/>
        <item x="19"/>
        <item x="20"/>
        <item x="21"/>
        <item x="47"/>
        <item x="48"/>
        <item x="49"/>
        <item x="50"/>
        <item x="51"/>
        <item x="207"/>
        <item x="208"/>
        <item x="209"/>
        <item x="210"/>
        <item x="211"/>
        <item x="212"/>
      </items>
    </pivotField>
    <pivotField name="Question" axis="axisRow" compact="0" outline="0" multipleItemSelectionAllowed="1" showAll="0" sortType="ascending" defaultSubtotal="0">
      <items>
        <item x="61"/>
        <item x="62"/>
        <item x="97"/>
        <item x="170"/>
        <item x="103"/>
        <item x="163"/>
        <item x="181"/>
        <item x="91"/>
        <item x="135"/>
        <item x="185"/>
        <item x="130"/>
        <item x="66"/>
        <item x="127"/>
        <item x="224"/>
        <item x="133"/>
        <item x="153"/>
        <item x="98"/>
        <item x="145"/>
        <item x="88"/>
        <item x="128"/>
        <item x="115"/>
        <item x="247"/>
        <item x="245"/>
        <item x="243"/>
        <item x="178"/>
        <item x="144"/>
        <item x="246"/>
        <item x="132"/>
        <item x="157"/>
        <item x="89"/>
        <item x="64"/>
        <item x="158"/>
        <item x="171"/>
        <item x="240"/>
        <item x="148"/>
        <item x="146"/>
        <item x="207"/>
        <item x="209"/>
        <item x="124"/>
        <item x="45"/>
        <item x="250"/>
        <item x="234"/>
        <item x="235"/>
        <item x="126"/>
        <item x="162"/>
        <item x="31"/>
        <item x="60"/>
        <item x="184"/>
        <item x="77"/>
        <item x="78"/>
        <item x="41"/>
        <item x="239"/>
        <item x="206"/>
        <item x="32"/>
        <item x="182"/>
        <item x="211"/>
        <item x="168"/>
        <item x="92"/>
        <item x="154"/>
        <item x="93"/>
        <item x="160"/>
        <item x="248"/>
        <item x="22"/>
        <item x="230"/>
        <item x="123"/>
        <item x="134"/>
        <item x="107"/>
        <item x="131"/>
        <item x="116"/>
        <item x="85"/>
        <item x="201"/>
        <item x="203"/>
        <item x="216"/>
        <item x="30"/>
        <item x="176"/>
        <item x="177"/>
        <item x="42"/>
        <item x="136"/>
        <item x="244"/>
        <item x="24"/>
        <item x="25"/>
        <item x="237"/>
        <item x="202"/>
        <item x="142"/>
        <item x="43"/>
        <item x="39"/>
        <item x="35"/>
        <item x="192"/>
        <item x="183"/>
        <item x="173"/>
        <item x="186"/>
        <item x="34"/>
        <item x="198"/>
        <item x="70"/>
        <item x="108"/>
        <item x="137"/>
        <item x="51"/>
        <item x="65"/>
        <item x="110"/>
        <item x="118"/>
        <item x="111"/>
        <item x="17"/>
        <item x="18"/>
        <item x="117"/>
        <item x="50"/>
        <item x="193"/>
        <item x="37"/>
        <item x="80"/>
        <item x="44"/>
        <item x="196"/>
        <item x="199"/>
        <item x="155"/>
        <item x="114"/>
        <item x="113"/>
        <item x="195"/>
        <item x="74"/>
        <item x="200"/>
        <item x="205"/>
        <item x="179"/>
        <item x="214"/>
        <item x="190"/>
        <item x="47"/>
        <item x="191"/>
        <item x="73"/>
        <item x="84"/>
        <item x="242"/>
        <item x="213"/>
        <item x="147"/>
        <item x="156"/>
        <item x="232"/>
        <item x="231"/>
        <item x="119"/>
        <item x="143"/>
        <item x="138"/>
        <item x="79"/>
        <item x="252"/>
        <item x="63"/>
        <item x="109"/>
        <item x="223"/>
        <item x="87"/>
        <item x="222"/>
        <item x="69"/>
        <item x="226"/>
        <item x="221"/>
        <item x="68"/>
        <item x="220"/>
        <item x="90"/>
        <item x="82"/>
        <item x="227"/>
        <item x="228"/>
        <item x="105"/>
        <item x="104"/>
        <item x="159"/>
        <item x="20"/>
        <item x="236"/>
        <item x="101"/>
        <item x="165"/>
        <item x="99"/>
        <item x="33"/>
        <item x="164"/>
        <item x="100"/>
        <item x="197"/>
        <item x="81"/>
        <item x="15"/>
        <item x="46"/>
        <item x="83"/>
        <item x="76"/>
        <item x="75"/>
        <item x="141"/>
        <item x="38"/>
        <item x="36"/>
        <item x="56"/>
        <item x="169"/>
        <item x="215"/>
        <item x="238"/>
        <item x="40"/>
        <item x="28"/>
        <item x="217"/>
        <item x="241"/>
        <item x="23"/>
        <item x="218"/>
        <item x="174"/>
        <item x="175"/>
        <item x="29"/>
        <item x="219"/>
        <item x="27"/>
        <item x="71"/>
        <item x="208"/>
        <item x="233"/>
        <item x="67"/>
        <item x="149"/>
        <item x="225"/>
        <item x="86"/>
        <item x="129"/>
        <item x="253"/>
        <item x="94"/>
        <item x="161"/>
        <item x="172"/>
        <item x="112"/>
        <item x="180"/>
        <item x="58"/>
        <item x="139"/>
        <item x="152"/>
        <item x="194"/>
        <item x="122"/>
        <item x="121"/>
        <item x="251"/>
        <item x="151"/>
        <item x="19"/>
        <item x="95"/>
        <item x="166"/>
        <item x="96"/>
        <item x="167"/>
        <item x="229"/>
        <item x="102"/>
        <item x="189"/>
        <item x="2"/>
        <item x="1"/>
        <item x="48"/>
        <item x="21"/>
        <item x="26"/>
        <item x="11"/>
        <item x="9"/>
        <item x="12"/>
        <item x="10"/>
        <item x="7"/>
        <item x="5"/>
        <item x="8"/>
        <item x="6"/>
        <item x="13"/>
        <item x="0"/>
        <item x="14"/>
        <item x="72"/>
        <item x="4"/>
        <item x="3"/>
        <item x="49"/>
        <item x="249"/>
        <item x="150"/>
        <item x="57"/>
        <item x="16"/>
        <item x="120"/>
        <item x="59"/>
        <item x="54"/>
        <item x="53"/>
        <item x="55"/>
        <item x="52"/>
        <item x="106"/>
        <item x="125"/>
        <item x="212"/>
        <item x="187"/>
        <item x="188"/>
        <item x="140"/>
        <item x="210"/>
        <item x="204"/>
      </items>
    </pivotField>
    <pivotField name="Additional Info" axis="axisRow" compact="0" numFmtId="1" outline="0" multipleItemSelectionAllowed="1" showAll="0" sortType="ascending" defaultSubtotal="0">
      <items>
        <item x="1"/>
        <item x="13"/>
        <item x="21"/>
        <item x="50"/>
        <item x="10"/>
        <item x="66"/>
        <item x="11"/>
        <item x="45"/>
        <item x="44"/>
        <item x="43"/>
        <item x="62"/>
        <item x="54"/>
        <item x="25"/>
        <item x="24"/>
        <item x="59"/>
        <item x="9"/>
        <item x="61"/>
        <item x="39"/>
        <item x="4"/>
        <item x="52"/>
        <item x="28"/>
        <item x="22"/>
        <item x="49"/>
        <item x="14"/>
        <item x="36"/>
        <item x="27"/>
        <item x="32"/>
        <item x="23"/>
        <item x="42"/>
        <item x="16"/>
        <item x="15"/>
        <item x="34"/>
        <item x="20"/>
        <item x="17"/>
        <item x="3"/>
        <item x="37"/>
        <item x="40"/>
        <item x="47"/>
        <item x="57"/>
        <item x="63"/>
        <item x="35"/>
        <item x="55"/>
        <item x="18"/>
        <item x="51"/>
        <item x="7"/>
        <item x="30"/>
        <item x="33"/>
        <item x="38"/>
        <item x="5"/>
        <item x="31"/>
        <item x="29"/>
        <item x="0"/>
        <item x="48"/>
        <item x="6"/>
        <item x="41"/>
        <item x="46"/>
        <item x="12"/>
        <item x="8"/>
        <item x="26"/>
        <item x="53"/>
        <item x="64"/>
        <item x="19"/>
        <item x="65"/>
        <item x="58"/>
        <item x="60"/>
        <item x="56"/>
        <item x="2"/>
      </items>
    </pivotField>
    <pivotField name="Standard Guidanc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t="default"/>
      </items>
    </pivotField>
    <pivotField name="No Guidanc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t="default"/>
      </items>
    </pivotField>
    <pivotField name="Yes Guidanc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t="default"/>
      </items>
    </pivotField>
    <pivotField name="Reason For Questio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t="default"/>
      </items>
    </pivotField>
    <pivotField name="Follow-up Inquiries"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t="default"/>
      </items>
    </pivotField>
    <pivotField name="High Risk" axis="axisPage" compact="0" outline="0" multipleItemSelectionAllowed="1" showAll="0">
      <items>
        <item h="1" x="0"/>
        <item h="1" x="1"/>
        <item h="1" x="2"/>
        <item h="1" x="3"/>
        <item x="4"/>
        <item t="default"/>
      </items>
    </pivotField>
    <pivotField name="Required" compact="0" outline="0" multipleItemSelectionAllowed="1" showAll="0">
      <items>
        <item x="0"/>
        <item x="1"/>
        <item x="2"/>
        <item t="default"/>
      </items>
    </pivotField>
    <pivotField name="Category" compact="0" outline="0" multipleItemSelectionAllowed="1" showAll="0">
      <items>
        <item x="0"/>
        <item x="1"/>
        <item x="2"/>
        <item x="3"/>
        <item x="4"/>
        <item x="5"/>
        <item x="6"/>
        <item x="7"/>
        <item x="8"/>
        <item x="9"/>
        <item x="10"/>
        <item x="11"/>
        <item x="12"/>
        <item x="13"/>
        <item x="14"/>
        <item x="15"/>
        <item x="16"/>
        <item x="17"/>
        <item x="18"/>
        <item x="19"/>
        <item x="20"/>
        <item x="21"/>
        <item t="default"/>
      </items>
    </pivotField>
    <pivotField name="C_Answer" compact="0" outline="0" multipleItemSelectionAllowed="1" showAll="0">
      <items>
        <item x="0"/>
        <item x="1"/>
        <item x="2"/>
        <item x="3"/>
        <item t="default"/>
      </items>
    </pivotField>
    <pivotField name="V_Answer" compact="0" outline="0" multipleItemSelectionAllowed="1" showAll="0">
      <items>
        <item x="0"/>
        <item x="1"/>
        <item x="2"/>
        <item x="3"/>
        <item x="4"/>
        <item x="5"/>
        <item x="6"/>
        <item x="7"/>
        <item x="8"/>
        <item x="9"/>
        <item x="10"/>
        <item x="11"/>
        <item x="12"/>
        <item x="13"/>
        <item t="default"/>
      </items>
    </pivotField>
    <pivotField name="Analyst override answer" compact="0" outline="0" multipleItemSelectionAllowed="1" showAll="0">
      <items>
        <item x="0"/>
        <item x="1"/>
        <item x="2"/>
        <item x="3"/>
        <item t="default"/>
      </items>
    </pivotField>
    <pivotField name="Compliant" axis="axisPage" compact="0" outline="0" multipleItemSelectionAllowed="1" showAll="0">
      <items>
        <item h="1" x="0"/>
        <item h="1" x="1"/>
        <item x="2"/>
        <item h="1" x="3"/>
        <item t="default"/>
      </items>
    </pivotField>
    <pivotField name="Default Weight" compact="0" outline="0" multipleItemSelectionAllowed="1" showAll="0">
      <items>
        <item x="0"/>
        <item x="1"/>
        <item x="2"/>
        <item x="3"/>
        <item x="4"/>
        <item x="5"/>
        <item t="default"/>
      </items>
    </pivotField>
    <pivotField name="Analyst Adjusted Weight" compact="0" outline="0" multipleItemSelectionAllowed="1" showAll="0">
      <items>
        <item x="0"/>
        <item x="1"/>
        <item x="2"/>
        <item x="3"/>
        <item x="4"/>
        <item x="5"/>
        <item t="default"/>
      </items>
    </pivotField>
    <pivotField name="Weight" compact="0" outline="0" multipleItemSelectionAllowed="1" showAll="0">
      <items>
        <item x="0"/>
        <item x="1"/>
        <item x="2"/>
        <item x="3"/>
        <item x="4"/>
        <item x="5"/>
        <item x="6"/>
        <item t="default"/>
      </items>
    </pivotField>
    <pivotField name="Score" compact="0" outline="0" multipleItemSelectionAllowed="1" showAll="0">
      <items>
        <item x="0"/>
        <item x="1"/>
        <item x="2"/>
        <item x="3"/>
        <item x="4"/>
        <item x="5"/>
        <item x="6"/>
        <item x="7"/>
        <item t="default"/>
      </items>
    </pivotField>
    <pivotField name="CIS Critical Security Controls v6.1" compact="0" numFmtId="165" outline="0" multipleItemSelectionAllowed="1" showAll="0">
      <items>
        <item x="0"/>
        <item x="1"/>
        <item t="default"/>
      </items>
    </pivotField>
    <pivotField name="HIPAA" axis="axisRow" compact="0" numFmtId="165" outline="0" multipleItemSelectionAllowed="1" showAll="0" sortType="ascending" defaultSubtotal="0">
      <items>
        <item x="0"/>
      </items>
    </pivotField>
    <pivotField name="ISO 27002:27013" axis="axisRow" compact="0" numFmtId="165" outline="0" multipleItemSelectionAllowed="1" showAll="0" sortType="ascending" defaultSubtotal="0">
      <items>
        <item x="0"/>
      </items>
    </pivotField>
    <pivotField name="NIST Cybersecurity Framework" axis="axisRow" compact="0" numFmtId="165" outline="0" multipleItemSelectionAllowed="1" showAll="0" sortType="ascending" defaultSubtotal="0">
      <items>
        <item x="0"/>
      </items>
    </pivotField>
    <pivotField name="NIST SP 800-171r1" axis="axisRow" compact="0" numFmtId="165" outline="0" multipleItemSelectionAllowed="1" showAll="0" sortType="ascending" defaultSubtotal="0">
      <items>
        <item x="0"/>
      </items>
    </pivotField>
    <pivotField name="NIST SP 800-53r4" axis="axisRow" compact="0" numFmtId="165" outline="0" multipleItemSelectionAllowed="1" showAll="0" sortType="ascending" defaultSubtotal="0">
      <items>
        <item x="0"/>
      </items>
    </pivotField>
    <pivotField name="PCI DSS" axis="axisRow" compact="0" numFmtId="165" outline="0" multipleItemSelectionAllowed="1" showAll="0" sortType="ascending">
      <items>
        <item x="0"/>
        <item t="default"/>
      </items>
    </pivotField>
    <pivotField name="Trusted CI" compact="0" numFmtId="165" outline="0" multipleItemSelectionAllowed="1" showAll="0">
      <items>
        <item x="0"/>
        <item t="default"/>
      </items>
    </pivotField>
  </pivotFields>
  <rowFields>
    <field x="0"/>
    <field x="1"/>
    <field x="2"/>
    <field x="20"/>
    <field x="21"/>
    <field x="22"/>
    <field x="23"/>
    <field x="24"/>
    <field x="25"/>
  </rowFields>
  <pageFields>
    <pageField fld="8"/>
    <pageField fld="14"/>
  </page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Verdana"/>
        <a:ea typeface="Verdana"/>
        <a:cs typeface="Verdana"/>
      </a:majorFont>
      <a:minorFont>
        <a:latin typeface="Verdana"/>
        <a:ea typeface="Verdana"/>
        <a:cs typeface="Verdan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40" Type="http://schemas.openxmlformats.org/officeDocument/2006/relationships/hyperlink" Target="https://aws.amazon.com/compliance/data-center/controls/" TargetMode="External"/><Relationship Id="rId42" Type="http://schemas.openxmlformats.org/officeDocument/2006/relationships/hyperlink" Target="https://aws.amazon.com/compliance/data-center/controls/" TargetMode="External"/><Relationship Id="rId41" Type="http://schemas.openxmlformats.org/officeDocument/2006/relationships/hyperlink" Target="https://aws.amazon.com/compliance/data-center/controls/" TargetMode="External"/><Relationship Id="rId44" Type="http://schemas.openxmlformats.org/officeDocument/2006/relationships/hyperlink" Target="https://docs.aws.amazon.com/whitepapers/latest/introduction-aws-security/security-of-the-aws-infrastructure.html" TargetMode="External"/><Relationship Id="rId43" Type="http://schemas.openxmlformats.org/officeDocument/2006/relationships/hyperlink" Target="https://aws.amazon.com/compliance/data-center/controls/" TargetMode="External"/><Relationship Id="rId46" Type="http://schemas.openxmlformats.org/officeDocument/2006/relationships/hyperlink" Target="https://goqwickly.com/resources/security-page/Qwickly_Disaster_Recovery_Plan_Policy_2022.pdf" TargetMode="External"/><Relationship Id="rId45" Type="http://schemas.openxmlformats.org/officeDocument/2006/relationships/hyperlink" Target="https://docs.aws.amazon.com/whitepapers/latest/introduction-aws-security/security-of-the-aws-infrastructure.html" TargetMode="External"/><Relationship Id="rId1" Type="http://schemas.openxmlformats.org/officeDocument/2006/relationships/hyperlink" Target="https://www.goqwickly.com/privacy/" TargetMode="External"/><Relationship Id="rId2" Type="http://schemas.openxmlformats.org/officeDocument/2006/relationships/hyperlink" Target="https://www.goqwickly.com/accessibility/" TargetMode="External"/><Relationship Id="rId3" Type="http://schemas.openxmlformats.org/officeDocument/2006/relationships/hyperlink" Target="https://drive.google.com/file/d/19i5PP4blJ05aDUetiOtj54ve1lbEREDv/view?usp=drive_link" TargetMode="External"/><Relationship Id="rId4" Type="http://schemas.openxmlformats.org/officeDocument/2006/relationships/hyperlink" Target="https://drive.google.com/file/d/19i5PP4blJ05aDUetiOtj54ve1lbEREDv/view?usp=drive_link" TargetMode="External"/><Relationship Id="rId9" Type="http://schemas.openxmlformats.org/officeDocument/2006/relationships/hyperlink" Target="https://www.goqwickly.com/privacy/" TargetMode="External"/><Relationship Id="rId48" Type="http://schemas.openxmlformats.org/officeDocument/2006/relationships/hyperlink" Target="https://goqwickly.com/resources/security-page/Qwickly_Disaster_Recovery_Plan_Policy_2022.pdf" TargetMode="External"/><Relationship Id="rId47" Type="http://schemas.openxmlformats.org/officeDocument/2006/relationships/hyperlink" Target="https://goqwickly.com/resources/security-page/Qwickly_Disaster_Recovery_Plan_Policy_2022.pdf" TargetMode="External"/><Relationship Id="rId49" Type="http://schemas.openxmlformats.org/officeDocument/2006/relationships/hyperlink" Target="https://www.goqwickly.com/support/or" TargetMode="External"/><Relationship Id="rId5" Type="http://schemas.openxmlformats.org/officeDocument/2006/relationships/hyperlink" Target="https://www.goqwickly.com/privacy/" TargetMode="External"/><Relationship Id="rId6" Type="http://schemas.openxmlformats.org/officeDocument/2006/relationships/hyperlink" Target="https://docs.google.com/document/d/1sjxQ-sjXjwIRcphBTpMiqWtBlEYFY6RHmMvHI6qk6b4/edit?usp=sharing" TargetMode="External"/><Relationship Id="rId7" Type="http://schemas.openxmlformats.org/officeDocument/2006/relationships/hyperlink" Target="https://docs.aws.amazon.com/whitepapers/latest/aws-risk-and-compliance/aws-risk-and-compliance-program.html" TargetMode="External"/><Relationship Id="rId8" Type="http://schemas.openxmlformats.org/officeDocument/2006/relationships/hyperlink" Target="https://qwickly.zendesk.com/hc/en-us/articles/360021963711-Qwickly-Attendance-Cache-Student-Data-With-Qwickly" TargetMode="External"/><Relationship Id="rId31" Type="http://schemas.openxmlformats.org/officeDocument/2006/relationships/hyperlink" Target="https://drive.google.com/file/d/1h7tzURCTodImnN-KIUqWBhXti2vgr2SZ/view?usp=drive_link" TargetMode="External"/><Relationship Id="rId30" Type="http://schemas.openxmlformats.org/officeDocument/2006/relationships/hyperlink" Target="https://drive.google.com/file/d/1h7tzURCTodImnN-KIUqWBhXti2vgr2SZ/view?usp=drive_link" TargetMode="External"/><Relationship Id="rId33" Type="http://schemas.openxmlformats.org/officeDocument/2006/relationships/hyperlink" Target="https://drive.google.com/file/d/1nTjmlC2pUVmeRQ6OjLs1Ric6AbPNmlq9/view?usp=drive_link" TargetMode="External"/><Relationship Id="rId32" Type="http://schemas.openxmlformats.org/officeDocument/2006/relationships/hyperlink" Target="https://drive.google.com/file/d/1KMPS9qYnMo-cD3aXmGQtFforIkd9LHjg/view?usp=sharing" TargetMode="External"/><Relationship Id="rId35" Type="http://schemas.openxmlformats.org/officeDocument/2006/relationships/hyperlink" Target="https://aws.amazon.com/kms/" TargetMode="External"/><Relationship Id="rId34" Type="http://schemas.openxmlformats.org/officeDocument/2006/relationships/hyperlink" Target="https://qwickly.zendesk.com/hc/en-us/articles/360060879271-Data-Centers-Storage-and-Deletion" TargetMode="External"/><Relationship Id="rId37" Type="http://schemas.openxmlformats.org/officeDocument/2006/relationships/hyperlink" Target="https://goqwickly.com/privacy/" TargetMode="External"/><Relationship Id="rId36" Type="http://schemas.openxmlformats.org/officeDocument/2006/relationships/hyperlink" Target="https://drive.google.com/file/d/1MPE2Us5IPR6Dq2IE_8ZQBngW_Zcr5I3v/view" TargetMode="External"/><Relationship Id="rId39" Type="http://schemas.openxmlformats.org/officeDocument/2006/relationships/hyperlink" Target="https://aws.amazon.com/compliance/data-center/controls/" TargetMode="External"/><Relationship Id="rId38" Type="http://schemas.openxmlformats.org/officeDocument/2006/relationships/hyperlink" Target="https://aws.amazon.com/compliance/soc-faqs/" TargetMode="External"/><Relationship Id="rId62" Type="http://schemas.openxmlformats.org/officeDocument/2006/relationships/hyperlink" Target="https://aws.amazon.com/inspector/" TargetMode="External"/><Relationship Id="rId61" Type="http://schemas.openxmlformats.org/officeDocument/2006/relationships/hyperlink" Target="https://aws.amazon.com/inspector/" TargetMode="External"/><Relationship Id="rId20" Type="http://schemas.openxmlformats.org/officeDocument/2006/relationships/hyperlink" Target="https://drive.google.com/file/d/1KxLTsS3LlsDwm1oIgOf0ASFtfTVhEOLJ/view?usp=drive_link" TargetMode="External"/><Relationship Id="rId64" Type="http://schemas.openxmlformats.org/officeDocument/2006/relationships/drawing" Target="../drawings/drawing3.xml"/><Relationship Id="rId63" Type="http://schemas.openxmlformats.org/officeDocument/2006/relationships/hyperlink" Target="https://aws.amazon.com/inspector/" TargetMode="External"/><Relationship Id="rId22" Type="http://schemas.openxmlformats.org/officeDocument/2006/relationships/hyperlink" Target="https://docs.djangoproject.com/en/4.2/topics/security/" TargetMode="External"/><Relationship Id="rId21" Type="http://schemas.openxmlformats.org/officeDocument/2006/relationships/hyperlink" Target="https://qwickly.zendesk.com/hc/en-us/articles/13460413182861-Location-Confirmation" TargetMode="External"/><Relationship Id="rId24" Type="http://schemas.openxmlformats.org/officeDocument/2006/relationships/hyperlink" Target="https://drive.google.com/file/d/1plY8BHxYQpPU8ztGpEW8FRUezyg8nrIc/view" TargetMode="External"/><Relationship Id="rId23" Type="http://schemas.openxmlformats.org/officeDocument/2006/relationships/hyperlink" Target="https://aws.amazon.com/cloudwatch/" TargetMode="External"/><Relationship Id="rId60" Type="http://schemas.openxmlformats.org/officeDocument/2006/relationships/hyperlink" Target="https://goqwickly.com/resources/security-page/Qwickly_Data_Breach_Response.pdf" TargetMode="External"/><Relationship Id="rId26" Type="http://schemas.openxmlformats.org/officeDocument/2006/relationships/hyperlink" Target="https://goqwickly.com/resources/security-page/Qwickly_Disaster_Recovery_Plan_Policy_2022.pdf" TargetMode="External"/><Relationship Id="rId25" Type="http://schemas.openxmlformats.org/officeDocument/2006/relationships/hyperlink" Target="https://goqwickly.com/resources/security-page/Qwickly_Disaster_Recovery_Plan_Policy_2022.pdf" TargetMode="External"/><Relationship Id="rId28" Type="http://schemas.openxmlformats.org/officeDocument/2006/relationships/hyperlink" Target="https://drive.google.com/file/d/1plY8BHxYQpPU8ztGpEW8FRUezyg8nrIc/view" TargetMode="External"/><Relationship Id="rId27" Type="http://schemas.openxmlformats.org/officeDocument/2006/relationships/hyperlink" Target="https://drive.google.com/file/d/1plY8BHxYQpPU8ztGpEW8FRUezyg8nrIc/view" TargetMode="External"/><Relationship Id="rId29" Type="http://schemas.openxmlformats.org/officeDocument/2006/relationships/hyperlink" Target="https://drive.google.com/file/d/1h7tzURCTodImnN-KIUqWBhXti2vgr2SZ/view?usp=drive_link" TargetMode="External"/><Relationship Id="rId51" Type="http://schemas.openxmlformats.org/officeDocument/2006/relationships/hyperlink" Target="https://drive.google.com/file/d/1O__eIIy0nMb3PGX0xFe__KRtYwWo2Ygw/view?usp=sharing" TargetMode="External"/><Relationship Id="rId50" Type="http://schemas.openxmlformats.org/officeDocument/2006/relationships/hyperlink" Target="https://goqwickly.com/resources/security-page/Qwickly_Disaster_Recovery_Plan_Policy_2022.pdf" TargetMode="External"/><Relationship Id="rId53" Type="http://schemas.openxmlformats.org/officeDocument/2006/relationships/hyperlink" Target="https://aws.amazon.com/guardduty/" TargetMode="External"/><Relationship Id="rId52" Type="http://schemas.openxmlformats.org/officeDocument/2006/relationships/hyperlink" Target="https://aws.amazon.com/inspector/" TargetMode="External"/><Relationship Id="rId11" Type="http://schemas.openxmlformats.org/officeDocument/2006/relationships/hyperlink" Target="https://drive.google.com/file/d/1UWw_Ls22fPiqRuf0gv9bcO6XNuVgUTC5/view?usp=sharing" TargetMode="External"/><Relationship Id="rId55" Type="http://schemas.openxmlformats.org/officeDocument/2006/relationships/hyperlink" Target="https://drive.google.com/file/d/1RfcDRfnWhUdJe_163-qRI1_5Snvt5WbT/view?usp=sharing" TargetMode="External"/><Relationship Id="rId10" Type="http://schemas.openxmlformats.org/officeDocument/2006/relationships/hyperlink" Target="https://docs.google.com/document/d/1-IDr6kyXofcNlpyvpNzp3Z10bMB0lNDlxgUhUJxkTt8/edit?usp=drive_link" TargetMode="External"/><Relationship Id="rId54" Type="http://schemas.openxmlformats.org/officeDocument/2006/relationships/hyperlink" Target="https://aws.amazon.com/compliance/data-center/controls/" TargetMode="External"/><Relationship Id="rId13" Type="http://schemas.openxmlformats.org/officeDocument/2006/relationships/hyperlink" Target="https://www.goqwickly.com/accessibility/" TargetMode="External"/><Relationship Id="rId57" Type="http://schemas.openxmlformats.org/officeDocument/2006/relationships/hyperlink" Target="https://drive.google.com/file/d/1OVZaQYAkCdq-K6saBYOogMA6MMiAXUsb/view?usp=drive_link" TargetMode="External"/><Relationship Id="rId12" Type="http://schemas.openxmlformats.org/officeDocument/2006/relationships/hyperlink" Target="https://www.goqwickly.com/accessibility/" TargetMode="External"/><Relationship Id="rId56" Type="http://schemas.openxmlformats.org/officeDocument/2006/relationships/hyperlink" Target="https://goqwickly.com/resources/security-page/Qwickly_Security_Policy.pdf" TargetMode="External"/><Relationship Id="rId15" Type="http://schemas.openxmlformats.org/officeDocument/2006/relationships/hyperlink" Target="https://docs.aws.amazon.com/whitepapers/latest/aws-risk-and-compliance/aws-risk-and-compliance-program.html" TargetMode="External"/><Relationship Id="rId59" Type="http://schemas.openxmlformats.org/officeDocument/2006/relationships/hyperlink" Target="https://goqwickly.com/resources/security-page/Qwickly_Data_Breach_Response.pdf" TargetMode="External"/><Relationship Id="rId14" Type="http://schemas.openxmlformats.org/officeDocument/2006/relationships/hyperlink" Target="https://drive.google.com/file/d/1-cAlJBei96CrsgbB3-0E2_Q2wamdW8P5/view?usp=drive_link" TargetMode="External"/><Relationship Id="rId58" Type="http://schemas.openxmlformats.org/officeDocument/2006/relationships/hyperlink" Target="https://drive.google.com/file/d/1j0g7ChF6GBt0MYBKJgXO-l7p9uF68lhv/view?usp=drive_link" TargetMode="External"/><Relationship Id="rId17" Type="http://schemas.openxmlformats.org/officeDocument/2006/relationships/hyperlink" Target="https://drive.google.com/file/d/1KHC_CD9eOhe7PUI1wz3-P5Ft5aWITOpW/view?usp=sharing" TargetMode="External"/><Relationship Id="rId16" Type="http://schemas.openxmlformats.org/officeDocument/2006/relationships/hyperlink" Target="https://aws.amazon.com/agreement/" TargetMode="External"/><Relationship Id="rId19" Type="http://schemas.openxmlformats.org/officeDocument/2006/relationships/hyperlink" Target="https://aws.amazon.com/waf/" TargetMode="External"/><Relationship Id="rId18" Type="http://schemas.openxmlformats.org/officeDocument/2006/relationships/hyperlink" Target="https://drive.google.com/file/d/19Cr9Im--cn1Tfmv5R6jG4p9A3yt_OsOO/view"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9.18" defaultRowHeight="15.0"/>
  <cols>
    <col customWidth="1" min="1" max="1" width="32.64"/>
    <col customWidth="1" min="2" max="2" width="72.64"/>
    <col customWidth="1" min="3" max="26" width="6.64"/>
  </cols>
  <sheetData>
    <row r="1" ht="42.0" customHeight="1">
      <c r="A1" s="1"/>
      <c r="B1" s="2"/>
      <c r="C1" s="3"/>
      <c r="D1" s="3"/>
      <c r="E1" s="3"/>
      <c r="F1" s="3"/>
      <c r="G1" s="3"/>
      <c r="H1" s="3"/>
      <c r="I1" s="3"/>
      <c r="J1" s="3"/>
      <c r="K1" s="3"/>
      <c r="L1" s="3"/>
      <c r="M1" s="3"/>
      <c r="N1" s="3"/>
      <c r="O1" s="3"/>
      <c r="P1" s="3"/>
      <c r="Q1" s="3"/>
      <c r="R1" s="3"/>
      <c r="S1" s="3"/>
      <c r="T1" s="3"/>
      <c r="U1" s="3"/>
      <c r="V1" s="3"/>
      <c r="W1" s="3"/>
      <c r="X1" s="3"/>
      <c r="Y1" s="3"/>
      <c r="Z1" s="3"/>
    </row>
    <row r="2" ht="12.75" customHeight="1">
      <c r="A2" s="4"/>
      <c r="B2" s="5"/>
      <c r="C2" s="3"/>
      <c r="D2" s="3"/>
      <c r="E2" s="3"/>
      <c r="F2" s="3"/>
      <c r="G2" s="3"/>
      <c r="H2" s="3"/>
      <c r="I2" s="3"/>
      <c r="J2" s="3"/>
      <c r="K2" s="3"/>
      <c r="L2" s="3"/>
      <c r="M2" s="3"/>
      <c r="N2" s="3"/>
      <c r="O2" s="3"/>
      <c r="P2" s="3"/>
      <c r="Q2" s="3"/>
      <c r="R2" s="3"/>
      <c r="S2" s="3"/>
      <c r="T2" s="3"/>
      <c r="U2" s="3"/>
      <c r="V2" s="3"/>
      <c r="W2" s="3"/>
      <c r="X2" s="3"/>
      <c r="Y2" s="3"/>
      <c r="Z2" s="3"/>
    </row>
    <row r="3" ht="12.75" customHeight="1">
      <c r="A3" s="4"/>
      <c r="B3" s="5"/>
      <c r="C3" s="3"/>
      <c r="D3" s="3"/>
      <c r="E3" s="3"/>
      <c r="F3" s="3"/>
      <c r="G3" s="3"/>
      <c r="H3" s="3"/>
      <c r="I3" s="3"/>
      <c r="J3" s="3"/>
      <c r="K3" s="3"/>
      <c r="L3" s="3"/>
      <c r="M3" s="3"/>
      <c r="N3" s="3"/>
      <c r="O3" s="3"/>
      <c r="P3" s="3"/>
      <c r="Q3" s="3"/>
      <c r="R3" s="3"/>
      <c r="S3" s="3"/>
      <c r="T3" s="3"/>
      <c r="U3" s="3"/>
      <c r="V3" s="3"/>
      <c r="W3" s="3"/>
      <c r="X3" s="3"/>
      <c r="Y3" s="3"/>
      <c r="Z3" s="3"/>
    </row>
    <row r="4" ht="12.75" customHeight="1">
      <c r="A4" s="4"/>
      <c r="B4" s="5"/>
      <c r="C4" s="3"/>
      <c r="D4" s="3"/>
      <c r="E4" s="3"/>
      <c r="F4" s="3"/>
      <c r="G4" s="3"/>
      <c r="H4" s="3"/>
      <c r="I4" s="3"/>
      <c r="J4" s="3"/>
      <c r="K4" s="3"/>
      <c r="L4" s="3"/>
      <c r="M4" s="3"/>
      <c r="N4" s="3"/>
      <c r="O4" s="3"/>
      <c r="P4" s="3"/>
      <c r="Q4" s="3"/>
      <c r="R4" s="3"/>
      <c r="S4" s="3"/>
      <c r="T4" s="3"/>
      <c r="U4" s="3"/>
      <c r="V4" s="3"/>
      <c r="W4" s="3"/>
      <c r="X4" s="3"/>
      <c r="Y4" s="3"/>
      <c r="Z4" s="3"/>
    </row>
    <row r="5" ht="12.75" customHeight="1">
      <c r="A5" s="4"/>
      <c r="B5" s="5"/>
      <c r="C5" s="3"/>
      <c r="D5" s="3"/>
      <c r="E5" s="3"/>
      <c r="F5" s="3"/>
      <c r="G5" s="3"/>
      <c r="H5" s="3"/>
      <c r="I5" s="3"/>
      <c r="J5" s="3"/>
      <c r="K5" s="3"/>
      <c r="L5" s="3"/>
      <c r="M5" s="3"/>
      <c r="N5" s="3"/>
      <c r="O5" s="3"/>
      <c r="P5" s="3"/>
      <c r="Q5" s="3"/>
      <c r="R5" s="3"/>
      <c r="S5" s="3"/>
      <c r="T5" s="3"/>
      <c r="U5" s="3"/>
      <c r="V5" s="3"/>
      <c r="W5" s="3"/>
      <c r="X5" s="3"/>
      <c r="Y5" s="3"/>
      <c r="Z5" s="3"/>
    </row>
    <row r="6" ht="12.75" customHeight="1">
      <c r="A6" s="4"/>
      <c r="B6" s="5"/>
      <c r="C6" s="3"/>
      <c r="D6" s="3"/>
      <c r="E6" s="3"/>
      <c r="F6" s="3"/>
      <c r="G6" s="3"/>
      <c r="H6" s="3"/>
      <c r="I6" s="3"/>
      <c r="J6" s="3"/>
      <c r="K6" s="3"/>
      <c r="L6" s="3"/>
      <c r="M6" s="3"/>
      <c r="N6" s="3"/>
      <c r="O6" s="3"/>
      <c r="P6" s="3"/>
      <c r="Q6" s="3"/>
      <c r="R6" s="3"/>
      <c r="S6" s="3"/>
      <c r="T6" s="3"/>
      <c r="U6" s="3"/>
      <c r="V6" s="3"/>
      <c r="W6" s="3"/>
      <c r="X6" s="3"/>
      <c r="Y6" s="3"/>
      <c r="Z6" s="3"/>
    </row>
    <row r="7" ht="12.75" customHeight="1">
      <c r="A7" s="4"/>
      <c r="B7" s="5"/>
      <c r="C7" s="3"/>
      <c r="D7" s="3"/>
      <c r="E7" s="3"/>
      <c r="F7" s="3"/>
      <c r="G7" s="3"/>
      <c r="H7" s="3"/>
      <c r="I7" s="3"/>
      <c r="J7" s="3"/>
      <c r="K7" s="3"/>
      <c r="L7" s="3"/>
      <c r="M7" s="3"/>
      <c r="N7" s="3"/>
      <c r="O7" s="3"/>
      <c r="P7" s="3"/>
      <c r="Q7" s="3"/>
      <c r="R7" s="3"/>
      <c r="S7" s="3"/>
      <c r="T7" s="3"/>
      <c r="U7" s="3"/>
      <c r="V7" s="3"/>
      <c r="W7" s="3"/>
      <c r="X7" s="3"/>
      <c r="Y7" s="3"/>
      <c r="Z7" s="3"/>
    </row>
    <row r="8" ht="12.75" customHeight="1">
      <c r="A8" s="4"/>
      <c r="B8" s="5"/>
      <c r="C8" s="3"/>
      <c r="D8" s="3"/>
      <c r="E8" s="3"/>
      <c r="F8" s="3"/>
      <c r="G8" s="3"/>
      <c r="H8" s="3"/>
      <c r="I8" s="3"/>
      <c r="J8" s="3"/>
      <c r="K8" s="3"/>
      <c r="L8" s="3"/>
      <c r="M8" s="3"/>
      <c r="N8" s="3"/>
      <c r="O8" s="3"/>
      <c r="P8" s="3"/>
      <c r="Q8" s="3"/>
      <c r="R8" s="3"/>
      <c r="S8" s="3"/>
      <c r="T8" s="3"/>
      <c r="U8" s="3"/>
      <c r="V8" s="3"/>
      <c r="W8" s="3"/>
      <c r="X8" s="3"/>
      <c r="Y8" s="3"/>
      <c r="Z8" s="3"/>
    </row>
    <row r="9" ht="12.75" customHeight="1">
      <c r="A9" s="4"/>
      <c r="B9" s="5"/>
      <c r="C9" s="3"/>
      <c r="D9" s="3"/>
      <c r="E9" s="3"/>
      <c r="F9" s="3"/>
      <c r="G9" s="3"/>
      <c r="H9" s="3"/>
      <c r="I9" s="3"/>
      <c r="J9" s="3"/>
      <c r="K9" s="3"/>
      <c r="L9" s="3"/>
      <c r="M9" s="3"/>
      <c r="N9" s="3"/>
      <c r="O9" s="3"/>
      <c r="P9" s="3"/>
      <c r="Q9" s="3"/>
      <c r="R9" s="3"/>
      <c r="S9" s="3"/>
      <c r="T9" s="3"/>
      <c r="U9" s="3"/>
      <c r="V9" s="3"/>
      <c r="W9" s="3"/>
      <c r="X9" s="3"/>
      <c r="Y9" s="3"/>
      <c r="Z9" s="3"/>
    </row>
    <row r="10" ht="12.75" customHeight="1">
      <c r="A10" s="4"/>
      <c r="B10" s="5"/>
      <c r="C10" s="3"/>
      <c r="D10" s="3"/>
      <c r="E10" s="3"/>
      <c r="F10" s="3"/>
      <c r="G10" s="3"/>
      <c r="H10" s="3"/>
      <c r="I10" s="3"/>
      <c r="J10" s="3"/>
      <c r="K10" s="3"/>
      <c r="L10" s="3"/>
      <c r="M10" s="3"/>
      <c r="N10" s="3"/>
      <c r="O10" s="3"/>
      <c r="P10" s="3"/>
      <c r="Q10" s="3"/>
      <c r="R10" s="3"/>
      <c r="S10" s="3"/>
      <c r="T10" s="3"/>
      <c r="U10" s="3"/>
      <c r="V10" s="3"/>
      <c r="W10" s="3"/>
      <c r="X10" s="3"/>
      <c r="Y10" s="3"/>
      <c r="Z10" s="3"/>
    </row>
    <row r="11" ht="12.75" customHeight="1">
      <c r="A11" s="4"/>
      <c r="B11" s="5"/>
      <c r="C11" s="3"/>
      <c r="D11" s="3"/>
      <c r="E11" s="3"/>
      <c r="F11" s="3"/>
      <c r="G11" s="3"/>
      <c r="H11" s="3"/>
      <c r="I11" s="3"/>
      <c r="J11" s="3"/>
      <c r="K11" s="3"/>
      <c r="L11" s="3"/>
      <c r="M11" s="3"/>
      <c r="N11" s="3"/>
      <c r="O11" s="3"/>
      <c r="P11" s="3"/>
      <c r="Q11" s="3"/>
      <c r="R11" s="3"/>
      <c r="S11" s="3"/>
      <c r="T11" s="3"/>
      <c r="U11" s="3"/>
      <c r="V11" s="3"/>
      <c r="W11" s="3"/>
      <c r="X11" s="3"/>
      <c r="Y11" s="3"/>
      <c r="Z11" s="3"/>
    </row>
    <row r="12" ht="12.75" customHeight="1">
      <c r="A12" s="4"/>
      <c r="B12" s="5"/>
      <c r="C12" s="3"/>
      <c r="D12" s="3"/>
      <c r="E12" s="3"/>
      <c r="F12" s="3"/>
      <c r="G12" s="3"/>
      <c r="H12" s="3"/>
      <c r="I12" s="3"/>
      <c r="J12" s="3"/>
      <c r="K12" s="3"/>
      <c r="L12" s="3"/>
      <c r="M12" s="3"/>
      <c r="N12" s="3"/>
      <c r="O12" s="3"/>
      <c r="P12" s="3"/>
      <c r="Q12" s="3"/>
      <c r="R12" s="3"/>
      <c r="S12" s="3"/>
      <c r="T12" s="3"/>
      <c r="U12" s="3"/>
      <c r="V12" s="3"/>
      <c r="W12" s="3"/>
      <c r="X12" s="3"/>
      <c r="Y12" s="3"/>
      <c r="Z12" s="3"/>
    </row>
    <row r="13" ht="12.75" customHeight="1">
      <c r="A13" s="4"/>
      <c r="B13" s="5"/>
      <c r="C13" s="3"/>
      <c r="D13" s="3"/>
      <c r="E13" s="3"/>
      <c r="F13" s="3"/>
      <c r="G13" s="3"/>
      <c r="H13" s="3"/>
      <c r="I13" s="3"/>
      <c r="J13" s="3"/>
      <c r="K13" s="3"/>
      <c r="L13" s="3"/>
      <c r="M13" s="3"/>
      <c r="N13" s="3"/>
      <c r="O13" s="3"/>
      <c r="P13" s="3"/>
      <c r="Q13" s="3"/>
      <c r="R13" s="3"/>
      <c r="S13" s="3"/>
      <c r="T13" s="3"/>
      <c r="U13" s="3"/>
      <c r="V13" s="3"/>
      <c r="W13" s="3"/>
      <c r="X13" s="3"/>
      <c r="Y13" s="3"/>
      <c r="Z13" s="3"/>
    </row>
    <row r="14" ht="12.75" customHeight="1">
      <c r="A14" s="4"/>
      <c r="B14" s="5"/>
      <c r="C14" s="3"/>
      <c r="D14" s="3"/>
      <c r="E14" s="3"/>
      <c r="F14" s="3"/>
      <c r="G14" s="3"/>
      <c r="H14" s="3"/>
      <c r="I14" s="3"/>
      <c r="J14" s="3"/>
      <c r="K14" s="3"/>
      <c r="L14" s="3"/>
      <c r="M14" s="3"/>
      <c r="N14" s="3"/>
      <c r="O14" s="3"/>
      <c r="P14" s="3"/>
      <c r="Q14" s="3"/>
      <c r="R14" s="3"/>
      <c r="S14" s="3"/>
      <c r="T14" s="3"/>
      <c r="U14" s="3"/>
      <c r="V14" s="3"/>
      <c r="W14" s="3"/>
      <c r="X14" s="3"/>
      <c r="Y14" s="3"/>
      <c r="Z14" s="3"/>
    </row>
    <row r="15" ht="12.75" customHeight="1">
      <c r="A15" s="4"/>
      <c r="B15" s="5"/>
      <c r="C15" s="3"/>
      <c r="D15" s="3"/>
      <c r="E15" s="3"/>
      <c r="F15" s="3"/>
      <c r="G15" s="3"/>
      <c r="H15" s="3"/>
      <c r="I15" s="3"/>
      <c r="J15" s="3"/>
      <c r="K15" s="3"/>
      <c r="L15" s="3"/>
      <c r="M15" s="3"/>
      <c r="N15" s="3"/>
      <c r="O15" s="3"/>
      <c r="P15" s="3"/>
      <c r="Q15" s="3"/>
      <c r="R15" s="3"/>
      <c r="S15" s="3"/>
      <c r="T15" s="3"/>
      <c r="U15" s="3"/>
      <c r="V15" s="3"/>
      <c r="W15" s="3"/>
      <c r="X15" s="3"/>
      <c r="Y15" s="3"/>
      <c r="Z15" s="3"/>
    </row>
    <row r="16" ht="12.75" customHeight="1">
      <c r="A16" s="4"/>
      <c r="B16" s="5"/>
      <c r="C16" s="3"/>
      <c r="D16" s="3"/>
      <c r="E16" s="3"/>
      <c r="F16" s="3"/>
      <c r="G16" s="3"/>
      <c r="H16" s="3"/>
      <c r="I16" s="3"/>
      <c r="J16" s="3"/>
      <c r="K16" s="3"/>
      <c r="L16" s="3"/>
      <c r="M16" s="3"/>
      <c r="N16" s="3"/>
      <c r="O16" s="3"/>
      <c r="P16" s="3"/>
      <c r="Q16" s="3"/>
      <c r="R16" s="3"/>
      <c r="S16" s="3"/>
      <c r="T16" s="3"/>
      <c r="U16" s="3"/>
      <c r="V16" s="3"/>
      <c r="W16" s="3"/>
      <c r="X16" s="3"/>
      <c r="Y16" s="3"/>
      <c r="Z16" s="3"/>
    </row>
    <row r="17" ht="12.75" customHeight="1">
      <c r="A17" s="4"/>
      <c r="B17" s="5"/>
      <c r="C17" s="3"/>
      <c r="D17" s="3"/>
      <c r="E17" s="3"/>
      <c r="F17" s="3"/>
      <c r="G17" s="3"/>
      <c r="H17" s="3"/>
      <c r="I17" s="3"/>
      <c r="J17" s="3"/>
      <c r="K17" s="3"/>
      <c r="L17" s="3"/>
      <c r="M17" s="3"/>
      <c r="N17" s="3"/>
      <c r="O17" s="3"/>
      <c r="P17" s="3"/>
      <c r="Q17" s="3"/>
      <c r="R17" s="3"/>
      <c r="S17" s="3"/>
      <c r="T17" s="3"/>
      <c r="U17" s="3"/>
      <c r="V17" s="3"/>
      <c r="W17" s="3"/>
      <c r="X17" s="3"/>
      <c r="Y17" s="3"/>
      <c r="Z17" s="3"/>
    </row>
    <row r="18" ht="12.75" customHeight="1">
      <c r="A18" s="4"/>
      <c r="B18" s="5"/>
      <c r="C18" s="3"/>
      <c r="D18" s="3"/>
      <c r="E18" s="3"/>
      <c r="F18" s="3"/>
      <c r="G18" s="3"/>
      <c r="H18" s="3"/>
      <c r="I18" s="3"/>
      <c r="J18" s="3"/>
      <c r="K18" s="3"/>
      <c r="L18" s="3"/>
      <c r="M18" s="3"/>
      <c r="N18" s="3"/>
      <c r="O18" s="3"/>
      <c r="P18" s="3"/>
      <c r="Q18" s="3"/>
      <c r="R18" s="3"/>
      <c r="S18" s="3"/>
      <c r="T18" s="3"/>
      <c r="U18" s="3"/>
      <c r="V18" s="3"/>
      <c r="W18" s="3"/>
      <c r="X18" s="3"/>
      <c r="Y18" s="3"/>
      <c r="Z18" s="3"/>
    </row>
    <row r="19" ht="12.75" customHeight="1">
      <c r="A19" s="4"/>
      <c r="B19" s="5"/>
      <c r="C19" s="3"/>
      <c r="D19" s="3"/>
      <c r="E19" s="3"/>
      <c r="F19" s="3"/>
      <c r="G19" s="3"/>
      <c r="H19" s="3"/>
      <c r="I19" s="3"/>
      <c r="J19" s="3"/>
      <c r="K19" s="3"/>
      <c r="L19" s="3"/>
      <c r="M19" s="3"/>
      <c r="N19" s="3"/>
      <c r="O19" s="3"/>
      <c r="P19" s="3"/>
      <c r="Q19" s="3"/>
      <c r="R19" s="3"/>
      <c r="S19" s="3"/>
      <c r="T19" s="3"/>
      <c r="U19" s="3"/>
      <c r="V19" s="3"/>
      <c r="W19" s="3"/>
      <c r="X19" s="3"/>
      <c r="Y19" s="3"/>
      <c r="Z19" s="3"/>
    </row>
    <row r="20" ht="12.75" customHeight="1">
      <c r="A20" s="4"/>
      <c r="B20" s="5"/>
      <c r="C20" s="3"/>
      <c r="D20" s="3"/>
      <c r="E20" s="3"/>
      <c r="F20" s="3"/>
      <c r="G20" s="3"/>
      <c r="H20" s="3"/>
      <c r="I20" s="3"/>
      <c r="J20" s="3"/>
      <c r="K20" s="3"/>
      <c r="L20" s="3"/>
      <c r="M20" s="3"/>
      <c r="N20" s="3"/>
      <c r="O20" s="3"/>
      <c r="P20" s="3"/>
      <c r="Q20" s="3"/>
      <c r="R20" s="3"/>
      <c r="S20" s="3"/>
      <c r="T20" s="3"/>
      <c r="U20" s="3"/>
      <c r="V20" s="3"/>
      <c r="W20" s="3"/>
      <c r="X20" s="3"/>
      <c r="Y20" s="3"/>
      <c r="Z20" s="3"/>
    </row>
    <row r="21" ht="12.75" customHeight="1">
      <c r="A21" s="4"/>
      <c r="B21" s="5"/>
      <c r="C21" s="3"/>
      <c r="D21" s="3"/>
      <c r="E21" s="3"/>
      <c r="F21" s="3"/>
      <c r="G21" s="3"/>
      <c r="H21" s="3"/>
      <c r="I21" s="3"/>
      <c r="J21" s="3"/>
      <c r="K21" s="3"/>
      <c r="L21" s="3"/>
      <c r="M21" s="3"/>
      <c r="N21" s="3"/>
      <c r="O21" s="3"/>
      <c r="P21" s="3"/>
      <c r="Q21" s="3"/>
      <c r="R21" s="3"/>
      <c r="S21" s="3"/>
      <c r="T21" s="3"/>
      <c r="U21" s="3"/>
      <c r="V21" s="3"/>
      <c r="W21" s="3"/>
      <c r="X21" s="3"/>
      <c r="Y21" s="3"/>
      <c r="Z21" s="3"/>
    </row>
    <row r="22" ht="12.75" customHeight="1">
      <c r="A22" s="4"/>
      <c r="B22" s="5"/>
      <c r="C22" s="3"/>
      <c r="D22" s="3"/>
      <c r="E22" s="3"/>
      <c r="F22" s="3"/>
      <c r="G22" s="3"/>
      <c r="H22" s="3"/>
      <c r="I22" s="3"/>
      <c r="J22" s="3"/>
      <c r="K22" s="3"/>
      <c r="L22" s="3"/>
      <c r="M22" s="3"/>
      <c r="N22" s="3"/>
      <c r="O22" s="3"/>
      <c r="P22" s="3"/>
      <c r="Q22" s="3"/>
      <c r="R22" s="3"/>
      <c r="S22" s="3"/>
      <c r="T22" s="3"/>
      <c r="U22" s="3"/>
      <c r="V22" s="3"/>
      <c r="W22" s="3"/>
      <c r="X22" s="3"/>
      <c r="Y22" s="3"/>
      <c r="Z22" s="3"/>
    </row>
    <row r="23" ht="12.75" customHeight="1">
      <c r="A23" s="4"/>
      <c r="B23" s="5"/>
      <c r="C23" s="3"/>
      <c r="D23" s="3"/>
      <c r="E23" s="3"/>
      <c r="F23" s="3"/>
      <c r="G23" s="3"/>
      <c r="H23" s="3"/>
      <c r="I23" s="3"/>
      <c r="J23" s="3"/>
      <c r="K23" s="3"/>
      <c r="L23" s="3"/>
      <c r="M23" s="3"/>
      <c r="N23" s="3"/>
      <c r="O23" s="3"/>
      <c r="P23" s="3"/>
      <c r="Q23" s="3"/>
      <c r="R23" s="3"/>
      <c r="S23" s="3"/>
      <c r="T23" s="3"/>
      <c r="U23" s="3"/>
      <c r="V23" s="3"/>
      <c r="W23" s="3"/>
      <c r="X23" s="3"/>
      <c r="Y23" s="3"/>
      <c r="Z23" s="3"/>
    </row>
    <row r="24" ht="12.75" customHeight="1">
      <c r="A24" s="4"/>
      <c r="B24" s="5"/>
      <c r="C24" s="3"/>
      <c r="D24" s="3"/>
      <c r="E24" s="3"/>
      <c r="F24" s="3"/>
      <c r="G24" s="3"/>
      <c r="H24" s="3"/>
      <c r="I24" s="3"/>
      <c r="J24" s="3"/>
      <c r="K24" s="3"/>
      <c r="L24" s="3"/>
      <c r="M24" s="3"/>
      <c r="N24" s="3"/>
      <c r="O24" s="3"/>
      <c r="P24" s="3"/>
      <c r="Q24" s="3"/>
      <c r="R24" s="3"/>
      <c r="S24" s="3"/>
      <c r="T24" s="3"/>
      <c r="U24" s="3"/>
      <c r="V24" s="3"/>
      <c r="W24" s="3"/>
      <c r="X24" s="3"/>
      <c r="Y24" s="3"/>
      <c r="Z24" s="3"/>
    </row>
    <row r="25" ht="12.75" customHeight="1">
      <c r="A25" s="4"/>
      <c r="B25" s="5"/>
      <c r="C25" s="3"/>
      <c r="D25" s="3"/>
      <c r="E25" s="3"/>
      <c r="F25" s="3"/>
      <c r="G25" s="3"/>
      <c r="H25" s="3"/>
      <c r="I25" s="3"/>
      <c r="J25" s="3"/>
      <c r="K25" s="3"/>
      <c r="L25" s="3"/>
      <c r="M25" s="3"/>
      <c r="N25" s="3"/>
      <c r="O25" s="3"/>
      <c r="P25" s="3"/>
      <c r="Q25" s="3"/>
      <c r="R25" s="3"/>
      <c r="S25" s="3"/>
      <c r="T25" s="3"/>
      <c r="U25" s="3"/>
      <c r="V25" s="3"/>
      <c r="W25" s="3"/>
      <c r="X25" s="3"/>
      <c r="Y25" s="3"/>
      <c r="Z25" s="3"/>
    </row>
    <row r="26" ht="12.75" customHeight="1">
      <c r="A26" s="4"/>
      <c r="B26" s="5"/>
      <c r="C26" s="3"/>
      <c r="D26" s="3"/>
      <c r="E26" s="3"/>
      <c r="F26" s="3"/>
      <c r="G26" s="3"/>
      <c r="H26" s="3"/>
      <c r="I26" s="3"/>
      <c r="J26" s="3"/>
      <c r="K26" s="3"/>
      <c r="L26" s="3"/>
      <c r="M26" s="3"/>
      <c r="N26" s="3"/>
      <c r="O26" s="3"/>
      <c r="P26" s="3"/>
      <c r="Q26" s="3"/>
      <c r="R26" s="3"/>
      <c r="S26" s="3"/>
      <c r="T26" s="3"/>
      <c r="U26" s="3"/>
      <c r="V26" s="3"/>
      <c r="W26" s="3"/>
      <c r="X26" s="3"/>
      <c r="Y26" s="3"/>
      <c r="Z26" s="3"/>
    </row>
    <row r="27" ht="12.75" customHeight="1">
      <c r="A27" s="4"/>
      <c r="B27" s="5"/>
      <c r="C27" s="3"/>
      <c r="D27" s="3"/>
      <c r="E27" s="3"/>
      <c r="F27" s="3"/>
      <c r="G27" s="3"/>
      <c r="H27" s="3"/>
      <c r="I27" s="3"/>
      <c r="J27" s="3"/>
      <c r="K27" s="3"/>
      <c r="L27" s="3"/>
      <c r="M27" s="3"/>
      <c r="N27" s="3"/>
      <c r="O27" s="3"/>
      <c r="P27" s="3"/>
      <c r="Q27" s="3"/>
      <c r="R27" s="3"/>
      <c r="S27" s="3"/>
      <c r="T27" s="3"/>
      <c r="U27" s="3"/>
      <c r="V27" s="3"/>
      <c r="W27" s="3"/>
      <c r="X27" s="3"/>
      <c r="Y27" s="3"/>
      <c r="Z27" s="3"/>
    </row>
    <row r="28" ht="12.75" customHeight="1">
      <c r="A28" s="4"/>
      <c r="B28" s="5"/>
      <c r="C28" s="3"/>
      <c r="D28" s="3"/>
      <c r="E28" s="3"/>
      <c r="F28" s="3"/>
      <c r="G28" s="3"/>
      <c r="H28" s="3"/>
      <c r="I28" s="3"/>
      <c r="J28" s="3"/>
      <c r="K28" s="3"/>
      <c r="L28" s="3"/>
      <c r="M28" s="3"/>
      <c r="N28" s="3"/>
      <c r="O28" s="3"/>
      <c r="P28" s="3"/>
      <c r="Q28" s="3"/>
      <c r="R28" s="3"/>
      <c r="S28" s="3"/>
      <c r="T28" s="3"/>
      <c r="U28" s="3"/>
      <c r="V28" s="3"/>
      <c r="W28" s="3"/>
      <c r="X28" s="3"/>
      <c r="Y28" s="3"/>
      <c r="Z28" s="3"/>
    </row>
    <row r="29" ht="12.75" customHeight="1">
      <c r="A29" s="4"/>
      <c r="B29" s="5"/>
      <c r="C29" s="3"/>
      <c r="D29" s="3"/>
      <c r="E29" s="3"/>
      <c r="F29" s="3"/>
      <c r="G29" s="3"/>
      <c r="H29" s="3"/>
      <c r="I29" s="3"/>
      <c r="J29" s="3"/>
      <c r="K29" s="3"/>
      <c r="L29" s="3"/>
      <c r="M29" s="3"/>
      <c r="N29" s="3"/>
      <c r="O29" s="3"/>
      <c r="P29" s="3"/>
      <c r="Q29" s="3"/>
      <c r="R29" s="3"/>
      <c r="S29" s="3"/>
      <c r="T29" s="3"/>
      <c r="U29" s="3"/>
      <c r="V29" s="3"/>
      <c r="W29" s="3"/>
      <c r="X29" s="3"/>
      <c r="Y29" s="3"/>
      <c r="Z29" s="3"/>
    </row>
    <row r="30" ht="12.75" customHeight="1">
      <c r="A30" s="4"/>
      <c r="B30" s="5"/>
      <c r="C30" s="3"/>
      <c r="D30" s="3"/>
      <c r="E30" s="3"/>
      <c r="F30" s="3"/>
      <c r="G30" s="3"/>
      <c r="H30" s="3"/>
      <c r="I30" s="3"/>
      <c r="J30" s="3"/>
      <c r="K30" s="3"/>
      <c r="L30" s="3"/>
      <c r="M30" s="3"/>
      <c r="N30" s="3"/>
      <c r="O30" s="3"/>
      <c r="P30" s="3"/>
      <c r="Q30" s="3"/>
      <c r="R30" s="3"/>
      <c r="S30" s="3"/>
      <c r="T30" s="3"/>
      <c r="U30" s="3"/>
      <c r="V30" s="3"/>
      <c r="W30" s="3"/>
      <c r="X30" s="3"/>
      <c r="Y30" s="3"/>
      <c r="Z30" s="3"/>
    </row>
    <row r="31" ht="12.75" customHeight="1">
      <c r="A31" s="4"/>
      <c r="B31" s="5"/>
      <c r="C31" s="3"/>
      <c r="D31" s="3"/>
      <c r="E31" s="3"/>
      <c r="F31" s="3"/>
      <c r="G31" s="3"/>
      <c r="H31" s="3"/>
      <c r="I31" s="3"/>
      <c r="J31" s="3"/>
      <c r="K31" s="3"/>
      <c r="L31" s="3"/>
      <c r="M31" s="3"/>
      <c r="N31" s="3"/>
      <c r="O31" s="3"/>
      <c r="P31" s="3"/>
      <c r="Q31" s="3"/>
      <c r="R31" s="3"/>
      <c r="S31" s="3"/>
      <c r="T31" s="3"/>
      <c r="U31" s="3"/>
      <c r="V31" s="3"/>
      <c r="W31" s="3"/>
      <c r="X31" s="3"/>
      <c r="Y31" s="3"/>
      <c r="Z31" s="3"/>
    </row>
    <row r="32" ht="12.75" customHeight="1">
      <c r="A32" s="4"/>
      <c r="B32" s="5"/>
      <c r="C32" s="3"/>
      <c r="D32" s="3"/>
      <c r="E32" s="3"/>
      <c r="F32" s="3"/>
      <c r="G32" s="3"/>
      <c r="H32" s="3"/>
      <c r="I32" s="3"/>
      <c r="J32" s="3"/>
      <c r="K32" s="3"/>
      <c r="L32" s="3"/>
      <c r="M32" s="3"/>
      <c r="N32" s="3"/>
      <c r="O32" s="3"/>
      <c r="P32" s="3"/>
      <c r="Q32" s="3"/>
      <c r="R32" s="3"/>
      <c r="S32" s="3"/>
      <c r="T32" s="3"/>
      <c r="U32" s="3"/>
      <c r="V32" s="3"/>
      <c r="W32" s="3"/>
      <c r="X32" s="3"/>
      <c r="Y32" s="3"/>
      <c r="Z32" s="3"/>
    </row>
    <row r="33" ht="12.75" customHeight="1">
      <c r="A33" s="4"/>
      <c r="B33" s="5"/>
      <c r="C33" s="3"/>
      <c r="D33" s="3"/>
      <c r="E33" s="3"/>
      <c r="F33" s="3"/>
      <c r="G33" s="3"/>
      <c r="H33" s="3"/>
      <c r="I33" s="3"/>
      <c r="J33" s="3"/>
      <c r="K33" s="3"/>
      <c r="L33" s="3"/>
      <c r="M33" s="3"/>
      <c r="N33" s="3"/>
      <c r="O33" s="3"/>
      <c r="P33" s="3"/>
      <c r="Q33" s="3"/>
      <c r="R33" s="3"/>
      <c r="S33" s="3"/>
      <c r="T33" s="3"/>
      <c r="U33" s="3"/>
      <c r="V33" s="3"/>
      <c r="W33" s="3"/>
      <c r="X33" s="3"/>
      <c r="Y33" s="3"/>
      <c r="Z33" s="3"/>
    </row>
    <row r="34" ht="12.75" customHeight="1">
      <c r="A34" s="4"/>
      <c r="B34" s="5"/>
      <c r="C34" s="3"/>
      <c r="D34" s="3"/>
      <c r="E34" s="3"/>
      <c r="F34" s="3"/>
      <c r="G34" s="3"/>
      <c r="H34" s="3"/>
      <c r="I34" s="3"/>
      <c r="J34" s="3"/>
      <c r="K34" s="3"/>
      <c r="L34" s="3"/>
      <c r="M34" s="3"/>
      <c r="N34" s="3"/>
      <c r="O34" s="3"/>
      <c r="P34" s="3"/>
      <c r="Q34" s="3"/>
      <c r="R34" s="3"/>
      <c r="S34" s="3"/>
      <c r="T34" s="3"/>
      <c r="U34" s="3"/>
      <c r="V34" s="3"/>
      <c r="W34" s="3"/>
      <c r="X34" s="3"/>
      <c r="Y34" s="3"/>
      <c r="Z34" s="3"/>
    </row>
    <row r="35" ht="12.75" customHeight="1">
      <c r="A35" s="4"/>
      <c r="B35" s="5"/>
      <c r="C35" s="3"/>
      <c r="D35" s="3"/>
      <c r="E35" s="3"/>
      <c r="F35" s="3"/>
      <c r="G35" s="3"/>
      <c r="H35" s="3"/>
      <c r="I35" s="3"/>
      <c r="J35" s="3"/>
      <c r="K35" s="3"/>
      <c r="L35" s="3"/>
      <c r="M35" s="3"/>
      <c r="N35" s="3"/>
      <c r="O35" s="3"/>
      <c r="P35" s="3"/>
      <c r="Q35" s="3"/>
      <c r="R35" s="3"/>
      <c r="S35" s="3"/>
      <c r="T35" s="3"/>
      <c r="U35" s="3"/>
      <c r="V35" s="3"/>
      <c r="W35" s="3"/>
      <c r="X35" s="3"/>
      <c r="Y35" s="3"/>
      <c r="Z35" s="3"/>
    </row>
    <row r="36" ht="12.75" customHeight="1">
      <c r="A36" s="4"/>
      <c r="B36" s="5"/>
      <c r="C36" s="3"/>
      <c r="D36" s="3"/>
      <c r="E36" s="3"/>
      <c r="F36" s="3"/>
      <c r="G36" s="3"/>
      <c r="H36" s="3"/>
      <c r="I36" s="3"/>
      <c r="J36" s="3"/>
      <c r="K36" s="3"/>
      <c r="L36" s="3"/>
      <c r="M36" s="3"/>
      <c r="N36" s="3"/>
      <c r="O36" s="3"/>
      <c r="P36" s="3"/>
      <c r="Q36" s="3"/>
      <c r="R36" s="3"/>
      <c r="S36" s="3"/>
      <c r="T36" s="3"/>
      <c r="U36" s="3"/>
      <c r="V36" s="3"/>
      <c r="W36" s="3"/>
      <c r="X36" s="3"/>
      <c r="Y36" s="3"/>
      <c r="Z36" s="3"/>
    </row>
    <row r="37" ht="12.75" customHeight="1">
      <c r="A37" s="4"/>
      <c r="B37" s="5"/>
      <c r="C37" s="3"/>
      <c r="D37" s="3"/>
      <c r="E37" s="3"/>
      <c r="F37" s="3"/>
      <c r="G37" s="3"/>
      <c r="H37" s="3"/>
      <c r="I37" s="3"/>
      <c r="J37" s="3"/>
      <c r="K37" s="3"/>
      <c r="L37" s="3"/>
      <c r="M37" s="3"/>
      <c r="N37" s="3"/>
      <c r="O37" s="3"/>
      <c r="P37" s="3"/>
      <c r="Q37" s="3"/>
      <c r="R37" s="3"/>
      <c r="S37" s="3"/>
      <c r="T37" s="3"/>
      <c r="U37" s="3"/>
      <c r="V37" s="3"/>
      <c r="W37" s="3"/>
      <c r="X37" s="3"/>
      <c r="Y37" s="3"/>
      <c r="Z37" s="3"/>
    </row>
    <row r="38" ht="12.75" customHeight="1">
      <c r="A38" s="4"/>
      <c r="B38" s="5"/>
      <c r="C38" s="3"/>
      <c r="D38" s="3"/>
      <c r="E38" s="3"/>
      <c r="F38" s="3"/>
      <c r="G38" s="3"/>
      <c r="H38" s="3"/>
      <c r="I38" s="3"/>
      <c r="J38" s="3"/>
      <c r="K38" s="3"/>
      <c r="L38" s="3"/>
      <c r="M38" s="3"/>
      <c r="N38" s="3"/>
      <c r="O38" s="3"/>
      <c r="P38" s="3"/>
      <c r="Q38" s="3"/>
      <c r="R38" s="3"/>
      <c r="S38" s="3"/>
      <c r="T38" s="3"/>
      <c r="U38" s="3"/>
      <c r="V38" s="3"/>
      <c r="W38" s="3"/>
      <c r="X38" s="3"/>
      <c r="Y38" s="3"/>
      <c r="Z38" s="3"/>
    </row>
    <row r="39" ht="12.75" customHeight="1">
      <c r="A39" s="4"/>
      <c r="B39" s="5"/>
      <c r="C39" s="3"/>
      <c r="D39" s="3"/>
      <c r="E39" s="3"/>
      <c r="F39" s="3"/>
      <c r="G39" s="3"/>
      <c r="H39" s="3"/>
      <c r="I39" s="3"/>
      <c r="J39" s="3"/>
      <c r="K39" s="3"/>
      <c r="L39" s="3"/>
      <c r="M39" s="3"/>
      <c r="N39" s="3"/>
      <c r="O39" s="3"/>
      <c r="P39" s="3"/>
      <c r="Q39" s="3"/>
      <c r="R39" s="3"/>
      <c r="S39" s="3"/>
      <c r="T39" s="3"/>
      <c r="U39" s="3"/>
      <c r="V39" s="3"/>
      <c r="W39" s="3"/>
      <c r="X39" s="3"/>
      <c r="Y39" s="3"/>
      <c r="Z39" s="3"/>
    </row>
    <row r="40" ht="12.75" customHeight="1">
      <c r="A40" s="4"/>
      <c r="B40" s="5"/>
      <c r="C40" s="3"/>
      <c r="D40" s="3"/>
      <c r="E40" s="3"/>
      <c r="F40" s="3"/>
      <c r="G40" s="3"/>
      <c r="H40" s="3"/>
      <c r="I40" s="3"/>
      <c r="J40" s="3"/>
      <c r="K40" s="3"/>
      <c r="L40" s="3"/>
      <c r="M40" s="3"/>
      <c r="N40" s="3"/>
      <c r="O40" s="3"/>
      <c r="P40" s="3"/>
      <c r="Q40" s="3"/>
      <c r="R40" s="3"/>
      <c r="S40" s="3"/>
      <c r="T40" s="3"/>
      <c r="U40" s="3"/>
      <c r="V40" s="3"/>
      <c r="W40" s="3"/>
      <c r="X40" s="3"/>
      <c r="Y40" s="3"/>
      <c r="Z40" s="3"/>
    </row>
    <row r="41" ht="12.75" customHeight="1">
      <c r="A41" s="4"/>
      <c r="B41" s="5"/>
      <c r="C41" s="3"/>
      <c r="D41" s="3"/>
      <c r="E41" s="3"/>
      <c r="F41" s="3"/>
      <c r="G41" s="3"/>
      <c r="H41" s="3"/>
      <c r="I41" s="3"/>
      <c r="J41" s="3"/>
      <c r="K41" s="3"/>
      <c r="L41" s="3"/>
      <c r="M41" s="3"/>
      <c r="N41" s="3"/>
      <c r="O41" s="3"/>
      <c r="P41" s="3"/>
      <c r="Q41" s="3"/>
      <c r="R41" s="3"/>
      <c r="S41" s="3"/>
      <c r="T41" s="3"/>
      <c r="U41" s="3"/>
      <c r="V41" s="3"/>
      <c r="W41" s="3"/>
      <c r="X41" s="3"/>
      <c r="Y41" s="3"/>
      <c r="Z41" s="3"/>
    </row>
    <row r="42" ht="12.75" customHeight="1">
      <c r="A42" s="4"/>
      <c r="B42" s="5"/>
      <c r="C42" s="3"/>
      <c r="D42" s="3"/>
      <c r="E42" s="3"/>
      <c r="F42" s="3"/>
      <c r="G42" s="3"/>
      <c r="H42" s="3"/>
      <c r="I42" s="3"/>
      <c r="J42" s="3"/>
      <c r="K42" s="3"/>
      <c r="L42" s="3"/>
      <c r="M42" s="3"/>
      <c r="N42" s="3"/>
      <c r="O42" s="3"/>
      <c r="P42" s="3"/>
      <c r="Q42" s="3"/>
      <c r="R42" s="3"/>
      <c r="S42" s="3"/>
      <c r="T42" s="3"/>
      <c r="U42" s="3"/>
      <c r="V42" s="3"/>
      <c r="W42" s="3"/>
      <c r="X42" s="3"/>
      <c r="Y42" s="3"/>
      <c r="Z42" s="3"/>
    </row>
    <row r="43" ht="12.75" customHeight="1">
      <c r="A43" s="4"/>
      <c r="B43" s="5"/>
      <c r="C43" s="3"/>
      <c r="D43" s="3"/>
      <c r="E43" s="3"/>
      <c r="F43" s="3"/>
      <c r="G43" s="3"/>
      <c r="H43" s="3"/>
      <c r="I43" s="3"/>
      <c r="J43" s="3"/>
      <c r="K43" s="3"/>
      <c r="L43" s="3"/>
      <c r="M43" s="3"/>
      <c r="N43" s="3"/>
      <c r="O43" s="3"/>
      <c r="P43" s="3"/>
      <c r="Q43" s="3"/>
      <c r="R43" s="3"/>
      <c r="S43" s="3"/>
      <c r="T43" s="3"/>
      <c r="U43" s="3"/>
      <c r="V43" s="3"/>
      <c r="W43" s="3"/>
      <c r="X43" s="3"/>
      <c r="Y43" s="3"/>
      <c r="Z43" s="3"/>
    </row>
    <row r="44" ht="12.75" customHeight="1">
      <c r="A44" s="4"/>
      <c r="B44" s="5"/>
      <c r="C44" s="3"/>
      <c r="D44" s="3"/>
      <c r="E44" s="3"/>
      <c r="F44" s="3"/>
      <c r="G44" s="3"/>
      <c r="H44" s="3"/>
      <c r="I44" s="3"/>
      <c r="J44" s="3"/>
      <c r="K44" s="3"/>
      <c r="L44" s="3"/>
      <c r="M44" s="3"/>
      <c r="N44" s="3"/>
      <c r="O44" s="3"/>
      <c r="P44" s="3"/>
      <c r="Q44" s="3"/>
      <c r="R44" s="3"/>
      <c r="S44" s="3"/>
      <c r="T44" s="3"/>
      <c r="U44" s="3"/>
      <c r="V44" s="3"/>
      <c r="W44" s="3"/>
      <c r="X44" s="3"/>
      <c r="Y44" s="3"/>
      <c r="Z44" s="3"/>
    </row>
    <row r="45" ht="12.75" customHeight="1">
      <c r="A45" s="4"/>
      <c r="B45" s="5"/>
      <c r="C45" s="3"/>
      <c r="D45" s="3"/>
      <c r="E45" s="3"/>
      <c r="F45" s="3"/>
      <c r="G45" s="3"/>
      <c r="H45" s="3"/>
      <c r="I45" s="3"/>
      <c r="J45" s="3"/>
      <c r="K45" s="3"/>
      <c r="L45" s="3"/>
      <c r="M45" s="3"/>
      <c r="N45" s="3"/>
      <c r="O45" s="3"/>
      <c r="P45" s="3"/>
      <c r="Q45" s="3"/>
      <c r="R45" s="3"/>
      <c r="S45" s="3"/>
      <c r="T45" s="3"/>
      <c r="U45" s="3"/>
      <c r="V45" s="3"/>
      <c r="W45" s="3"/>
      <c r="X45" s="3"/>
      <c r="Y45" s="3"/>
      <c r="Z45" s="3"/>
    </row>
    <row r="46" ht="12.75" customHeight="1">
      <c r="A46" s="4"/>
      <c r="B46" s="5"/>
      <c r="C46" s="3"/>
      <c r="D46" s="3"/>
      <c r="E46" s="3"/>
      <c r="F46" s="3"/>
      <c r="G46" s="3"/>
      <c r="H46" s="3"/>
      <c r="I46" s="3"/>
      <c r="J46" s="3"/>
      <c r="K46" s="3"/>
      <c r="L46" s="3"/>
      <c r="M46" s="3"/>
      <c r="N46" s="3"/>
      <c r="O46" s="3"/>
      <c r="P46" s="3"/>
      <c r="Q46" s="3"/>
      <c r="R46" s="3"/>
      <c r="S46" s="3"/>
      <c r="T46" s="3"/>
      <c r="U46" s="3"/>
      <c r="V46" s="3"/>
      <c r="W46" s="3"/>
      <c r="X46" s="3"/>
      <c r="Y46" s="3"/>
      <c r="Z46" s="3"/>
    </row>
    <row r="47" ht="12.75" customHeight="1">
      <c r="A47" s="4"/>
      <c r="B47" s="5"/>
      <c r="C47" s="3"/>
      <c r="D47" s="3"/>
      <c r="E47" s="3"/>
      <c r="F47" s="3"/>
      <c r="G47" s="3"/>
      <c r="H47" s="3"/>
      <c r="I47" s="3"/>
      <c r="J47" s="3"/>
      <c r="K47" s="3"/>
      <c r="L47" s="3"/>
      <c r="M47" s="3"/>
      <c r="N47" s="3"/>
      <c r="O47" s="3"/>
      <c r="P47" s="3"/>
      <c r="Q47" s="3"/>
      <c r="R47" s="3"/>
      <c r="S47" s="3"/>
      <c r="T47" s="3"/>
      <c r="U47" s="3"/>
      <c r="V47" s="3"/>
      <c r="W47" s="3"/>
      <c r="X47" s="3"/>
      <c r="Y47" s="3"/>
      <c r="Z47" s="3"/>
    </row>
    <row r="48" ht="12.75" customHeight="1">
      <c r="A48" s="4"/>
      <c r="B48" s="5"/>
      <c r="C48" s="3"/>
      <c r="D48" s="3"/>
      <c r="E48" s="3"/>
      <c r="F48" s="3"/>
      <c r="G48" s="3"/>
      <c r="H48" s="3"/>
      <c r="I48" s="3"/>
      <c r="J48" s="3"/>
      <c r="K48" s="3"/>
      <c r="L48" s="3"/>
      <c r="M48" s="3"/>
      <c r="N48" s="3"/>
      <c r="O48" s="3"/>
      <c r="P48" s="3"/>
      <c r="Q48" s="3"/>
      <c r="R48" s="3"/>
      <c r="S48" s="3"/>
      <c r="T48" s="3"/>
      <c r="U48" s="3"/>
      <c r="V48" s="3"/>
      <c r="W48" s="3"/>
      <c r="X48" s="3"/>
      <c r="Y48" s="3"/>
      <c r="Z48" s="3"/>
    </row>
    <row r="49" ht="12.75" customHeight="1">
      <c r="A49" s="4"/>
      <c r="B49" s="5"/>
      <c r="C49" s="3"/>
      <c r="D49" s="3"/>
      <c r="E49" s="3"/>
      <c r="F49" s="3"/>
      <c r="G49" s="3"/>
      <c r="H49" s="3"/>
      <c r="I49" s="3"/>
      <c r="J49" s="3"/>
      <c r="K49" s="3"/>
      <c r="L49" s="3"/>
      <c r="M49" s="3"/>
      <c r="N49" s="3"/>
      <c r="O49" s="3"/>
      <c r="P49" s="3"/>
      <c r="Q49" s="3"/>
      <c r="R49" s="3"/>
      <c r="S49" s="3"/>
      <c r="T49" s="3"/>
      <c r="U49" s="3"/>
      <c r="V49" s="3"/>
      <c r="W49" s="3"/>
      <c r="X49" s="3"/>
      <c r="Y49" s="3"/>
      <c r="Z49" s="3"/>
    </row>
    <row r="50" ht="12.75" customHeight="1">
      <c r="A50" s="4"/>
      <c r="B50" s="5"/>
      <c r="C50" s="3"/>
      <c r="D50" s="3"/>
      <c r="E50" s="3"/>
      <c r="F50" s="3"/>
      <c r="G50" s="3"/>
      <c r="H50" s="3"/>
      <c r="I50" s="3"/>
      <c r="J50" s="3"/>
      <c r="K50" s="3"/>
      <c r="L50" s="3"/>
      <c r="M50" s="3"/>
      <c r="N50" s="3"/>
      <c r="O50" s="3"/>
      <c r="P50" s="3"/>
      <c r="Q50" s="3"/>
      <c r="R50" s="3"/>
      <c r="S50" s="3"/>
      <c r="T50" s="3"/>
      <c r="U50" s="3"/>
      <c r="V50" s="3"/>
      <c r="W50" s="3"/>
      <c r="X50" s="3"/>
      <c r="Y50" s="3"/>
      <c r="Z50" s="3"/>
    </row>
    <row r="51" ht="12.75" customHeight="1">
      <c r="A51" s="4"/>
      <c r="B51" s="5"/>
      <c r="C51" s="3"/>
      <c r="D51" s="3"/>
      <c r="E51" s="3"/>
      <c r="F51" s="3"/>
      <c r="G51" s="3"/>
      <c r="H51" s="3"/>
      <c r="I51" s="3"/>
      <c r="J51" s="3"/>
      <c r="K51" s="3"/>
      <c r="L51" s="3"/>
      <c r="M51" s="3"/>
      <c r="N51" s="3"/>
      <c r="O51" s="3"/>
      <c r="P51" s="3"/>
      <c r="Q51" s="3"/>
      <c r="R51" s="3"/>
      <c r="S51" s="3"/>
      <c r="T51" s="3"/>
      <c r="U51" s="3"/>
      <c r="V51" s="3"/>
      <c r="W51" s="3"/>
      <c r="X51" s="3"/>
      <c r="Y51" s="3"/>
      <c r="Z51" s="3"/>
    </row>
    <row r="52" ht="12.75" customHeight="1">
      <c r="A52" s="4"/>
      <c r="B52" s="5"/>
      <c r="C52" s="3"/>
      <c r="D52" s="3"/>
      <c r="E52" s="3"/>
      <c r="F52" s="3"/>
      <c r="G52" s="3"/>
      <c r="H52" s="3"/>
      <c r="I52" s="3"/>
      <c r="J52" s="3"/>
      <c r="K52" s="3"/>
      <c r="L52" s="3"/>
      <c r="M52" s="3"/>
      <c r="N52" s="3"/>
      <c r="O52" s="3"/>
      <c r="P52" s="3"/>
      <c r="Q52" s="3"/>
      <c r="R52" s="3"/>
      <c r="S52" s="3"/>
      <c r="T52" s="3"/>
      <c r="U52" s="3"/>
      <c r="V52" s="3"/>
      <c r="W52" s="3"/>
      <c r="X52" s="3"/>
      <c r="Y52" s="3"/>
      <c r="Z52" s="3"/>
    </row>
    <row r="53" ht="12.75" customHeight="1">
      <c r="A53" s="4"/>
      <c r="B53" s="5"/>
      <c r="C53" s="3"/>
      <c r="D53" s="3"/>
      <c r="E53" s="3"/>
      <c r="F53" s="3"/>
      <c r="G53" s="3"/>
      <c r="H53" s="3"/>
      <c r="I53" s="3"/>
      <c r="J53" s="3"/>
      <c r="K53" s="3"/>
      <c r="L53" s="3"/>
      <c r="M53" s="3"/>
      <c r="N53" s="3"/>
      <c r="O53" s="3"/>
      <c r="P53" s="3"/>
      <c r="Q53" s="3"/>
      <c r="R53" s="3"/>
      <c r="S53" s="3"/>
      <c r="T53" s="3"/>
      <c r="U53" s="3"/>
      <c r="V53" s="3"/>
      <c r="W53" s="3"/>
      <c r="X53" s="3"/>
      <c r="Y53" s="3"/>
      <c r="Z53" s="3"/>
    </row>
    <row r="54" ht="45.0" customHeight="1">
      <c r="A54" s="6"/>
      <c r="B54" s="7"/>
      <c r="C54" s="3"/>
      <c r="D54" s="3"/>
      <c r="E54" s="3"/>
      <c r="F54" s="3"/>
      <c r="G54" s="3"/>
      <c r="H54" s="3"/>
      <c r="I54" s="3"/>
      <c r="J54" s="3"/>
      <c r="K54" s="3"/>
      <c r="L54" s="3"/>
      <c r="M54" s="3"/>
      <c r="N54" s="3"/>
      <c r="O54" s="3"/>
      <c r="P54" s="3"/>
      <c r="Q54" s="3"/>
      <c r="R54" s="3"/>
      <c r="S54" s="3"/>
      <c r="T54" s="3"/>
      <c r="U54" s="3"/>
      <c r="V54" s="3"/>
      <c r="W54" s="3"/>
      <c r="X54" s="3"/>
      <c r="Y54" s="3"/>
      <c r="Z54" s="3"/>
    </row>
    <row r="55" ht="36.0" customHeight="1">
      <c r="A55" s="8" t="s">
        <v>0</v>
      </c>
      <c r="B55" s="9"/>
      <c r="C55" s="3"/>
      <c r="D55" s="3"/>
      <c r="E55" s="3"/>
      <c r="F55" s="3"/>
      <c r="G55" s="3"/>
      <c r="H55" s="3"/>
      <c r="I55" s="3"/>
      <c r="J55" s="3"/>
      <c r="K55" s="3"/>
      <c r="L55" s="3"/>
      <c r="M55" s="3"/>
      <c r="N55" s="3"/>
      <c r="O55" s="3"/>
      <c r="P55" s="3"/>
      <c r="Q55" s="3"/>
      <c r="R55" s="3"/>
      <c r="S55" s="3"/>
      <c r="T55" s="3"/>
      <c r="U55" s="3"/>
      <c r="V55" s="3"/>
      <c r="W55" s="3"/>
      <c r="X55" s="3"/>
      <c r="Y55" s="3"/>
      <c r="Z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
    <mergeCell ref="A1:B1"/>
    <mergeCell ref="A55:B55"/>
  </mergeCells>
  <printOptions/>
  <pageMargins bottom="0.75" footer="0.0" header="0.0" left="0.7" right="0.7" top="0.75"/>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9.18" defaultRowHeight="15.0"/>
  <cols>
    <col customWidth="1" min="1" max="1" width="10.09"/>
    <col customWidth="1" min="2" max="2" width="12.0"/>
    <col customWidth="1" min="3" max="3" width="12.27"/>
    <col customWidth="1" min="4" max="5" width="9.27"/>
    <col customWidth="1" min="6" max="6" width="11.73"/>
    <col customWidth="1" min="7" max="7" width="12.0"/>
    <col customWidth="1" min="8" max="8" width="15.09"/>
    <col customWidth="1" min="9" max="9" width="8.09"/>
    <col customWidth="1" min="10" max="10" width="15.73"/>
    <col customWidth="1" min="11" max="11" width="8.09"/>
    <col customWidth="1" min="12" max="26" width="8.64"/>
  </cols>
  <sheetData>
    <row r="1" ht="12.0" customHeight="1">
      <c r="A1" s="321"/>
      <c r="B1" s="321"/>
      <c r="C1" s="321"/>
      <c r="D1" s="321"/>
      <c r="E1" s="321"/>
      <c r="F1" s="321"/>
      <c r="G1" s="321"/>
      <c r="H1" s="321"/>
      <c r="I1" s="321"/>
      <c r="J1" s="321"/>
      <c r="K1" s="321"/>
      <c r="M1" s="321"/>
      <c r="N1" s="321"/>
      <c r="O1" s="321"/>
      <c r="P1" s="321"/>
      <c r="Q1" s="321"/>
      <c r="R1" s="321"/>
      <c r="S1" s="321"/>
      <c r="T1" s="321"/>
      <c r="U1" s="321"/>
      <c r="V1" s="321"/>
      <c r="W1" s="321"/>
      <c r="X1" s="321"/>
      <c r="Y1" s="321"/>
      <c r="Z1" s="321"/>
    </row>
    <row r="2" ht="12.0" customHeight="1">
      <c r="A2" s="321"/>
      <c r="B2" s="322"/>
      <c r="C2" s="321"/>
      <c r="D2" s="321"/>
      <c r="E2" s="321"/>
      <c r="F2" s="321"/>
      <c r="G2" s="321"/>
      <c r="H2" s="321"/>
      <c r="I2" s="321"/>
      <c r="J2" s="321"/>
      <c r="K2" s="321"/>
      <c r="M2" s="321"/>
      <c r="N2" s="321"/>
      <c r="O2" s="321"/>
      <c r="P2" s="321"/>
      <c r="Q2" s="321"/>
      <c r="R2" s="321"/>
      <c r="S2" s="321"/>
      <c r="T2" s="321"/>
      <c r="U2" s="321"/>
      <c r="V2" s="321"/>
      <c r="W2" s="321"/>
      <c r="X2" s="321"/>
      <c r="Y2" s="321"/>
      <c r="Z2" s="321"/>
    </row>
    <row r="3" ht="12.0" customHeight="1">
      <c r="A3" s="321"/>
      <c r="B3" s="321"/>
      <c r="C3" s="321"/>
      <c r="D3" s="321"/>
      <c r="E3" s="321"/>
      <c r="F3" s="321"/>
      <c r="G3" s="321"/>
      <c r="H3" s="321"/>
      <c r="I3" s="321"/>
      <c r="J3" s="321"/>
      <c r="K3" s="321"/>
      <c r="M3" s="321"/>
      <c r="N3" s="321"/>
      <c r="O3" s="321"/>
      <c r="P3" s="321"/>
      <c r="Q3" s="321"/>
      <c r="R3" s="321"/>
      <c r="S3" s="321"/>
      <c r="T3" s="321"/>
      <c r="U3" s="321"/>
      <c r="V3" s="321"/>
      <c r="W3" s="321"/>
      <c r="X3" s="321"/>
      <c r="Y3" s="321"/>
      <c r="Z3" s="321"/>
    </row>
    <row r="4" ht="12.0" customHeight="1">
      <c r="M4" s="321"/>
      <c r="N4" s="321"/>
      <c r="O4" s="321"/>
      <c r="P4" s="321"/>
      <c r="Q4" s="321"/>
      <c r="R4" s="321"/>
      <c r="S4" s="321"/>
      <c r="T4" s="321"/>
      <c r="U4" s="321"/>
      <c r="V4" s="321"/>
      <c r="W4" s="321"/>
      <c r="X4" s="321"/>
      <c r="Y4" s="321"/>
      <c r="Z4" s="321"/>
    </row>
    <row r="5" ht="12.0" customHeight="1">
      <c r="M5" s="321"/>
      <c r="N5" s="321"/>
      <c r="O5" s="321"/>
      <c r="P5" s="321"/>
      <c r="Q5" s="321"/>
      <c r="R5" s="321"/>
      <c r="S5" s="321"/>
      <c r="T5" s="321"/>
      <c r="U5" s="321"/>
      <c r="V5" s="321"/>
      <c r="W5" s="321"/>
      <c r="X5" s="321"/>
      <c r="Y5" s="321"/>
      <c r="Z5" s="321"/>
    </row>
    <row r="6" ht="12.0" customHeight="1">
      <c r="M6" s="321"/>
      <c r="N6" s="321"/>
      <c r="O6" s="321"/>
      <c r="P6" s="321"/>
      <c r="Q6" s="321"/>
      <c r="R6" s="321"/>
      <c r="S6" s="321"/>
      <c r="T6" s="321"/>
      <c r="U6" s="321"/>
      <c r="V6" s="321"/>
      <c r="W6" s="321"/>
      <c r="X6" s="321"/>
      <c r="Y6" s="321"/>
      <c r="Z6" s="321"/>
    </row>
    <row r="7" ht="12.0" customHeight="1">
      <c r="M7" s="321"/>
      <c r="N7" s="321"/>
      <c r="O7" s="321"/>
      <c r="P7" s="321"/>
      <c r="Q7" s="321"/>
      <c r="R7" s="321"/>
      <c r="S7" s="321"/>
      <c r="T7" s="321"/>
      <c r="U7" s="321"/>
      <c r="V7" s="321"/>
      <c r="W7" s="321"/>
      <c r="X7" s="321"/>
      <c r="Y7" s="321"/>
      <c r="Z7" s="321"/>
    </row>
    <row r="8" ht="12.0" customHeight="1">
      <c r="M8" s="321"/>
      <c r="N8" s="321"/>
      <c r="O8" s="321"/>
      <c r="P8" s="321"/>
      <c r="Q8" s="321"/>
      <c r="R8" s="321"/>
      <c r="S8" s="321"/>
      <c r="T8" s="321"/>
      <c r="U8" s="321"/>
      <c r="V8" s="321"/>
      <c r="W8" s="321"/>
      <c r="X8" s="321"/>
      <c r="Y8" s="321"/>
      <c r="Z8" s="321"/>
    </row>
    <row r="9" ht="12.0" customHeight="1">
      <c r="M9" s="321"/>
      <c r="N9" s="321"/>
      <c r="O9" s="321"/>
      <c r="P9" s="321"/>
      <c r="Q9" s="321"/>
      <c r="R9" s="321"/>
      <c r="S9" s="321"/>
      <c r="T9" s="321"/>
      <c r="U9" s="321"/>
      <c r="V9" s="321"/>
      <c r="W9" s="321"/>
      <c r="X9" s="321"/>
      <c r="Y9" s="321"/>
      <c r="Z9" s="321"/>
    </row>
    <row r="10" ht="12.0" customHeight="1">
      <c r="M10" s="321"/>
      <c r="N10" s="321"/>
      <c r="O10" s="321"/>
      <c r="P10" s="321"/>
      <c r="Q10" s="321"/>
      <c r="R10" s="321"/>
      <c r="S10" s="321"/>
      <c r="T10" s="321"/>
      <c r="U10" s="321"/>
      <c r="V10" s="321"/>
      <c r="W10" s="321"/>
      <c r="X10" s="321"/>
      <c r="Y10" s="321"/>
      <c r="Z10" s="321"/>
    </row>
    <row r="11" ht="12.0" customHeight="1">
      <c r="M11" s="321"/>
      <c r="N11" s="321"/>
      <c r="O11" s="321"/>
      <c r="P11" s="321"/>
      <c r="Q11" s="321"/>
      <c r="R11" s="321"/>
      <c r="S11" s="321"/>
      <c r="T11" s="321"/>
      <c r="U11" s="321"/>
      <c r="V11" s="321"/>
      <c r="W11" s="321"/>
      <c r="X11" s="321"/>
      <c r="Y11" s="321"/>
      <c r="Z11" s="321"/>
    </row>
    <row r="12" ht="12.0" customHeight="1">
      <c r="M12" s="321"/>
      <c r="N12" s="321"/>
      <c r="O12" s="321"/>
      <c r="P12" s="321"/>
      <c r="Q12" s="321"/>
      <c r="R12" s="321"/>
      <c r="S12" s="321"/>
      <c r="T12" s="321"/>
      <c r="U12" s="321"/>
      <c r="V12" s="321"/>
      <c r="W12" s="321"/>
      <c r="X12" s="321"/>
      <c r="Y12" s="321"/>
      <c r="Z12" s="321"/>
    </row>
    <row r="13" ht="12.0" customHeight="1">
      <c r="M13" s="321"/>
      <c r="N13" s="321"/>
      <c r="O13" s="321"/>
      <c r="P13" s="321"/>
      <c r="Q13" s="321"/>
      <c r="R13" s="321"/>
      <c r="S13" s="321"/>
      <c r="T13" s="321"/>
      <c r="U13" s="321"/>
      <c r="V13" s="321"/>
      <c r="W13" s="321"/>
      <c r="X13" s="321"/>
      <c r="Y13" s="321"/>
      <c r="Z13" s="321"/>
    </row>
    <row r="14" ht="12.0" customHeight="1">
      <c r="M14" s="321"/>
      <c r="N14" s="321"/>
      <c r="O14" s="321"/>
      <c r="P14" s="321"/>
      <c r="Q14" s="321"/>
      <c r="R14" s="321"/>
      <c r="S14" s="321"/>
      <c r="T14" s="321"/>
      <c r="U14" s="321"/>
      <c r="V14" s="321"/>
      <c r="W14" s="321"/>
      <c r="X14" s="321"/>
      <c r="Y14" s="321"/>
      <c r="Z14" s="321"/>
    </row>
    <row r="15" ht="12.0" customHeight="1">
      <c r="M15" s="321"/>
      <c r="N15" s="321"/>
      <c r="O15" s="321"/>
      <c r="P15" s="321"/>
      <c r="Q15" s="321"/>
      <c r="R15" s="321"/>
      <c r="S15" s="321"/>
      <c r="T15" s="321"/>
      <c r="U15" s="321"/>
      <c r="V15" s="321"/>
      <c r="W15" s="321"/>
      <c r="X15" s="321"/>
      <c r="Y15" s="321"/>
      <c r="Z15" s="321"/>
    </row>
    <row r="16" ht="12.0" customHeight="1">
      <c r="M16" s="321"/>
      <c r="N16" s="321"/>
      <c r="O16" s="321"/>
      <c r="P16" s="321"/>
      <c r="Q16" s="321"/>
      <c r="R16" s="321"/>
      <c r="S16" s="321"/>
      <c r="T16" s="321"/>
      <c r="U16" s="321"/>
      <c r="V16" s="321"/>
      <c r="W16" s="321"/>
      <c r="X16" s="321"/>
      <c r="Y16" s="321"/>
      <c r="Z16" s="321"/>
    </row>
    <row r="17" ht="12.0" customHeight="1">
      <c r="M17" s="321"/>
      <c r="N17" s="321"/>
      <c r="O17" s="321"/>
      <c r="P17" s="321"/>
      <c r="Q17" s="321"/>
      <c r="R17" s="321"/>
      <c r="S17" s="321"/>
      <c r="T17" s="321"/>
      <c r="U17" s="321"/>
      <c r="V17" s="321"/>
      <c r="W17" s="321"/>
      <c r="X17" s="321"/>
      <c r="Y17" s="321"/>
      <c r="Z17" s="321"/>
    </row>
    <row r="18" ht="12.0" customHeight="1">
      <c r="M18" s="321"/>
      <c r="N18" s="321"/>
      <c r="O18" s="321"/>
      <c r="P18" s="321"/>
      <c r="Q18" s="321"/>
      <c r="R18" s="321"/>
      <c r="S18" s="321"/>
      <c r="T18" s="321"/>
      <c r="U18" s="321"/>
      <c r="V18" s="321"/>
      <c r="W18" s="321"/>
      <c r="X18" s="321"/>
      <c r="Y18" s="321"/>
      <c r="Z18" s="321"/>
    </row>
    <row r="19" ht="12.0" customHeight="1">
      <c r="L19" s="321"/>
      <c r="M19" s="321"/>
      <c r="N19" s="321"/>
      <c r="O19" s="321"/>
      <c r="P19" s="321"/>
      <c r="Q19" s="321"/>
      <c r="R19" s="321"/>
      <c r="S19" s="321"/>
      <c r="T19" s="321"/>
      <c r="U19" s="321"/>
      <c r="V19" s="321"/>
      <c r="W19" s="321"/>
      <c r="X19" s="321"/>
      <c r="Y19" s="321"/>
      <c r="Z19" s="321"/>
    </row>
    <row r="20" ht="12.0" customHeight="1">
      <c r="L20" s="321"/>
      <c r="M20" s="321"/>
      <c r="N20" s="321"/>
      <c r="O20" s="321"/>
      <c r="P20" s="321"/>
      <c r="Q20" s="321"/>
      <c r="R20" s="321"/>
      <c r="S20" s="321"/>
      <c r="T20" s="321"/>
      <c r="U20" s="321"/>
      <c r="V20" s="321"/>
      <c r="W20" s="321"/>
      <c r="X20" s="321"/>
      <c r="Y20" s="321"/>
      <c r="Z20" s="321"/>
    </row>
    <row r="21" ht="12.0" customHeight="1">
      <c r="L21" s="321"/>
      <c r="M21" s="321"/>
      <c r="N21" s="321"/>
      <c r="O21" s="321"/>
      <c r="P21" s="321"/>
      <c r="Q21" s="321"/>
      <c r="R21" s="321"/>
      <c r="S21" s="321"/>
      <c r="T21" s="321"/>
      <c r="U21" s="321"/>
      <c r="V21" s="321"/>
      <c r="W21" s="321"/>
      <c r="X21" s="321"/>
      <c r="Y21" s="321"/>
      <c r="Z21" s="321"/>
    </row>
    <row r="22" ht="12.0" customHeight="1">
      <c r="L22" s="321"/>
      <c r="M22" s="321"/>
      <c r="N22" s="321"/>
      <c r="O22" s="321"/>
      <c r="P22" s="321"/>
      <c r="Q22" s="321"/>
      <c r="R22" s="321"/>
      <c r="S22" s="321"/>
      <c r="T22" s="321"/>
      <c r="U22" s="321"/>
      <c r="V22" s="321"/>
      <c r="W22" s="321"/>
      <c r="X22" s="321"/>
      <c r="Y22" s="321"/>
      <c r="Z22" s="321"/>
    </row>
    <row r="23" ht="12.0" customHeight="1">
      <c r="L23" s="321"/>
      <c r="M23" s="321"/>
      <c r="N23" s="321"/>
      <c r="O23" s="321"/>
      <c r="P23" s="321"/>
      <c r="Q23" s="321"/>
      <c r="R23" s="321"/>
      <c r="S23" s="321"/>
      <c r="T23" s="321"/>
      <c r="U23" s="321"/>
      <c r="V23" s="321"/>
      <c r="W23" s="321"/>
      <c r="X23" s="321"/>
      <c r="Y23" s="321"/>
      <c r="Z23" s="321"/>
    </row>
    <row r="24" ht="12.0" customHeight="1">
      <c r="L24" s="321"/>
      <c r="M24" s="321"/>
      <c r="N24" s="321"/>
      <c r="O24" s="321"/>
      <c r="P24" s="321"/>
      <c r="Q24" s="321"/>
      <c r="R24" s="321"/>
      <c r="S24" s="321"/>
      <c r="T24" s="321"/>
      <c r="U24" s="321"/>
      <c r="V24" s="321"/>
      <c r="W24" s="321"/>
      <c r="X24" s="321"/>
      <c r="Y24" s="321"/>
      <c r="Z24" s="321"/>
    </row>
    <row r="25" ht="12.0" customHeight="1">
      <c r="L25" s="321"/>
      <c r="M25" s="321"/>
      <c r="N25" s="321"/>
      <c r="O25" s="321"/>
      <c r="P25" s="321"/>
      <c r="Q25" s="321"/>
      <c r="R25" s="321"/>
      <c r="S25" s="321"/>
      <c r="T25" s="321"/>
      <c r="U25" s="321"/>
      <c r="V25" s="321"/>
      <c r="W25" s="321"/>
      <c r="X25" s="321"/>
      <c r="Y25" s="321"/>
      <c r="Z25" s="321"/>
    </row>
    <row r="26" ht="12.0" customHeight="1">
      <c r="L26" s="321"/>
      <c r="M26" s="321"/>
      <c r="N26" s="321"/>
      <c r="O26" s="321"/>
      <c r="P26" s="321"/>
      <c r="Q26" s="321"/>
      <c r="R26" s="321"/>
      <c r="S26" s="321"/>
      <c r="T26" s="321"/>
      <c r="U26" s="321"/>
      <c r="V26" s="321"/>
      <c r="W26" s="321"/>
      <c r="X26" s="321"/>
      <c r="Y26" s="321"/>
      <c r="Z26" s="321"/>
    </row>
    <row r="27" ht="12.0" customHeight="1">
      <c r="L27" s="321"/>
      <c r="M27" s="321"/>
      <c r="N27" s="321"/>
      <c r="O27" s="321"/>
      <c r="P27" s="321"/>
      <c r="Q27" s="321"/>
      <c r="R27" s="321"/>
      <c r="S27" s="321"/>
      <c r="T27" s="321"/>
      <c r="U27" s="321"/>
      <c r="V27" s="321"/>
      <c r="W27" s="321"/>
      <c r="X27" s="321"/>
      <c r="Y27" s="321"/>
      <c r="Z27" s="321"/>
    </row>
    <row r="28" ht="12.0" customHeight="1">
      <c r="L28" s="321"/>
      <c r="M28" s="321"/>
      <c r="N28" s="321"/>
      <c r="O28" s="321"/>
      <c r="P28" s="321"/>
      <c r="Q28" s="321"/>
      <c r="R28" s="321"/>
      <c r="S28" s="321"/>
      <c r="T28" s="321"/>
      <c r="U28" s="321"/>
      <c r="V28" s="321"/>
      <c r="W28" s="321"/>
      <c r="X28" s="321"/>
      <c r="Y28" s="321"/>
      <c r="Z28" s="321"/>
    </row>
    <row r="29" ht="12.0" customHeight="1">
      <c r="L29" s="321"/>
      <c r="M29" s="321"/>
      <c r="N29" s="321"/>
      <c r="O29" s="321"/>
      <c r="P29" s="321"/>
      <c r="Q29" s="321"/>
      <c r="R29" s="321"/>
      <c r="S29" s="321"/>
      <c r="T29" s="321"/>
      <c r="U29" s="321"/>
      <c r="V29" s="321"/>
      <c r="W29" s="321"/>
      <c r="X29" s="321"/>
      <c r="Y29" s="321"/>
      <c r="Z29" s="321"/>
    </row>
    <row r="30" ht="12.0" customHeight="1">
      <c r="L30" s="321"/>
      <c r="M30" s="321"/>
      <c r="N30" s="321"/>
      <c r="O30" s="321"/>
      <c r="P30" s="321"/>
      <c r="Q30" s="321"/>
      <c r="R30" s="321"/>
      <c r="S30" s="321"/>
      <c r="T30" s="321"/>
      <c r="U30" s="321"/>
      <c r="V30" s="321"/>
      <c r="W30" s="321"/>
      <c r="X30" s="321"/>
      <c r="Y30" s="321"/>
      <c r="Z30" s="321"/>
    </row>
    <row r="31" ht="12.0" customHeight="1">
      <c r="L31" s="321"/>
      <c r="M31" s="321"/>
      <c r="N31" s="321"/>
      <c r="O31" s="321"/>
      <c r="P31" s="321"/>
      <c r="Q31" s="321"/>
      <c r="R31" s="321"/>
      <c r="S31" s="321"/>
      <c r="T31" s="321"/>
      <c r="U31" s="321"/>
      <c r="V31" s="321"/>
      <c r="W31" s="321"/>
      <c r="X31" s="321"/>
      <c r="Y31" s="321"/>
      <c r="Z31" s="321"/>
    </row>
    <row r="32" ht="12.0" customHeight="1">
      <c r="L32" s="321"/>
      <c r="M32" s="321"/>
      <c r="N32" s="321"/>
      <c r="O32" s="321"/>
      <c r="P32" s="321"/>
      <c r="Q32" s="321"/>
      <c r="R32" s="321"/>
      <c r="S32" s="321"/>
      <c r="T32" s="321"/>
      <c r="U32" s="321"/>
      <c r="V32" s="321"/>
      <c r="W32" s="321"/>
      <c r="X32" s="321"/>
      <c r="Y32" s="321"/>
      <c r="Z32" s="321"/>
    </row>
    <row r="33" ht="12.0" customHeight="1">
      <c r="L33" s="321"/>
      <c r="M33" s="321"/>
      <c r="N33" s="321"/>
      <c r="O33" s="321"/>
      <c r="P33" s="321"/>
      <c r="Q33" s="321"/>
      <c r="R33" s="321"/>
      <c r="S33" s="321"/>
      <c r="T33" s="321"/>
      <c r="U33" s="321"/>
      <c r="V33" s="321"/>
      <c r="W33" s="321"/>
      <c r="X33" s="321"/>
      <c r="Y33" s="321"/>
      <c r="Z33" s="321"/>
    </row>
    <row r="34" ht="12.0" customHeight="1">
      <c r="L34" s="321"/>
      <c r="M34" s="321"/>
      <c r="N34" s="321"/>
      <c r="O34" s="321"/>
      <c r="P34" s="321"/>
      <c r="Q34" s="321"/>
      <c r="R34" s="321"/>
      <c r="S34" s="321"/>
      <c r="T34" s="321"/>
      <c r="U34" s="321"/>
      <c r="V34" s="321"/>
      <c r="W34" s="321"/>
      <c r="X34" s="321"/>
      <c r="Y34" s="321"/>
      <c r="Z34" s="321"/>
    </row>
    <row r="35" ht="12.0" customHeight="1">
      <c r="L35" s="321"/>
      <c r="M35" s="321"/>
      <c r="N35" s="321"/>
      <c r="O35" s="321"/>
      <c r="P35" s="321"/>
      <c r="Q35" s="321"/>
      <c r="R35" s="321"/>
      <c r="S35" s="321"/>
      <c r="T35" s="321"/>
      <c r="U35" s="321"/>
      <c r="V35" s="321"/>
      <c r="W35" s="321"/>
      <c r="X35" s="321"/>
      <c r="Y35" s="321"/>
      <c r="Z35" s="321"/>
    </row>
    <row r="36" ht="12.0" customHeight="1">
      <c r="L36" s="321"/>
      <c r="M36" s="321"/>
      <c r="N36" s="321"/>
      <c r="O36" s="321"/>
      <c r="P36" s="321"/>
      <c r="Q36" s="321"/>
      <c r="R36" s="321"/>
      <c r="S36" s="321"/>
      <c r="T36" s="321"/>
      <c r="U36" s="321"/>
      <c r="V36" s="321"/>
      <c r="W36" s="321"/>
      <c r="X36" s="321"/>
      <c r="Y36" s="321"/>
      <c r="Z36" s="321"/>
    </row>
    <row r="37" ht="12.0" customHeight="1">
      <c r="L37" s="321"/>
      <c r="M37" s="321"/>
      <c r="N37" s="321"/>
      <c r="O37" s="321"/>
      <c r="P37" s="321"/>
      <c r="Q37" s="321"/>
      <c r="R37" s="321"/>
      <c r="S37" s="321"/>
      <c r="T37" s="321"/>
      <c r="U37" s="321"/>
      <c r="V37" s="321"/>
      <c r="W37" s="321"/>
      <c r="X37" s="321"/>
      <c r="Y37" s="321"/>
      <c r="Z37" s="321"/>
    </row>
    <row r="38" ht="12.0" customHeight="1">
      <c r="L38" s="321"/>
      <c r="M38" s="321"/>
      <c r="N38" s="321"/>
      <c r="O38" s="321"/>
      <c r="P38" s="321"/>
      <c r="Q38" s="321"/>
      <c r="R38" s="321"/>
      <c r="S38" s="321"/>
      <c r="T38" s="321"/>
      <c r="U38" s="321"/>
      <c r="V38" s="321"/>
      <c r="W38" s="321"/>
      <c r="X38" s="321"/>
      <c r="Y38" s="321"/>
      <c r="Z38" s="321"/>
    </row>
    <row r="39" ht="12.0" customHeight="1">
      <c r="L39" s="321"/>
      <c r="M39" s="321"/>
      <c r="N39" s="321"/>
      <c r="O39" s="321"/>
      <c r="P39" s="321"/>
      <c r="Q39" s="321"/>
      <c r="R39" s="321"/>
      <c r="S39" s="321"/>
      <c r="T39" s="321"/>
      <c r="U39" s="321"/>
      <c r="V39" s="321"/>
      <c r="W39" s="321"/>
      <c r="X39" s="321"/>
      <c r="Y39" s="321"/>
      <c r="Z39" s="321"/>
    </row>
    <row r="40" ht="12.0" customHeight="1">
      <c r="L40" s="321"/>
      <c r="M40" s="321"/>
      <c r="N40" s="321"/>
      <c r="O40" s="321"/>
      <c r="P40" s="321"/>
      <c r="Q40" s="321"/>
      <c r="R40" s="321"/>
      <c r="S40" s="321"/>
      <c r="T40" s="321"/>
      <c r="U40" s="321"/>
      <c r="V40" s="321"/>
      <c r="W40" s="321"/>
      <c r="X40" s="321"/>
      <c r="Y40" s="321"/>
      <c r="Z40" s="321"/>
    </row>
    <row r="41" ht="12.0" customHeight="1">
      <c r="L41" s="321"/>
      <c r="M41" s="321"/>
      <c r="N41" s="321"/>
      <c r="O41" s="321"/>
      <c r="P41" s="321"/>
      <c r="Q41" s="321"/>
      <c r="R41" s="321"/>
      <c r="S41" s="321"/>
      <c r="T41" s="321"/>
      <c r="U41" s="321"/>
      <c r="V41" s="321"/>
      <c r="W41" s="321"/>
      <c r="X41" s="321"/>
      <c r="Y41" s="321"/>
      <c r="Z41" s="321"/>
    </row>
    <row r="42" ht="12.0" customHeight="1">
      <c r="L42" s="321"/>
      <c r="M42" s="321"/>
      <c r="N42" s="321"/>
      <c r="O42" s="321"/>
      <c r="P42" s="321"/>
      <c r="Q42" s="321"/>
      <c r="R42" s="321"/>
      <c r="S42" s="321"/>
      <c r="T42" s="321"/>
      <c r="U42" s="321"/>
      <c r="V42" s="321"/>
      <c r="W42" s="321"/>
      <c r="X42" s="321"/>
      <c r="Y42" s="321"/>
      <c r="Z42" s="321"/>
    </row>
    <row r="43" ht="12.0" customHeight="1">
      <c r="L43" s="321"/>
      <c r="M43" s="321"/>
      <c r="N43" s="321"/>
      <c r="O43" s="321"/>
      <c r="P43" s="321"/>
      <c r="Q43" s="321"/>
      <c r="R43" s="321"/>
      <c r="S43" s="321"/>
      <c r="T43" s="321"/>
      <c r="U43" s="321"/>
      <c r="V43" s="321"/>
      <c r="W43" s="321"/>
      <c r="X43" s="321"/>
      <c r="Y43" s="321"/>
      <c r="Z43" s="321"/>
    </row>
    <row r="44" ht="12.0" customHeight="1">
      <c r="L44" s="321"/>
      <c r="M44" s="321"/>
      <c r="N44" s="321"/>
      <c r="O44" s="321"/>
      <c r="P44" s="321"/>
      <c r="Q44" s="321"/>
      <c r="R44" s="321"/>
      <c r="S44" s="321"/>
      <c r="T44" s="321"/>
      <c r="U44" s="321"/>
      <c r="V44" s="321"/>
      <c r="W44" s="321"/>
      <c r="X44" s="321"/>
      <c r="Y44" s="321"/>
      <c r="Z44" s="321"/>
    </row>
    <row r="45" ht="12.0" customHeight="1">
      <c r="L45" s="321"/>
      <c r="M45" s="321"/>
      <c r="N45" s="321"/>
      <c r="O45" s="321"/>
      <c r="P45" s="321"/>
      <c r="Q45" s="321"/>
      <c r="R45" s="321"/>
      <c r="S45" s="321"/>
      <c r="T45" s="321"/>
      <c r="U45" s="321"/>
      <c r="V45" s="321"/>
      <c r="W45" s="321"/>
      <c r="X45" s="321"/>
      <c r="Y45" s="321"/>
      <c r="Z45" s="321"/>
    </row>
    <row r="46" ht="12.0" customHeight="1">
      <c r="L46" s="321"/>
      <c r="M46" s="321"/>
      <c r="N46" s="321"/>
      <c r="O46" s="321"/>
      <c r="P46" s="321"/>
      <c r="Q46" s="321"/>
      <c r="R46" s="321"/>
      <c r="S46" s="321"/>
      <c r="T46" s="321"/>
      <c r="U46" s="321"/>
      <c r="V46" s="321"/>
      <c r="W46" s="321"/>
      <c r="X46" s="321"/>
      <c r="Y46" s="321"/>
      <c r="Z46" s="321"/>
    </row>
    <row r="47" ht="12.0" customHeight="1">
      <c r="L47" s="321"/>
      <c r="M47" s="321"/>
      <c r="N47" s="321"/>
      <c r="O47" s="321"/>
      <c r="P47" s="321"/>
      <c r="Q47" s="321"/>
      <c r="R47" s="321"/>
      <c r="S47" s="321"/>
      <c r="T47" s="321"/>
      <c r="U47" s="321"/>
      <c r="V47" s="321"/>
      <c r="W47" s="321"/>
      <c r="X47" s="321"/>
      <c r="Y47" s="321"/>
      <c r="Z47" s="321"/>
    </row>
    <row r="48" ht="12.0" customHeight="1">
      <c r="L48" s="321"/>
      <c r="M48" s="321"/>
      <c r="N48" s="321"/>
      <c r="O48" s="321"/>
      <c r="P48" s="321"/>
      <c r="Q48" s="321"/>
      <c r="R48" s="321"/>
      <c r="S48" s="321"/>
      <c r="T48" s="321"/>
      <c r="U48" s="321"/>
      <c r="V48" s="321"/>
      <c r="W48" s="321"/>
      <c r="X48" s="321"/>
      <c r="Y48" s="321"/>
      <c r="Z48" s="321"/>
    </row>
    <row r="49" ht="12.0" customHeight="1">
      <c r="L49" s="321"/>
      <c r="M49" s="321"/>
      <c r="N49" s="321"/>
      <c r="O49" s="321"/>
      <c r="P49" s="321"/>
      <c r="Q49" s="321"/>
      <c r="R49" s="321"/>
      <c r="S49" s="321"/>
      <c r="T49" s="321"/>
      <c r="U49" s="321"/>
      <c r="V49" s="321"/>
      <c r="W49" s="321"/>
      <c r="X49" s="321"/>
      <c r="Y49" s="321"/>
      <c r="Z49" s="321"/>
    </row>
    <row r="50" ht="12.0" customHeight="1">
      <c r="L50" s="321"/>
      <c r="M50" s="321"/>
      <c r="N50" s="321"/>
      <c r="O50" s="321"/>
      <c r="P50" s="321"/>
      <c r="Q50" s="321"/>
      <c r="R50" s="321"/>
      <c r="S50" s="321"/>
      <c r="T50" s="321"/>
      <c r="U50" s="321"/>
      <c r="V50" s="321"/>
      <c r="W50" s="321"/>
      <c r="X50" s="321"/>
      <c r="Y50" s="321"/>
      <c r="Z50" s="321"/>
    </row>
    <row r="51" ht="12.0" customHeight="1">
      <c r="L51" s="321"/>
      <c r="M51" s="321"/>
      <c r="N51" s="321"/>
      <c r="O51" s="321"/>
      <c r="P51" s="321"/>
      <c r="Q51" s="321"/>
      <c r="R51" s="321"/>
      <c r="S51" s="321"/>
      <c r="T51" s="321"/>
      <c r="U51" s="321"/>
      <c r="V51" s="321"/>
      <c r="W51" s="321"/>
      <c r="X51" s="321"/>
      <c r="Y51" s="321"/>
      <c r="Z51" s="321"/>
    </row>
    <row r="52" ht="12.0" customHeight="1">
      <c r="L52" s="321"/>
      <c r="M52" s="321"/>
      <c r="N52" s="321"/>
      <c r="O52" s="321"/>
      <c r="P52" s="321"/>
      <c r="Q52" s="321"/>
      <c r="R52" s="321"/>
      <c r="S52" s="321"/>
      <c r="T52" s="321"/>
      <c r="U52" s="321"/>
      <c r="V52" s="321"/>
      <c r="W52" s="321"/>
      <c r="X52" s="321"/>
      <c r="Y52" s="321"/>
      <c r="Z52" s="321"/>
    </row>
    <row r="53" ht="12.0" customHeight="1">
      <c r="L53" s="321"/>
      <c r="M53" s="321"/>
      <c r="N53" s="321"/>
      <c r="O53" s="321"/>
      <c r="P53" s="321"/>
      <c r="Q53" s="321"/>
      <c r="R53" s="321"/>
      <c r="S53" s="321"/>
      <c r="T53" s="321"/>
      <c r="U53" s="321"/>
      <c r="V53" s="321"/>
      <c r="W53" s="321"/>
      <c r="X53" s="321"/>
      <c r="Y53" s="321"/>
      <c r="Z53" s="321"/>
    </row>
    <row r="54" ht="12.0" customHeight="1">
      <c r="L54" s="321"/>
      <c r="M54" s="321"/>
      <c r="N54" s="321"/>
      <c r="O54" s="321"/>
      <c r="P54" s="321"/>
      <c r="Q54" s="321"/>
      <c r="R54" s="321"/>
      <c r="S54" s="321"/>
      <c r="T54" s="321"/>
      <c r="U54" s="321"/>
      <c r="V54" s="321"/>
      <c r="W54" s="321"/>
      <c r="X54" s="321"/>
      <c r="Y54" s="321"/>
      <c r="Z54" s="321"/>
    </row>
    <row r="55" ht="12.0" customHeight="1">
      <c r="L55" s="321"/>
      <c r="M55" s="321"/>
      <c r="N55" s="321"/>
      <c r="O55" s="321"/>
      <c r="P55" s="321"/>
      <c r="Q55" s="321"/>
      <c r="R55" s="321"/>
      <c r="S55" s="321"/>
      <c r="T55" s="321"/>
      <c r="U55" s="321"/>
      <c r="V55" s="321"/>
      <c r="W55" s="321"/>
      <c r="X55" s="321"/>
      <c r="Y55" s="321"/>
      <c r="Z55" s="321"/>
    </row>
    <row r="56" ht="12.0" customHeight="1">
      <c r="L56" s="321"/>
      <c r="M56" s="321"/>
      <c r="N56" s="321"/>
      <c r="O56" s="321"/>
      <c r="P56" s="321"/>
      <c r="Q56" s="321"/>
      <c r="R56" s="321"/>
      <c r="S56" s="321"/>
      <c r="T56" s="321"/>
      <c r="U56" s="321"/>
      <c r="V56" s="321"/>
      <c r="W56" s="321"/>
      <c r="X56" s="321"/>
      <c r="Y56" s="321"/>
      <c r="Z56" s="321"/>
    </row>
    <row r="57" ht="12.0" customHeight="1">
      <c r="L57" s="321"/>
      <c r="M57" s="321"/>
      <c r="N57" s="321"/>
      <c r="O57" s="321"/>
      <c r="P57" s="321"/>
      <c r="Q57" s="321"/>
      <c r="R57" s="321"/>
      <c r="S57" s="321"/>
      <c r="T57" s="321"/>
      <c r="U57" s="321"/>
      <c r="V57" s="321"/>
      <c r="W57" s="321"/>
      <c r="X57" s="321"/>
      <c r="Y57" s="321"/>
      <c r="Z57" s="321"/>
    </row>
    <row r="58" ht="12.0" customHeight="1">
      <c r="L58" s="321"/>
      <c r="M58" s="321"/>
      <c r="N58" s="321"/>
      <c r="O58" s="321"/>
      <c r="P58" s="321"/>
      <c r="Q58" s="321"/>
      <c r="R58" s="321"/>
      <c r="S58" s="321"/>
      <c r="T58" s="321"/>
      <c r="U58" s="321"/>
      <c r="V58" s="321"/>
      <c r="W58" s="321"/>
      <c r="X58" s="321"/>
      <c r="Y58" s="321"/>
      <c r="Z58" s="321"/>
    </row>
    <row r="59" ht="12.0" customHeight="1">
      <c r="L59" s="321"/>
      <c r="M59" s="321"/>
      <c r="N59" s="321"/>
      <c r="O59" s="321"/>
      <c r="P59" s="321"/>
      <c r="Q59" s="321"/>
      <c r="R59" s="321"/>
      <c r="S59" s="321"/>
      <c r="T59" s="321"/>
      <c r="U59" s="321"/>
      <c r="V59" s="321"/>
      <c r="W59" s="321"/>
      <c r="X59" s="321"/>
      <c r="Y59" s="321"/>
      <c r="Z59" s="321"/>
    </row>
    <row r="60" ht="12.0" customHeight="1">
      <c r="L60" s="321"/>
      <c r="M60" s="321"/>
      <c r="N60" s="321"/>
      <c r="O60" s="321"/>
      <c r="P60" s="321"/>
      <c r="Q60" s="321"/>
      <c r="R60" s="321"/>
      <c r="S60" s="321"/>
      <c r="T60" s="321"/>
      <c r="U60" s="321"/>
      <c r="V60" s="321"/>
      <c r="W60" s="321"/>
      <c r="X60" s="321"/>
      <c r="Y60" s="321"/>
      <c r="Z60" s="321"/>
    </row>
    <row r="61" ht="12.0" customHeight="1">
      <c r="L61" s="321"/>
      <c r="M61" s="321"/>
      <c r="N61" s="321"/>
      <c r="O61" s="321"/>
      <c r="P61" s="321"/>
      <c r="Q61" s="321"/>
      <c r="R61" s="321"/>
      <c r="S61" s="321"/>
      <c r="T61" s="321"/>
      <c r="U61" s="321"/>
      <c r="V61" s="321"/>
      <c r="W61" s="321"/>
      <c r="X61" s="321"/>
      <c r="Y61" s="321"/>
      <c r="Z61" s="321"/>
    </row>
    <row r="62" ht="12.0" customHeight="1">
      <c r="L62" s="321"/>
      <c r="M62" s="321"/>
      <c r="N62" s="321"/>
      <c r="O62" s="321"/>
      <c r="P62" s="321"/>
      <c r="Q62" s="321"/>
      <c r="R62" s="321"/>
      <c r="S62" s="321"/>
      <c r="T62" s="321"/>
      <c r="U62" s="321"/>
      <c r="V62" s="321"/>
      <c r="W62" s="321"/>
      <c r="X62" s="321"/>
      <c r="Y62" s="321"/>
      <c r="Z62" s="321"/>
    </row>
    <row r="63" ht="12.0" customHeight="1">
      <c r="L63" s="321"/>
      <c r="M63" s="321"/>
      <c r="N63" s="321"/>
      <c r="O63" s="321"/>
      <c r="P63" s="321"/>
      <c r="Q63" s="321"/>
      <c r="R63" s="321"/>
      <c r="S63" s="321"/>
      <c r="T63" s="321"/>
      <c r="U63" s="321"/>
      <c r="V63" s="321"/>
      <c r="W63" s="321"/>
      <c r="X63" s="321"/>
      <c r="Y63" s="321"/>
      <c r="Z63" s="321"/>
    </row>
    <row r="64" ht="12.0" customHeight="1">
      <c r="L64" s="321"/>
      <c r="M64" s="321"/>
      <c r="N64" s="321"/>
      <c r="O64" s="321"/>
      <c r="P64" s="321"/>
      <c r="Q64" s="321"/>
      <c r="R64" s="321"/>
      <c r="S64" s="321"/>
      <c r="T64" s="321"/>
      <c r="U64" s="321"/>
      <c r="V64" s="321"/>
      <c r="W64" s="321"/>
      <c r="X64" s="321"/>
      <c r="Y64" s="321"/>
      <c r="Z64" s="321"/>
    </row>
    <row r="65" ht="12.0" customHeight="1">
      <c r="L65" s="321"/>
      <c r="M65" s="321"/>
      <c r="N65" s="321"/>
      <c r="O65" s="321"/>
      <c r="P65" s="321"/>
      <c r="Q65" s="321"/>
      <c r="R65" s="321"/>
      <c r="S65" s="321"/>
      <c r="T65" s="321"/>
      <c r="U65" s="321"/>
      <c r="V65" s="321"/>
      <c r="W65" s="321"/>
      <c r="X65" s="321"/>
      <c r="Y65" s="321"/>
      <c r="Z65" s="321"/>
    </row>
    <row r="66" ht="12.0" customHeight="1">
      <c r="L66" s="321"/>
      <c r="M66" s="321"/>
      <c r="N66" s="321"/>
      <c r="O66" s="321"/>
      <c r="P66" s="321"/>
      <c r="Q66" s="321"/>
      <c r="R66" s="321"/>
      <c r="S66" s="321"/>
      <c r="T66" s="321"/>
      <c r="U66" s="321"/>
      <c r="V66" s="321"/>
      <c r="W66" s="321"/>
      <c r="X66" s="321"/>
      <c r="Y66" s="321"/>
      <c r="Z66" s="321"/>
    </row>
    <row r="67" ht="12.0" customHeight="1">
      <c r="L67" s="321"/>
      <c r="M67" s="321"/>
      <c r="N67" s="321"/>
      <c r="O67" s="321"/>
      <c r="P67" s="321"/>
      <c r="Q67" s="321"/>
      <c r="R67" s="321"/>
      <c r="S67" s="321"/>
      <c r="T67" s="321"/>
      <c r="U67" s="321"/>
      <c r="V67" s="321"/>
      <c r="W67" s="321"/>
      <c r="X67" s="321"/>
      <c r="Y67" s="321"/>
      <c r="Z67" s="321"/>
    </row>
    <row r="68" ht="12.0" customHeight="1">
      <c r="L68" s="321"/>
      <c r="M68" s="321"/>
      <c r="N68" s="321"/>
      <c r="O68" s="321"/>
      <c r="P68" s="321"/>
      <c r="Q68" s="321"/>
      <c r="R68" s="321"/>
      <c r="S68" s="321"/>
      <c r="T68" s="321"/>
      <c r="U68" s="321"/>
      <c r="V68" s="321"/>
      <c r="W68" s="321"/>
      <c r="X68" s="321"/>
      <c r="Y68" s="321"/>
      <c r="Z68" s="321"/>
    </row>
    <row r="69" ht="12.0" customHeight="1">
      <c r="L69" s="321"/>
      <c r="M69" s="321"/>
      <c r="N69" s="321"/>
      <c r="O69" s="321"/>
      <c r="P69" s="321"/>
      <c r="Q69" s="321"/>
      <c r="R69" s="321"/>
      <c r="S69" s="321"/>
      <c r="T69" s="321"/>
      <c r="U69" s="321"/>
      <c r="V69" s="321"/>
      <c r="W69" s="321"/>
      <c r="X69" s="321"/>
      <c r="Y69" s="321"/>
      <c r="Z69" s="321"/>
    </row>
    <row r="70" ht="12.0" customHeight="1">
      <c r="L70" s="321"/>
      <c r="M70" s="321"/>
      <c r="N70" s="321"/>
      <c r="O70" s="321"/>
      <c r="P70" s="321"/>
      <c r="Q70" s="321"/>
      <c r="R70" s="321"/>
      <c r="S70" s="321"/>
      <c r="T70" s="321"/>
      <c r="U70" s="321"/>
      <c r="V70" s="321"/>
      <c r="W70" s="321"/>
      <c r="X70" s="321"/>
      <c r="Y70" s="321"/>
      <c r="Z70" s="321"/>
    </row>
    <row r="71" ht="12.0" customHeight="1">
      <c r="L71" s="321"/>
      <c r="M71" s="321"/>
      <c r="N71" s="321"/>
      <c r="O71" s="321"/>
      <c r="P71" s="321"/>
      <c r="Q71" s="321"/>
      <c r="R71" s="321"/>
      <c r="S71" s="321"/>
      <c r="T71" s="321"/>
      <c r="U71" s="321"/>
      <c r="V71" s="321"/>
      <c r="W71" s="321"/>
      <c r="X71" s="321"/>
      <c r="Y71" s="321"/>
      <c r="Z71" s="321"/>
    </row>
    <row r="72" ht="12.0" customHeight="1">
      <c r="L72" s="321"/>
      <c r="M72" s="321"/>
      <c r="N72" s="321"/>
      <c r="O72" s="321"/>
      <c r="P72" s="321"/>
      <c r="Q72" s="321"/>
      <c r="R72" s="321"/>
      <c r="S72" s="321"/>
      <c r="T72" s="321"/>
      <c r="U72" s="321"/>
      <c r="V72" s="321"/>
      <c r="W72" s="321"/>
      <c r="X72" s="321"/>
      <c r="Y72" s="321"/>
      <c r="Z72" s="321"/>
    </row>
    <row r="73" ht="12.0" customHeight="1">
      <c r="L73" s="321"/>
      <c r="M73" s="321"/>
      <c r="N73" s="321"/>
      <c r="O73" s="321"/>
      <c r="P73" s="321"/>
      <c r="Q73" s="321"/>
      <c r="R73" s="321"/>
      <c r="S73" s="321"/>
      <c r="T73" s="321"/>
      <c r="U73" s="321"/>
      <c r="V73" s="321"/>
      <c r="W73" s="321"/>
      <c r="X73" s="321"/>
      <c r="Y73" s="321"/>
      <c r="Z73" s="321"/>
    </row>
    <row r="74" ht="12.0" customHeight="1">
      <c r="L74" s="321"/>
      <c r="M74" s="321"/>
      <c r="N74" s="321"/>
      <c r="O74" s="321"/>
      <c r="P74" s="321"/>
      <c r="Q74" s="321"/>
      <c r="R74" s="321"/>
      <c r="S74" s="321"/>
      <c r="T74" s="321"/>
      <c r="U74" s="321"/>
      <c r="V74" s="321"/>
      <c r="W74" s="321"/>
      <c r="X74" s="321"/>
      <c r="Y74" s="321"/>
      <c r="Z74" s="321"/>
    </row>
    <row r="75" ht="12.0" customHeight="1">
      <c r="L75" s="321"/>
      <c r="M75" s="321"/>
      <c r="N75" s="321"/>
      <c r="O75" s="321"/>
      <c r="P75" s="321"/>
      <c r="Q75" s="321"/>
      <c r="R75" s="321"/>
      <c r="S75" s="321"/>
      <c r="T75" s="321"/>
      <c r="U75" s="321"/>
      <c r="V75" s="321"/>
      <c r="W75" s="321"/>
      <c r="X75" s="321"/>
      <c r="Y75" s="321"/>
      <c r="Z75" s="321"/>
    </row>
    <row r="76" ht="12.0" customHeight="1">
      <c r="L76" s="321"/>
      <c r="M76" s="321"/>
      <c r="N76" s="321"/>
      <c r="O76" s="321"/>
      <c r="P76" s="321"/>
      <c r="Q76" s="321"/>
      <c r="R76" s="321"/>
      <c r="S76" s="321"/>
      <c r="T76" s="321"/>
      <c r="U76" s="321"/>
      <c r="V76" s="321"/>
      <c r="W76" s="321"/>
      <c r="X76" s="321"/>
      <c r="Y76" s="321"/>
      <c r="Z76" s="321"/>
    </row>
    <row r="77" ht="12.0" customHeight="1">
      <c r="L77" s="321"/>
      <c r="M77" s="321"/>
      <c r="N77" s="321"/>
      <c r="O77" s="321"/>
      <c r="P77" s="321"/>
      <c r="Q77" s="321"/>
      <c r="R77" s="321"/>
      <c r="S77" s="321"/>
      <c r="T77" s="321"/>
      <c r="U77" s="321"/>
      <c r="V77" s="321"/>
      <c r="W77" s="321"/>
      <c r="X77" s="321"/>
      <c r="Y77" s="321"/>
      <c r="Z77" s="321"/>
    </row>
    <row r="78" ht="12.0" customHeight="1">
      <c r="L78" s="321"/>
      <c r="M78" s="321"/>
      <c r="N78" s="321"/>
      <c r="O78" s="321"/>
      <c r="P78" s="321"/>
      <c r="Q78" s="321"/>
      <c r="R78" s="321"/>
      <c r="S78" s="321"/>
      <c r="T78" s="321"/>
      <c r="U78" s="321"/>
      <c r="V78" s="321"/>
      <c r="W78" s="321"/>
      <c r="X78" s="321"/>
      <c r="Y78" s="321"/>
      <c r="Z78" s="321"/>
    </row>
    <row r="79" ht="12.0" customHeight="1">
      <c r="L79" s="321"/>
      <c r="M79" s="321"/>
      <c r="N79" s="321"/>
      <c r="O79" s="321"/>
      <c r="P79" s="321"/>
      <c r="Q79" s="321"/>
      <c r="R79" s="321"/>
      <c r="S79" s="321"/>
      <c r="T79" s="321"/>
      <c r="U79" s="321"/>
      <c r="V79" s="321"/>
      <c r="W79" s="321"/>
      <c r="X79" s="321"/>
      <c r="Y79" s="321"/>
      <c r="Z79" s="321"/>
    </row>
    <row r="80" ht="12.0" customHeight="1">
      <c r="L80" s="321"/>
      <c r="M80" s="321"/>
      <c r="N80" s="321"/>
      <c r="O80" s="321"/>
      <c r="P80" s="321"/>
      <c r="Q80" s="321"/>
      <c r="R80" s="321"/>
      <c r="S80" s="321"/>
      <c r="T80" s="321"/>
      <c r="U80" s="321"/>
      <c r="V80" s="321"/>
      <c r="W80" s="321"/>
      <c r="X80" s="321"/>
      <c r="Y80" s="321"/>
      <c r="Z80" s="321"/>
    </row>
    <row r="81" ht="12.0" customHeight="1">
      <c r="L81" s="321"/>
      <c r="M81" s="321"/>
      <c r="N81" s="321"/>
      <c r="O81" s="321"/>
      <c r="P81" s="321"/>
      <c r="Q81" s="321"/>
      <c r="R81" s="321"/>
      <c r="S81" s="321"/>
      <c r="T81" s="321"/>
      <c r="U81" s="321"/>
      <c r="V81" s="321"/>
      <c r="W81" s="321"/>
      <c r="X81" s="321"/>
      <c r="Y81" s="321"/>
      <c r="Z81" s="321"/>
    </row>
    <row r="82" ht="12.0" customHeight="1">
      <c r="L82" s="321"/>
      <c r="M82" s="321"/>
      <c r="N82" s="321"/>
      <c r="O82" s="321"/>
      <c r="P82" s="321"/>
      <c r="Q82" s="321"/>
      <c r="R82" s="321"/>
      <c r="S82" s="321"/>
      <c r="T82" s="321"/>
      <c r="U82" s="321"/>
      <c r="V82" s="321"/>
      <c r="W82" s="321"/>
      <c r="X82" s="321"/>
      <c r="Y82" s="321"/>
      <c r="Z82" s="321"/>
    </row>
    <row r="83" ht="12.0" customHeight="1">
      <c r="L83" s="321"/>
      <c r="M83" s="321"/>
      <c r="N83" s="321"/>
      <c r="O83" s="321"/>
      <c r="P83" s="321"/>
      <c r="Q83" s="321"/>
      <c r="R83" s="321"/>
      <c r="S83" s="321"/>
      <c r="T83" s="321"/>
      <c r="U83" s="321"/>
      <c r="V83" s="321"/>
      <c r="W83" s="321"/>
      <c r="X83" s="321"/>
      <c r="Y83" s="321"/>
      <c r="Z83" s="321"/>
    </row>
    <row r="84" ht="12.0" customHeight="1">
      <c r="L84" s="321"/>
      <c r="M84" s="321"/>
      <c r="N84" s="321"/>
      <c r="O84" s="321"/>
      <c r="P84" s="321"/>
      <c r="Q84" s="321"/>
      <c r="R84" s="321"/>
      <c r="S84" s="321"/>
      <c r="T84" s="321"/>
      <c r="U84" s="321"/>
      <c r="V84" s="321"/>
      <c r="W84" s="321"/>
      <c r="X84" s="321"/>
      <c r="Y84" s="321"/>
      <c r="Z84" s="321"/>
    </row>
    <row r="85" ht="12.0" customHeight="1">
      <c r="L85" s="321"/>
      <c r="M85" s="321"/>
      <c r="N85" s="321"/>
      <c r="O85" s="321"/>
      <c r="P85" s="321"/>
      <c r="Q85" s="321"/>
      <c r="R85" s="321"/>
      <c r="S85" s="321"/>
      <c r="T85" s="321"/>
      <c r="U85" s="321"/>
      <c r="V85" s="321"/>
      <c r="W85" s="321"/>
      <c r="X85" s="321"/>
      <c r="Y85" s="321"/>
      <c r="Z85" s="321"/>
    </row>
    <row r="86" ht="12.0" customHeight="1">
      <c r="L86" s="321"/>
      <c r="M86" s="321"/>
      <c r="N86" s="321"/>
      <c r="O86" s="321"/>
      <c r="P86" s="321"/>
      <c r="Q86" s="321"/>
      <c r="R86" s="321"/>
      <c r="S86" s="321"/>
      <c r="T86" s="321"/>
      <c r="U86" s="321"/>
      <c r="V86" s="321"/>
      <c r="W86" s="321"/>
      <c r="X86" s="321"/>
      <c r="Y86" s="321"/>
      <c r="Z86" s="321"/>
    </row>
    <row r="87" ht="12.0" customHeight="1">
      <c r="L87" s="321"/>
      <c r="M87" s="321"/>
      <c r="N87" s="321"/>
      <c r="O87" s="321"/>
      <c r="P87" s="321"/>
      <c r="Q87" s="321"/>
      <c r="R87" s="321"/>
      <c r="S87" s="321"/>
      <c r="T87" s="321"/>
      <c r="U87" s="321"/>
      <c r="V87" s="321"/>
      <c r="W87" s="321"/>
      <c r="X87" s="321"/>
      <c r="Y87" s="321"/>
      <c r="Z87" s="321"/>
    </row>
    <row r="88" ht="12.0" customHeight="1">
      <c r="L88" s="321"/>
      <c r="M88" s="321"/>
      <c r="N88" s="321"/>
      <c r="O88" s="321"/>
      <c r="P88" s="321"/>
      <c r="Q88" s="321"/>
      <c r="R88" s="321"/>
      <c r="S88" s="321"/>
      <c r="T88" s="321"/>
      <c r="U88" s="321"/>
      <c r="V88" s="321"/>
      <c r="W88" s="321"/>
      <c r="X88" s="321"/>
      <c r="Y88" s="321"/>
      <c r="Z88" s="321"/>
    </row>
    <row r="89" ht="12.0" customHeight="1">
      <c r="L89" s="321"/>
      <c r="M89" s="321"/>
      <c r="N89" s="321"/>
      <c r="O89" s="321"/>
      <c r="P89" s="321"/>
      <c r="Q89" s="321"/>
      <c r="R89" s="321"/>
      <c r="S89" s="321"/>
      <c r="T89" s="321"/>
      <c r="U89" s="321"/>
      <c r="V89" s="321"/>
      <c r="W89" s="321"/>
      <c r="X89" s="321"/>
      <c r="Y89" s="321"/>
      <c r="Z89" s="321"/>
    </row>
    <row r="90" ht="12.0" customHeight="1">
      <c r="L90" s="321"/>
      <c r="M90" s="321"/>
      <c r="N90" s="321"/>
      <c r="O90" s="321"/>
      <c r="P90" s="321"/>
      <c r="Q90" s="321"/>
      <c r="R90" s="321"/>
      <c r="S90" s="321"/>
      <c r="T90" s="321"/>
      <c r="U90" s="321"/>
      <c r="V90" s="321"/>
      <c r="W90" s="321"/>
      <c r="X90" s="321"/>
      <c r="Y90" s="321"/>
      <c r="Z90" s="321"/>
    </row>
    <row r="91" ht="12.0" customHeight="1">
      <c r="L91" s="321"/>
      <c r="M91" s="321"/>
      <c r="N91" s="321"/>
      <c r="O91" s="321"/>
      <c r="P91" s="321"/>
      <c r="Q91" s="321"/>
      <c r="R91" s="321"/>
      <c r="S91" s="321"/>
      <c r="T91" s="321"/>
      <c r="U91" s="321"/>
      <c r="V91" s="321"/>
      <c r="W91" s="321"/>
      <c r="X91" s="321"/>
      <c r="Y91" s="321"/>
      <c r="Z91" s="321"/>
    </row>
    <row r="92" ht="12.0" customHeight="1">
      <c r="L92" s="321"/>
      <c r="M92" s="321"/>
      <c r="N92" s="321"/>
      <c r="O92" s="321"/>
      <c r="P92" s="321"/>
      <c r="Q92" s="321"/>
      <c r="R92" s="321"/>
      <c r="S92" s="321"/>
      <c r="T92" s="321"/>
      <c r="U92" s="321"/>
      <c r="V92" s="321"/>
      <c r="W92" s="321"/>
      <c r="X92" s="321"/>
      <c r="Y92" s="321"/>
      <c r="Z92" s="321"/>
    </row>
    <row r="93" ht="12.0" customHeight="1">
      <c r="L93" s="321"/>
      <c r="M93" s="321"/>
      <c r="N93" s="321"/>
      <c r="O93" s="321"/>
      <c r="P93" s="321"/>
      <c r="Q93" s="321"/>
      <c r="R93" s="321"/>
      <c r="S93" s="321"/>
      <c r="T93" s="321"/>
      <c r="U93" s="321"/>
      <c r="V93" s="321"/>
      <c r="W93" s="321"/>
      <c r="X93" s="321"/>
      <c r="Y93" s="321"/>
      <c r="Z93" s="321"/>
    </row>
    <row r="94" ht="12.0" customHeight="1">
      <c r="L94" s="321"/>
      <c r="M94" s="321"/>
      <c r="N94" s="321"/>
      <c r="O94" s="321"/>
      <c r="P94" s="321"/>
      <c r="Q94" s="321"/>
      <c r="R94" s="321"/>
      <c r="S94" s="321"/>
      <c r="T94" s="321"/>
      <c r="U94" s="321"/>
      <c r="V94" s="321"/>
      <c r="W94" s="321"/>
      <c r="X94" s="321"/>
      <c r="Y94" s="321"/>
      <c r="Z94" s="321"/>
    </row>
    <row r="95" ht="12.0" customHeight="1">
      <c r="L95" s="321"/>
      <c r="M95" s="321"/>
      <c r="N95" s="321"/>
      <c r="O95" s="321"/>
      <c r="P95" s="321"/>
      <c r="Q95" s="321"/>
      <c r="R95" s="321"/>
      <c r="S95" s="321"/>
      <c r="T95" s="321"/>
      <c r="U95" s="321"/>
      <c r="V95" s="321"/>
      <c r="W95" s="321"/>
      <c r="X95" s="321"/>
      <c r="Y95" s="321"/>
      <c r="Z95" s="321"/>
    </row>
    <row r="96" ht="12.0" customHeight="1">
      <c r="L96" s="321"/>
      <c r="M96" s="321"/>
      <c r="N96" s="321"/>
      <c r="O96" s="321"/>
      <c r="P96" s="321"/>
      <c r="Q96" s="321"/>
      <c r="R96" s="321"/>
      <c r="S96" s="321"/>
      <c r="T96" s="321"/>
      <c r="U96" s="321"/>
      <c r="V96" s="321"/>
      <c r="W96" s="321"/>
      <c r="X96" s="321"/>
      <c r="Y96" s="321"/>
      <c r="Z96" s="321"/>
    </row>
    <row r="97" ht="12.0" customHeight="1">
      <c r="L97" s="321"/>
      <c r="M97" s="321"/>
      <c r="N97" s="321"/>
      <c r="O97" s="321"/>
      <c r="P97" s="321"/>
      <c r="Q97" s="321"/>
      <c r="R97" s="321"/>
      <c r="S97" s="321"/>
      <c r="T97" s="321"/>
      <c r="U97" s="321"/>
      <c r="V97" s="321"/>
      <c r="W97" s="321"/>
      <c r="X97" s="321"/>
      <c r="Y97" s="321"/>
      <c r="Z97" s="321"/>
    </row>
    <row r="98" ht="12.0" customHeight="1">
      <c r="L98" s="321"/>
      <c r="M98" s="321"/>
      <c r="N98" s="321"/>
      <c r="O98" s="321"/>
      <c r="P98" s="321"/>
      <c r="Q98" s="321"/>
      <c r="R98" s="321"/>
      <c r="S98" s="321"/>
      <c r="T98" s="321"/>
      <c r="U98" s="321"/>
      <c r="V98" s="321"/>
      <c r="W98" s="321"/>
      <c r="X98" s="321"/>
      <c r="Y98" s="321"/>
      <c r="Z98" s="321"/>
    </row>
    <row r="99" ht="12.0" customHeight="1">
      <c r="L99" s="321"/>
      <c r="M99" s="321"/>
      <c r="N99" s="321"/>
      <c r="O99" s="321"/>
      <c r="P99" s="321"/>
      <c r="Q99" s="321"/>
      <c r="R99" s="321"/>
      <c r="S99" s="321"/>
      <c r="T99" s="321"/>
      <c r="U99" s="321"/>
      <c r="V99" s="321"/>
      <c r="W99" s="321"/>
      <c r="X99" s="321"/>
      <c r="Y99" s="321"/>
      <c r="Z99" s="321"/>
    </row>
    <row r="100" ht="12.0" customHeight="1">
      <c r="L100" s="321"/>
      <c r="M100" s="321"/>
      <c r="N100" s="321"/>
      <c r="O100" s="321"/>
      <c r="P100" s="321"/>
      <c r="Q100" s="321"/>
      <c r="R100" s="321"/>
      <c r="S100" s="321"/>
      <c r="T100" s="321"/>
      <c r="U100" s="321"/>
      <c r="V100" s="321"/>
      <c r="W100" s="321"/>
      <c r="X100" s="321"/>
      <c r="Y100" s="321"/>
      <c r="Z100" s="321"/>
    </row>
    <row r="101" ht="12.0" customHeight="1">
      <c r="L101" s="321"/>
      <c r="M101" s="321"/>
      <c r="N101" s="321"/>
      <c r="O101" s="321"/>
      <c r="P101" s="321"/>
      <c r="Q101" s="321"/>
      <c r="R101" s="321"/>
      <c r="S101" s="321"/>
      <c r="T101" s="321"/>
      <c r="U101" s="321"/>
      <c r="V101" s="321"/>
      <c r="W101" s="321"/>
      <c r="X101" s="321"/>
      <c r="Y101" s="321"/>
      <c r="Z101" s="321"/>
    </row>
    <row r="102" ht="12.0" customHeight="1">
      <c r="L102" s="321"/>
      <c r="M102" s="321"/>
      <c r="N102" s="321"/>
      <c r="O102" s="321"/>
      <c r="P102" s="321"/>
      <c r="Q102" s="321"/>
      <c r="R102" s="321"/>
      <c r="S102" s="321"/>
      <c r="T102" s="321"/>
      <c r="U102" s="321"/>
      <c r="V102" s="321"/>
      <c r="W102" s="321"/>
      <c r="X102" s="321"/>
      <c r="Y102" s="321"/>
      <c r="Z102" s="321"/>
    </row>
    <row r="103" ht="12.0" customHeight="1">
      <c r="L103" s="321"/>
      <c r="M103" s="321"/>
      <c r="N103" s="321"/>
      <c r="O103" s="321"/>
      <c r="P103" s="321"/>
      <c r="Q103" s="321"/>
      <c r="R103" s="321"/>
      <c r="S103" s="321"/>
      <c r="T103" s="321"/>
      <c r="U103" s="321"/>
      <c r="V103" s="321"/>
      <c r="W103" s="321"/>
      <c r="X103" s="321"/>
      <c r="Y103" s="321"/>
      <c r="Z103" s="321"/>
    </row>
    <row r="104" ht="12.0" customHeight="1">
      <c r="L104" s="321"/>
      <c r="M104" s="321"/>
      <c r="N104" s="321"/>
      <c r="O104" s="321"/>
      <c r="P104" s="321"/>
      <c r="Q104" s="321"/>
      <c r="R104" s="321"/>
      <c r="S104" s="321"/>
      <c r="T104" s="321"/>
      <c r="U104" s="321"/>
      <c r="V104" s="321"/>
      <c r="W104" s="321"/>
      <c r="X104" s="321"/>
      <c r="Y104" s="321"/>
      <c r="Z104" s="321"/>
    </row>
    <row r="105" ht="12.0" customHeight="1">
      <c r="L105" s="321"/>
      <c r="M105" s="321"/>
      <c r="N105" s="321"/>
      <c r="O105" s="321"/>
      <c r="P105" s="321"/>
      <c r="Q105" s="321"/>
      <c r="R105" s="321"/>
      <c r="S105" s="321"/>
      <c r="T105" s="321"/>
      <c r="U105" s="321"/>
      <c r="V105" s="321"/>
      <c r="W105" s="321"/>
      <c r="X105" s="321"/>
      <c r="Y105" s="321"/>
      <c r="Z105" s="321"/>
    </row>
    <row r="106" ht="12.0" customHeight="1">
      <c r="L106" s="321"/>
      <c r="M106" s="321"/>
      <c r="N106" s="321"/>
      <c r="O106" s="321"/>
      <c r="P106" s="321"/>
      <c r="Q106" s="321"/>
      <c r="R106" s="321"/>
      <c r="S106" s="321"/>
      <c r="T106" s="321"/>
      <c r="U106" s="321"/>
      <c r="V106" s="321"/>
      <c r="W106" s="321"/>
      <c r="X106" s="321"/>
      <c r="Y106" s="321"/>
      <c r="Z106" s="321"/>
    </row>
    <row r="107" ht="12.0" customHeight="1">
      <c r="L107" s="321"/>
      <c r="M107" s="321"/>
      <c r="N107" s="321"/>
      <c r="O107" s="321"/>
      <c r="P107" s="321"/>
      <c r="Q107" s="321"/>
      <c r="R107" s="321"/>
      <c r="S107" s="321"/>
      <c r="T107" s="321"/>
      <c r="U107" s="321"/>
      <c r="V107" s="321"/>
      <c r="W107" s="321"/>
      <c r="X107" s="321"/>
      <c r="Y107" s="321"/>
      <c r="Z107" s="321"/>
    </row>
    <row r="108" ht="12.0" customHeight="1">
      <c r="L108" s="321"/>
      <c r="M108" s="321"/>
      <c r="N108" s="321"/>
      <c r="O108" s="321"/>
      <c r="P108" s="321"/>
      <c r="Q108" s="321"/>
      <c r="R108" s="321"/>
      <c r="S108" s="321"/>
      <c r="T108" s="321"/>
      <c r="U108" s="321"/>
      <c r="V108" s="321"/>
      <c r="W108" s="321"/>
      <c r="X108" s="321"/>
      <c r="Y108" s="321"/>
      <c r="Z108" s="321"/>
    </row>
    <row r="109" ht="12.0" customHeight="1">
      <c r="L109" s="321"/>
      <c r="M109" s="321"/>
      <c r="N109" s="321"/>
      <c r="O109" s="321"/>
      <c r="P109" s="321"/>
      <c r="Q109" s="321"/>
      <c r="R109" s="321"/>
      <c r="S109" s="321"/>
      <c r="T109" s="321"/>
      <c r="U109" s="321"/>
      <c r="V109" s="321"/>
      <c r="W109" s="321"/>
      <c r="X109" s="321"/>
      <c r="Y109" s="321"/>
      <c r="Z109" s="321"/>
    </row>
    <row r="110" ht="12.0" customHeight="1">
      <c r="L110" s="321"/>
      <c r="M110" s="321"/>
      <c r="N110" s="321"/>
      <c r="O110" s="321"/>
      <c r="P110" s="321"/>
      <c r="Q110" s="321"/>
      <c r="R110" s="321"/>
      <c r="S110" s="321"/>
      <c r="T110" s="321"/>
      <c r="U110" s="321"/>
      <c r="V110" s="321"/>
      <c r="W110" s="321"/>
      <c r="X110" s="321"/>
      <c r="Y110" s="321"/>
      <c r="Z110" s="321"/>
    </row>
    <row r="111" ht="12.0" customHeight="1">
      <c r="L111" s="321"/>
      <c r="M111" s="321"/>
      <c r="N111" s="321"/>
      <c r="O111" s="321"/>
      <c r="P111" s="321"/>
      <c r="Q111" s="321"/>
      <c r="R111" s="321"/>
      <c r="S111" s="321"/>
      <c r="T111" s="321"/>
      <c r="U111" s="321"/>
      <c r="V111" s="321"/>
      <c r="W111" s="321"/>
      <c r="X111" s="321"/>
      <c r="Y111" s="321"/>
      <c r="Z111" s="321"/>
    </row>
    <row r="112" ht="12.0" customHeight="1">
      <c r="L112" s="321"/>
      <c r="M112" s="321"/>
      <c r="N112" s="321"/>
      <c r="O112" s="321"/>
      <c r="P112" s="321"/>
      <c r="Q112" s="321"/>
      <c r="R112" s="321"/>
      <c r="S112" s="321"/>
      <c r="T112" s="321"/>
      <c r="U112" s="321"/>
      <c r="V112" s="321"/>
      <c r="W112" s="321"/>
      <c r="X112" s="321"/>
      <c r="Y112" s="321"/>
      <c r="Z112" s="321"/>
    </row>
    <row r="113" ht="12.0" customHeight="1">
      <c r="L113" s="321"/>
      <c r="M113" s="321"/>
      <c r="N113" s="321"/>
      <c r="O113" s="321"/>
      <c r="P113" s="321"/>
      <c r="Q113" s="321"/>
      <c r="R113" s="321"/>
      <c r="S113" s="321"/>
      <c r="T113" s="321"/>
      <c r="U113" s="321"/>
      <c r="V113" s="321"/>
      <c r="W113" s="321"/>
      <c r="X113" s="321"/>
      <c r="Y113" s="321"/>
      <c r="Z113" s="321"/>
    </row>
    <row r="114" ht="12.0" customHeight="1">
      <c r="L114" s="321"/>
      <c r="M114" s="321"/>
      <c r="N114" s="321"/>
      <c r="O114" s="321"/>
      <c r="P114" s="321"/>
      <c r="Q114" s="321"/>
      <c r="R114" s="321"/>
      <c r="S114" s="321"/>
      <c r="T114" s="321"/>
      <c r="U114" s="321"/>
      <c r="V114" s="321"/>
      <c r="W114" s="321"/>
      <c r="X114" s="321"/>
      <c r="Y114" s="321"/>
      <c r="Z114" s="321"/>
    </row>
    <row r="115" ht="12.0" customHeight="1">
      <c r="L115" s="321"/>
      <c r="M115" s="321"/>
      <c r="N115" s="321"/>
      <c r="O115" s="321"/>
      <c r="P115" s="321"/>
      <c r="Q115" s="321"/>
      <c r="R115" s="321"/>
      <c r="S115" s="321"/>
      <c r="T115" s="321"/>
      <c r="U115" s="321"/>
      <c r="V115" s="321"/>
      <c r="W115" s="321"/>
      <c r="X115" s="321"/>
      <c r="Y115" s="321"/>
      <c r="Z115" s="321"/>
    </row>
    <row r="116" ht="12.0" customHeight="1">
      <c r="L116" s="321"/>
      <c r="M116" s="321"/>
      <c r="N116" s="321"/>
      <c r="O116" s="321"/>
      <c r="P116" s="321"/>
      <c r="Q116" s="321"/>
      <c r="R116" s="321"/>
      <c r="S116" s="321"/>
      <c r="T116" s="321"/>
      <c r="U116" s="321"/>
      <c r="V116" s="321"/>
      <c r="W116" s="321"/>
      <c r="X116" s="321"/>
      <c r="Y116" s="321"/>
      <c r="Z116" s="321"/>
    </row>
    <row r="117" ht="12.0" customHeight="1">
      <c r="L117" s="321"/>
      <c r="M117" s="321"/>
      <c r="N117" s="321"/>
      <c r="O117" s="321"/>
      <c r="P117" s="321"/>
      <c r="Q117" s="321"/>
      <c r="R117" s="321"/>
      <c r="S117" s="321"/>
      <c r="T117" s="321"/>
      <c r="U117" s="321"/>
      <c r="V117" s="321"/>
      <c r="W117" s="321"/>
      <c r="X117" s="321"/>
      <c r="Y117" s="321"/>
      <c r="Z117" s="321"/>
    </row>
    <row r="118" ht="12.0" customHeight="1">
      <c r="L118" s="321"/>
      <c r="M118" s="321"/>
      <c r="N118" s="321"/>
      <c r="O118" s="321"/>
      <c r="P118" s="321"/>
      <c r="Q118" s="321"/>
      <c r="R118" s="321"/>
      <c r="S118" s="321"/>
      <c r="T118" s="321"/>
      <c r="U118" s="321"/>
      <c r="V118" s="321"/>
      <c r="W118" s="321"/>
      <c r="X118" s="321"/>
      <c r="Y118" s="321"/>
      <c r="Z118" s="321"/>
    </row>
    <row r="119" ht="12.0" customHeight="1">
      <c r="L119" s="321"/>
      <c r="M119" s="321"/>
      <c r="N119" s="321"/>
      <c r="O119" s="321"/>
      <c r="P119" s="321"/>
      <c r="Q119" s="321"/>
      <c r="R119" s="321"/>
      <c r="S119" s="321"/>
      <c r="T119" s="321"/>
      <c r="U119" s="321"/>
      <c r="V119" s="321"/>
      <c r="W119" s="321"/>
      <c r="X119" s="321"/>
      <c r="Y119" s="321"/>
      <c r="Z119" s="321"/>
    </row>
    <row r="120" ht="12.0" customHeight="1">
      <c r="L120" s="321"/>
      <c r="M120" s="321"/>
      <c r="N120" s="321"/>
      <c r="O120" s="321"/>
      <c r="P120" s="321"/>
      <c r="Q120" s="321"/>
      <c r="R120" s="321"/>
      <c r="S120" s="321"/>
      <c r="T120" s="321"/>
      <c r="U120" s="321"/>
      <c r="V120" s="321"/>
      <c r="W120" s="321"/>
      <c r="X120" s="321"/>
      <c r="Y120" s="321"/>
      <c r="Z120" s="321"/>
    </row>
    <row r="121" ht="12.0" customHeight="1">
      <c r="L121" s="321"/>
      <c r="M121" s="321"/>
      <c r="N121" s="321"/>
      <c r="O121" s="321"/>
      <c r="P121" s="321"/>
      <c r="Q121" s="321"/>
      <c r="R121" s="321"/>
      <c r="S121" s="321"/>
      <c r="T121" s="321"/>
      <c r="U121" s="321"/>
      <c r="V121" s="321"/>
      <c r="W121" s="321"/>
      <c r="X121" s="321"/>
      <c r="Y121" s="321"/>
      <c r="Z121" s="321"/>
    </row>
    <row r="122" ht="12.0" customHeight="1">
      <c r="L122" s="321"/>
      <c r="M122" s="321"/>
      <c r="N122" s="321"/>
      <c r="O122" s="321"/>
      <c r="P122" s="321"/>
      <c r="Q122" s="321"/>
      <c r="R122" s="321"/>
      <c r="S122" s="321"/>
      <c r="T122" s="321"/>
      <c r="U122" s="321"/>
      <c r="V122" s="321"/>
      <c r="W122" s="321"/>
      <c r="X122" s="321"/>
      <c r="Y122" s="321"/>
      <c r="Z122" s="321"/>
    </row>
    <row r="123" ht="12.0" customHeight="1">
      <c r="L123" s="321"/>
      <c r="M123" s="321"/>
      <c r="N123" s="321"/>
      <c r="O123" s="321"/>
      <c r="P123" s="321"/>
      <c r="Q123" s="321"/>
      <c r="R123" s="321"/>
      <c r="S123" s="321"/>
      <c r="T123" s="321"/>
      <c r="U123" s="321"/>
      <c r="V123" s="321"/>
      <c r="W123" s="321"/>
      <c r="X123" s="321"/>
      <c r="Y123" s="321"/>
      <c r="Z123" s="321"/>
    </row>
    <row r="124" ht="12.0" customHeight="1">
      <c r="L124" s="321"/>
      <c r="M124" s="321"/>
      <c r="N124" s="321"/>
      <c r="O124" s="321"/>
      <c r="P124" s="321"/>
      <c r="Q124" s="321"/>
      <c r="R124" s="321"/>
      <c r="S124" s="321"/>
      <c r="T124" s="321"/>
      <c r="U124" s="321"/>
      <c r="V124" s="321"/>
      <c r="W124" s="321"/>
      <c r="X124" s="321"/>
      <c r="Y124" s="321"/>
      <c r="Z124" s="321"/>
    </row>
    <row r="125" ht="12.0" customHeight="1">
      <c r="L125" s="321"/>
      <c r="M125" s="321"/>
      <c r="N125" s="321"/>
      <c r="O125" s="321"/>
      <c r="P125" s="321"/>
      <c r="Q125" s="321"/>
      <c r="R125" s="321"/>
      <c r="S125" s="321"/>
      <c r="T125" s="321"/>
      <c r="U125" s="321"/>
      <c r="V125" s="321"/>
      <c r="W125" s="321"/>
      <c r="X125" s="321"/>
      <c r="Y125" s="321"/>
      <c r="Z125" s="321"/>
    </row>
    <row r="126" ht="12.0" customHeight="1">
      <c r="L126" s="321"/>
      <c r="M126" s="321"/>
      <c r="N126" s="321"/>
      <c r="O126" s="321"/>
      <c r="P126" s="321"/>
      <c r="Q126" s="321"/>
      <c r="R126" s="321"/>
      <c r="S126" s="321"/>
      <c r="T126" s="321"/>
      <c r="U126" s="321"/>
      <c r="V126" s="321"/>
      <c r="W126" s="321"/>
      <c r="X126" s="321"/>
      <c r="Y126" s="321"/>
      <c r="Z126" s="321"/>
    </row>
    <row r="127" ht="12.0" customHeight="1">
      <c r="L127" s="321"/>
      <c r="M127" s="321"/>
      <c r="N127" s="321"/>
      <c r="O127" s="321"/>
      <c r="P127" s="321"/>
      <c r="Q127" s="321"/>
      <c r="R127" s="321"/>
      <c r="S127" s="321"/>
      <c r="T127" s="321"/>
      <c r="U127" s="321"/>
      <c r="V127" s="321"/>
      <c r="W127" s="321"/>
      <c r="X127" s="321"/>
      <c r="Y127" s="321"/>
      <c r="Z127" s="321"/>
    </row>
    <row r="128" ht="12.0" customHeight="1">
      <c r="L128" s="321"/>
      <c r="M128" s="321"/>
      <c r="N128" s="321"/>
      <c r="O128" s="321"/>
      <c r="P128" s="321"/>
      <c r="Q128" s="321"/>
      <c r="R128" s="321"/>
      <c r="S128" s="321"/>
      <c r="T128" s="321"/>
      <c r="U128" s="321"/>
      <c r="V128" s="321"/>
      <c r="W128" s="321"/>
      <c r="X128" s="321"/>
      <c r="Y128" s="321"/>
      <c r="Z128" s="321"/>
    </row>
    <row r="129" ht="12.0" customHeight="1">
      <c r="L129" s="321"/>
      <c r="M129" s="321"/>
      <c r="N129" s="321"/>
      <c r="O129" s="321"/>
      <c r="P129" s="321"/>
      <c r="Q129" s="321"/>
      <c r="R129" s="321"/>
      <c r="S129" s="321"/>
      <c r="T129" s="321"/>
      <c r="U129" s="321"/>
      <c r="V129" s="321"/>
      <c r="W129" s="321"/>
      <c r="X129" s="321"/>
      <c r="Y129" s="321"/>
      <c r="Z129" s="321"/>
    </row>
    <row r="130" ht="12.0" customHeight="1">
      <c r="L130" s="321"/>
      <c r="M130" s="321"/>
      <c r="N130" s="321"/>
      <c r="O130" s="321"/>
      <c r="P130" s="321"/>
      <c r="Q130" s="321"/>
      <c r="R130" s="321"/>
      <c r="S130" s="321"/>
      <c r="T130" s="321"/>
      <c r="U130" s="321"/>
      <c r="V130" s="321"/>
      <c r="W130" s="321"/>
      <c r="X130" s="321"/>
      <c r="Y130" s="321"/>
      <c r="Z130" s="321"/>
    </row>
    <row r="131" ht="12.0" customHeight="1">
      <c r="L131" s="321"/>
      <c r="M131" s="321"/>
      <c r="N131" s="321"/>
      <c r="O131" s="321"/>
      <c r="P131" s="321"/>
      <c r="Q131" s="321"/>
      <c r="R131" s="321"/>
      <c r="S131" s="321"/>
      <c r="T131" s="321"/>
      <c r="U131" s="321"/>
      <c r="V131" s="321"/>
      <c r="W131" s="321"/>
      <c r="X131" s="321"/>
      <c r="Y131" s="321"/>
      <c r="Z131" s="321"/>
    </row>
    <row r="132" ht="12.0" customHeight="1">
      <c r="L132" s="321"/>
      <c r="M132" s="321"/>
      <c r="N132" s="321"/>
      <c r="O132" s="321"/>
      <c r="P132" s="321"/>
      <c r="Q132" s="321"/>
      <c r="R132" s="321"/>
      <c r="S132" s="321"/>
      <c r="T132" s="321"/>
      <c r="U132" s="321"/>
      <c r="V132" s="321"/>
      <c r="W132" s="321"/>
      <c r="X132" s="321"/>
      <c r="Y132" s="321"/>
      <c r="Z132" s="321"/>
    </row>
    <row r="133" ht="12.0" customHeight="1">
      <c r="L133" s="321"/>
      <c r="M133" s="321"/>
      <c r="N133" s="321"/>
      <c r="O133" s="321"/>
      <c r="P133" s="321"/>
      <c r="Q133" s="321"/>
      <c r="R133" s="321"/>
      <c r="S133" s="321"/>
      <c r="T133" s="321"/>
      <c r="U133" s="321"/>
      <c r="V133" s="321"/>
      <c r="W133" s="321"/>
      <c r="X133" s="321"/>
      <c r="Y133" s="321"/>
      <c r="Z133" s="321"/>
    </row>
    <row r="134" ht="12.0" customHeight="1">
      <c r="L134" s="321"/>
      <c r="M134" s="321"/>
      <c r="N134" s="321"/>
      <c r="O134" s="321"/>
      <c r="P134" s="321"/>
      <c r="Q134" s="321"/>
      <c r="R134" s="321"/>
      <c r="S134" s="321"/>
      <c r="T134" s="321"/>
      <c r="U134" s="321"/>
      <c r="V134" s="321"/>
      <c r="W134" s="321"/>
      <c r="X134" s="321"/>
      <c r="Y134" s="321"/>
      <c r="Z134" s="321"/>
    </row>
    <row r="135" ht="12.0" customHeight="1">
      <c r="L135" s="321"/>
      <c r="M135" s="321"/>
      <c r="N135" s="321"/>
      <c r="O135" s="321"/>
      <c r="P135" s="321"/>
      <c r="Q135" s="321"/>
      <c r="R135" s="321"/>
      <c r="S135" s="321"/>
      <c r="T135" s="321"/>
      <c r="U135" s="321"/>
      <c r="V135" s="321"/>
      <c r="W135" s="321"/>
      <c r="X135" s="321"/>
      <c r="Y135" s="321"/>
      <c r="Z135" s="321"/>
    </row>
    <row r="136" ht="12.0" customHeight="1">
      <c r="L136" s="321"/>
      <c r="M136" s="321"/>
      <c r="N136" s="321"/>
      <c r="O136" s="321"/>
      <c r="P136" s="321"/>
      <c r="Q136" s="321"/>
      <c r="R136" s="321"/>
      <c r="S136" s="321"/>
      <c r="T136" s="321"/>
      <c r="U136" s="321"/>
      <c r="V136" s="321"/>
      <c r="W136" s="321"/>
      <c r="X136" s="321"/>
      <c r="Y136" s="321"/>
      <c r="Z136" s="321"/>
    </row>
    <row r="137" ht="12.0" customHeight="1">
      <c r="L137" s="321"/>
      <c r="M137" s="321"/>
      <c r="N137" s="321"/>
      <c r="O137" s="321"/>
      <c r="P137" s="321"/>
      <c r="Q137" s="321"/>
      <c r="R137" s="321"/>
      <c r="S137" s="321"/>
      <c r="T137" s="321"/>
      <c r="U137" s="321"/>
      <c r="V137" s="321"/>
      <c r="W137" s="321"/>
      <c r="X137" s="321"/>
      <c r="Y137" s="321"/>
      <c r="Z137" s="321"/>
    </row>
    <row r="138" ht="12.0" customHeight="1">
      <c r="L138" s="321"/>
      <c r="M138" s="321"/>
      <c r="N138" s="321"/>
      <c r="O138" s="321"/>
      <c r="P138" s="321"/>
      <c r="Q138" s="321"/>
      <c r="R138" s="321"/>
      <c r="S138" s="321"/>
      <c r="T138" s="321"/>
      <c r="U138" s="321"/>
      <c r="V138" s="321"/>
      <c r="W138" s="321"/>
      <c r="X138" s="321"/>
      <c r="Y138" s="321"/>
      <c r="Z138" s="321"/>
    </row>
    <row r="139" ht="12.0" customHeight="1">
      <c r="L139" s="321"/>
      <c r="M139" s="321"/>
      <c r="N139" s="321"/>
      <c r="O139" s="321"/>
      <c r="P139" s="321"/>
      <c r="Q139" s="321"/>
      <c r="R139" s="321"/>
      <c r="S139" s="321"/>
      <c r="T139" s="321"/>
      <c r="U139" s="321"/>
      <c r="V139" s="321"/>
      <c r="W139" s="321"/>
      <c r="X139" s="321"/>
      <c r="Y139" s="321"/>
      <c r="Z139" s="321"/>
    </row>
    <row r="140" ht="12.0" customHeight="1">
      <c r="L140" s="321"/>
      <c r="M140" s="321"/>
      <c r="N140" s="321"/>
      <c r="O140" s="321"/>
      <c r="P140" s="321"/>
      <c r="Q140" s="321"/>
      <c r="R140" s="321"/>
      <c r="S140" s="321"/>
      <c r="T140" s="321"/>
      <c r="U140" s="321"/>
      <c r="V140" s="321"/>
      <c r="W140" s="321"/>
      <c r="X140" s="321"/>
      <c r="Y140" s="321"/>
      <c r="Z140" s="321"/>
    </row>
    <row r="141" ht="12.0" customHeight="1">
      <c r="L141" s="321"/>
      <c r="M141" s="321"/>
      <c r="N141" s="321"/>
      <c r="O141" s="321"/>
      <c r="P141" s="321"/>
      <c r="Q141" s="321"/>
      <c r="R141" s="321"/>
      <c r="S141" s="321"/>
      <c r="T141" s="321"/>
      <c r="U141" s="321"/>
      <c r="V141" s="321"/>
      <c r="W141" s="321"/>
      <c r="X141" s="321"/>
      <c r="Y141" s="321"/>
      <c r="Z141" s="321"/>
    </row>
    <row r="142" ht="12.0" customHeight="1">
      <c r="L142" s="321"/>
      <c r="M142" s="321"/>
      <c r="N142" s="321"/>
      <c r="O142" s="321"/>
      <c r="P142" s="321"/>
      <c r="Q142" s="321"/>
      <c r="R142" s="321"/>
      <c r="S142" s="321"/>
      <c r="T142" s="321"/>
      <c r="U142" s="321"/>
      <c r="V142" s="321"/>
      <c r="W142" s="321"/>
      <c r="X142" s="321"/>
      <c r="Y142" s="321"/>
      <c r="Z142" s="321"/>
    </row>
    <row r="143" ht="12.0" customHeight="1">
      <c r="L143" s="321"/>
      <c r="M143" s="321"/>
      <c r="N143" s="321"/>
      <c r="O143" s="321"/>
      <c r="P143" s="321"/>
      <c r="Q143" s="321"/>
      <c r="R143" s="321"/>
      <c r="S143" s="321"/>
      <c r="T143" s="321"/>
      <c r="U143" s="321"/>
      <c r="V143" s="321"/>
      <c r="W143" s="321"/>
      <c r="X143" s="321"/>
      <c r="Y143" s="321"/>
      <c r="Z143" s="321"/>
    </row>
    <row r="144" ht="12.0" customHeight="1">
      <c r="L144" s="321"/>
      <c r="M144" s="321"/>
      <c r="N144" s="321"/>
      <c r="O144" s="321"/>
      <c r="P144" s="321"/>
      <c r="Q144" s="321"/>
      <c r="R144" s="321"/>
      <c r="S144" s="321"/>
      <c r="T144" s="321"/>
      <c r="U144" s="321"/>
      <c r="V144" s="321"/>
      <c r="W144" s="321"/>
      <c r="X144" s="321"/>
      <c r="Y144" s="321"/>
      <c r="Z144" s="321"/>
    </row>
    <row r="145" ht="12.0" customHeight="1">
      <c r="L145" s="321"/>
      <c r="M145" s="321"/>
      <c r="N145" s="321"/>
      <c r="O145" s="321"/>
      <c r="P145" s="321"/>
      <c r="Q145" s="321"/>
      <c r="R145" s="321"/>
      <c r="S145" s="321"/>
      <c r="T145" s="321"/>
      <c r="U145" s="321"/>
      <c r="V145" s="321"/>
      <c r="W145" s="321"/>
      <c r="X145" s="321"/>
      <c r="Y145" s="321"/>
      <c r="Z145" s="321"/>
    </row>
    <row r="146" ht="12.0" customHeight="1">
      <c r="L146" s="321"/>
      <c r="M146" s="321"/>
      <c r="N146" s="321"/>
      <c r="O146" s="321"/>
      <c r="P146" s="321"/>
      <c r="Q146" s="321"/>
      <c r="R146" s="321"/>
      <c r="S146" s="321"/>
      <c r="T146" s="321"/>
      <c r="U146" s="321"/>
      <c r="V146" s="321"/>
      <c r="W146" s="321"/>
      <c r="X146" s="321"/>
      <c r="Y146" s="321"/>
      <c r="Z146" s="321"/>
    </row>
    <row r="147" ht="12.0" customHeight="1">
      <c r="L147" s="321"/>
      <c r="M147" s="321"/>
      <c r="N147" s="321"/>
      <c r="O147" s="321"/>
      <c r="P147" s="321"/>
      <c r="Q147" s="321"/>
      <c r="R147" s="321"/>
      <c r="S147" s="321"/>
      <c r="T147" s="321"/>
      <c r="U147" s="321"/>
      <c r="V147" s="321"/>
      <c r="W147" s="321"/>
      <c r="X147" s="321"/>
      <c r="Y147" s="321"/>
      <c r="Z147" s="321"/>
    </row>
    <row r="148" ht="12.0" customHeight="1">
      <c r="L148" s="321"/>
      <c r="M148" s="321"/>
      <c r="N148" s="321"/>
      <c r="O148" s="321"/>
      <c r="P148" s="321"/>
      <c r="Q148" s="321"/>
      <c r="R148" s="321"/>
      <c r="S148" s="321"/>
      <c r="T148" s="321"/>
      <c r="U148" s="321"/>
      <c r="V148" s="321"/>
      <c r="W148" s="321"/>
      <c r="X148" s="321"/>
      <c r="Y148" s="321"/>
      <c r="Z148" s="321"/>
    </row>
    <row r="149" ht="12.0" customHeight="1">
      <c r="L149" s="321"/>
      <c r="M149" s="321"/>
      <c r="N149" s="321"/>
      <c r="O149" s="321"/>
      <c r="P149" s="321"/>
      <c r="Q149" s="321"/>
      <c r="R149" s="321"/>
      <c r="S149" s="321"/>
      <c r="T149" s="321"/>
      <c r="U149" s="321"/>
      <c r="V149" s="321"/>
      <c r="W149" s="321"/>
      <c r="X149" s="321"/>
      <c r="Y149" s="321"/>
      <c r="Z149" s="321"/>
    </row>
    <row r="150" ht="12.0" customHeight="1">
      <c r="L150" s="321"/>
      <c r="M150" s="321"/>
      <c r="N150" s="321"/>
      <c r="O150" s="321"/>
      <c r="P150" s="321"/>
      <c r="Q150" s="321"/>
      <c r="R150" s="321"/>
      <c r="S150" s="321"/>
      <c r="T150" s="321"/>
      <c r="U150" s="321"/>
      <c r="V150" s="321"/>
      <c r="W150" s="321"/>
      <c r="X150" s="321"/>
      <c r="Y150" s="321"/>
      <c r="Z150" s="321"/>
    </row>
    <row r="151" ht="12.0" customHeight="1">
      <c r="L151" s="321"/>
      <c r="M151" s="321"/>
      <c r="N151" s="321"/>
      <c r="O151" s="321"/>
      <c r="P151" s="321"/>
      <c r="Q151" s="321"/>
      <c r="R151" s="321"/>
      <c r="S151" s="321"/>
      <c r="T151" s="321"/>
      <c r="U151" s="321"/>
      <c r="V151" s="321"/>
      <c r="W151" s="321"/>
      <c r="X151" s="321"/>
      <c r="Y151" s="321"/>
      <c r="Z151" s="321"/>
    </row>
    <row r="152" ht="12.0" customHeight="1">
      <c r="L152" s="321"/>
      <c r="M152" s="321"/>
      <c r="N152" s="321"/>
      <c r="O152" s="321"/>
      <c r="P152" s="321"/>
      <c r="Q152" s="321"/>
      <c r="R152" s="321"/>
      <c r="S152" s="321"/>
      <c r="T152" s="321"/>
      <c r="U152" s="321"/>
      <c r="V152" s="321"/>
      <c r="W152" s="321"/>
      <c r="X152" s="321"/>
      <c r="Y152" s="321"/>
      <c r="Z152" s="321"/>
    </row>
    <row r="153" ht="12.0" customHeight="1">
      <c r="L153" s="321"/>
      <c r="M153" s="321"/>
      <c r="N153" s="321"/>
      <c r="O153" s="321"/>
      <c r="P153" s="321"/>
      <c r="Q153" s="321"/>
      <c r="R153" s="321"/>
      <c r="S153" s="321"/>
      <c r="T153" s="321"/>
      <c r="U153" s="321"/>
      <c r="V153" s="321"/>
      <c r="W153" s="321"/>
      <c r="X153" s="321"/>
      <c r="Y153" s="321"/>
      <c r="Z153" s="321"/>
    </row>
    <row r="154" ht="12.0" customHeight="1">
      <c r="L154" s="321"/>
      <c r="M154" s="321"/>
      <c r="N154" s="321"/>
      <c r="O154" s="321"/>
      <c r="P154" s="321"/>
      <c r="Q154" s="321"/>
      <c r="R154" s="321"/>
      <c r="S154" s="321"/>
      <c r="T154" s="321"/>
      <c r="U154" s="321"/>
      <c r="V154" s="321"/>
      <c r="W154" s="321"/>
      <c r="X154" s="321"/>
      <c r="Y154" s="321"/>
      <c r="Z154" s="321"/>
    </row>
    <row r="155" ht="12.0" customHeight="1">
      <c r="L155" s="321"/>
      <c r="M155" s="321"/>
      <c r="N155" s="321"/>
      <c r="O155" s="321"/>
      <c r="P155" s="321"/>
      <c r="Q155" s="321"/>
      <c r="R155" s="321"/>
      <c r="S155" s="321"/>
      <c r="T155" s="321"/>
      <c r="U155" s="321"/>
      <c r="V155" s="321"/>
      <c r="W155" s="321"/>
      <c r="X155" s="321"/>
      <c r="Y155" s="321"/>
      <c r="Z155" s="321"/>
    </row>
    <row r="156" ht="12.0" customHeight="1">
      <c r="L156" s="321"/>
      <c r="M156" s="321"/>
      <c r="N156" s="321"/>
      <c r="O156" s="321"/>
      <c r="P156" s="321"/>
      <c r="Q156" s="321"/>
      <c r="R156" s="321"/>
      <c r="S156" s="321"/>
      <c r="T156" s="321"/>
      <c r="U156" s="321"/>
      <c r="V156" s="321"/>
      <c r="W156" s="321"/>
      <c r="X156" s="321"/>
      <c r="Y156" s="321"/>
      <c r="Z156" s="321"/>
    </row>
    <row r="157" ht="12.0" customHeight="1">
      <c r="L157" s="321"/>
      <c r="M157" s="321"/>
      <c r="N157" s="321"/>
      <c r="O157" s="321"/>
      <c r="P157" s="321"/>
      <c r="Q157" s="321"/>
      <c r="R157" s="321"/>
      <c r="S157" s="321"/>
      <c r="T157" s="321"/>
      <c r="U157" s="321"/>
      <c r="V157" s="321"/>
      <c r="W157" s="321"/>
      <c r="X157" s="321"/>
      <c r="Y157" s="321"/>
      <c r="Z157" s="321"/>
    </row>
    <row r="158" ht="12.0" customHeight="1">
      <c r="L158" s="321"/>
      <c r="M158" s="321"/>
      <c r="N158" s="321"/>
      <c r="O158" s="321"/>
      <c r="P158" s="321"/>
      <c r="Q158" s="321"/>
      <c r="R158" s="321"/>
      <c r="S158" s="321"/>
      <c r="T158" s="321"/>
      <c r="U158" s="321"/>
      <c r="V158" s="321"/>
      <c r="W158" s="321"/>
      <c r="X158" s="321"/>
      <c r="Y158" s="321"/>
      <c r="Z158" s="321"/>
    </row>
    <row r="159" ht="12.0" customHeight="1">
      <c r="L159" s="321"/>
      <c r="M159" s="321"/>
      <c r="N159" s="321"/>
      <c r="O159" s="321"/>
      <c r="P159" s="321"/>
      <c r="Q159" s="321"/>
      <c r="R159" s="321"/>
      <c r="S159" s="321"/>
      <c r="T159" s="321"/>
      <c r="U159" s="321"/>
      <c r="V159" s="321"/>
      <c r="W159" s="321"/>
      <c r="X159" s="321"/>
      <c r="Y159" s="321"/>
      <c r="Z159" s="321"/>
    </row>
    <row r="160" ht="12.0" customHeight="1">
      <c r="L160" s="321"/>
      <c r="M160" s="321"/>
      <c r="N160" s="321"/>
      <c r="O160" s="321"/>
      <c r="P160" s="321"/>
      <c r="Q160" s="321"/>
      <c r="R160" s="321"/>
      <c r="S160" s="321"/>
      <c r="T160" s="321"/>
      <c r="U160" s="321"/>
      <c r="V160" s="321"/>
      <c r="W160" s="321"/>
      <c r="X160" s="321"/>
      <c r="Y160" s="321"/>
      <c r="Z160" s="321"/>
    </row>
    <row r="161" ht="12.0" customHeight="1">
      <c r="L161" s="321"/>
      <c r="M161" s="321"/>
      <c r="N161" s="321"/>
      <c r="O161" s="321"/>
      <c r="P161" s="321"/>
      <c r="Q161" s="321"/>
      <c r="R161" s="321"/>
      <c r="S161" s="321"/>
      <c r="T161" s="321"/>
      <c r="U161" s="321"/>
      <c r="V161" s="321"/>
      <c r="W161" s="321"/>
      <c r="X161" s="321"/>
      <c r="Y161" s="321"/>
      <c r="Z161" s="321"/>
    </row>
    <row r="162" ht="12.0" customHeight="1">
      <c r="L162" s="321"/>
      <c r="M162" s="321"/>
      <c r="N162" s="321"/>
      <c r="O162" s="321"/>
      <c r="P162" s="321"/>
      <c r="Q162" s="321"/>
      <c r="R162" s="321"/>
      <c r="S162" s="321"/>
      <c r="T162" s="321"/>
      <c r="U162" s="321"/>
      <c r="V162" s="321"/>
      <c r="W162" s="321"/>
      <c r="X162" s="321"/>
      <c r="Y162" s="321"/>
      <c r="Z162" s="321"/>
    </row>
    <row r="163" ht="12.0" customHeight="1">
      <c r="L163" s="321"/>
      <c r="M163" s="321"/>
      <c r="N163" s="321"/>
      <c r="O163" s="321"/>
      <c r="P163" s="321"/>
      <c r="Q163" s="321"/>
      <c r="R163" s="321"/>
      <c r="S163" s="321"/>
      <c r="T163" s="321"/>
      <c r="U163" s="321"/>
      <c r="V163" s="321"/>
      <c r="W163" s="321"/>
      <c r="X163" s="321"/>
      <c r="Y163" s="321"/>
      <c r="Z163" s="321"/>
    </row>
    <row r="164" ht="12.0" customHeight="1">
      <c r="L164" s="321"/>
      <c r="M164" s="321"/>
      <c r="N164" s="321"/>
      <c r="O164" s="321"/>
      <c r="P164" s="321"/>
      <c r="Q164" s="321"/>
      <c r="R164" s="321"/>
      <c r="S164" s="321"/>
      <c r="T164" s="321"/>
      <c r="U164" s="321"/>
      <c r="V164" s="321"/>
      <c r="W164" s="321"/>
      <c r="X164" s="321"/>
      <c r="Y164" s="321"/>
      <c r="Z164" s="321"/>
    </row>
    <row r="165" ht="12.0" customHeight="1">
      <c r="L165" s="321"/>
      <c r="M165" s="321"/>
      <c r="N165" s="321"/>
      <c r="O165" s="321"/>
      <c r="P165" s="321"/>
      <c r="Q165" s="321"/>
      <c r="R165" s="321"/>
      <c r="S165" s="321"/>
      <c r="T165" s="321"/>
      <c r="U165" s="321"/>
      <c r="V165" s="321"/>
      <c r="W165" s="321"/>
      <c r="X165" s="321"/>
      <c r="Y165" s="321"/>
      <c r="Z165" s="321"/>
    </row>
    <row r="166" ht="12.0" customHeight="1">
      <c r="L166" s="321"/>
      <c r="M166" s="321"/>
      <c r="N166" s="321"/>
      <c r="O166" s="321"/>
      <c r="P166" s="321"/>
      <c r="Q166" s="321"/>
      <c r="R166" s="321"/>
      <c r="S166" s="321"/>
      <c r="T166" s="321"/>
      <c r="U166" s="321"/>
      <c r="V166" s="321"/>
      <c r="W166" s="321"/>
      <c r="X166" s="321"/>
      <c r="Y166" s="321"/>
      <c r="Z166" s="321"/>
    </row>
    <row r="167" ht="12.0" customHeight="1">
      <c r="L167" s="321"/>
      <c r="M167" s="321"/>
      <c r="N167" s="321"/>
      <c r="O167" s="321"/>
      <c r="P167" s="321"/>
      <c r="Q167" s="321"/>
      <c r="R167" s="321"/>
      <c r="S167" s="321"/>
      <c r="T167" s="321"/>
      <c r="U167" s="321"/>
      <c r="V167" s="321"/>
      <c r="W167" s="321"/>
      <c r="X167" s="321"/>
      <c r="Y167" s="321"/>
      <c r="Z167" s="321"/>
    </row>
    <row r="168" ht="12.0" customHeight="1">
      <c r="L168" s="321"/>
      <c r="M168" s="321"/>
      <c r="N168" s="321"/>
      <c r="O168" s="321"/>
      <c r="P168" s="321"/>
      <c r="Q168" s="321"/>
      <c r="R168" s="321"/>
      <c r="S168" s="321"/>
      <c r="T168" s="321"/>
      <c r="U168" s="321"/>
      <c r="V168" s="321"/>
      <c r="W168" s="321"/>
      <c r="X168" s="321"/>
      <c r="Y168" s="321"/>
      <c r="Z168" s="321"/>
    </row>
    <row r="169" ht="12.0" customHeight="1">
      <c r="L169" s="321"/>
      <c r="M169" s="321"/>
      <c r="N169" s="321"/>
      <c r="O169" s="321"/>
      <c r="P169" s="321"/>
      <c r="Q169" s="321"/>
      <c r="R169" s="321"/>
      <c r="S169" s="321"/>
      <c r="T169" s="321"/>
      <c r="U169" s="321"/>
      <c r="V169" s="321"/>
      <c r="W169" s="321"/>
      <c r="X169" s="321"/>
      <c r="Y169" s="321"/>
      <c r="Z169" s="321"/>
    </row>
    <row r="170" ht="12.0" customHeight="1">
      <c r="L170" s="321"/>
      <c r="M170" s="321"/>
      <c r="N170" s="321"/>
      <c r="O170" s="321"/>
      <c r="P170" s="321"/>
      <c r="Q170" s="321"/>
      <c r="R170" s="321"/>
      <c r="S170" s="321"/>
      <c r="T170" s="321"/>
      <c r="U170" s="321"/>
      <c r="V170" s="321"/>
      <c r="W170" s="321"/>
      <c r="X170" s="321"/>
      <c r="Y170" s="321"/>
      <c r="Z170" s="321"/>
    </row>
    <row r="171" ht="12.0" customHeight="1">
      <c r="L171" s="321"/>
      <c r="M171" s="321"/>
      <c r="N171" s="321"/>
      <c r="O171" s="321"/>
      <c r="P171" s="321"/>
      <c r="Q171" s="321"/>
      <c r="R171" s="321"/>
      <c r="S171" s="321"/>
      <c r="T171" s="321"/>
      <c r="U171" s="321"/>
      <c r="V171" s="321"/>
      <c r="W171" s="321"/>
      <c r="X171" s="321"/>
      <c r="Y171" s="321"/>
      <c r="Z171" s="321"/>
    </row>
    <row r="172" ht="12.0" customHeight="1">
      <c r="L172" s="321"/>
      <c r="M172" s="321"/>
      <c r="N172" s="321"/>
      <c r="O172" s="321"/>
      <c r="P172" s="321"/>
      <c r="Q172" s="321"/>
      <c r="R172" s="321"/>
      <c r="S172" s="321"/>
      <c r="T172" s="321"/>
      <c r="U172" s="321"/>
      <c r="V172" s="321"/>
      <c r="W172" s="321"/>
      <c r="X172" s="321"/>
      <c r="Y172" s="321"/>
      <c r="Z172" s="321"/>
    </row>
    <row r="173" ht="12.0" customHeight="1">
      <c r="L173" s="321"/>
      <c r="M173" s="321"/>
      <c r="N173" s="321"/>
      <c r="O173" s="321"/>
      <c r="P173" s="321"/>
      <c r="Q173" s="321"/>
      <c r="R173" s="321"/>
      <c r="S173" s="321"/>
      <c r="T173" s="321"/>
      <c r="U173" s="321"/>
      <c r="V173" s="321"/>
      <c r="W173" s="321"/>
      <c r="X173" s="321"/>
      <c r="Y173" s="321"/>
      <c r="Z173" s="321"/>
    </row>
    <row r="174" ht="12.0" customHeight="1">
      <c r="L174" s="321"/>
      <c r="M174" s="321"/>
      <c r="N174" s="321"/>
      <c r="O174" s="321"/>
      <c r="P174" s="321"/>
      <c r="Q174" s="321"/>
      <c r="R174" s="321"/>
      <c r="S174" s="321"/>
      <c r="T174" s="321"/>
      <c r="U174" s="321"/>
      <c r="V174" s="321"/>
      <c r="W174" s="321"/>
      <c r="X174" s="321"/>
      <c r="Y174" s="321"/>
      <c r="Z174" s="321"/>
    </row>
    <row r="175" ht="12.0" customHeight="1">
      <c r="L175" s="321"/>
      <c r="M175" s="321"/>
      <c r="N175" s="321"/>
      <c r="O175" s="321"/>
      <c r="P175" s="321"/>
      <c r="Q175" s="321"/>
      <c r="R175" s="321"/>
      <c r="S175" s="321"/>
      <c r="T175" s="321"/>
      <c r="U175" s="321"/>
      <c r="V175" s="321"/>
      <c r="W175" s="321"/>
      <c r="X175" s="321"/>
      <c r="Y175" s="321"/>
      <c r="Z175" s="321"/>
    </row>
    <row r="176" ht="12.0" customHeight="1">
      <c r="L176" s="321"/>
      <c r="M176" s="321"/>
      <c r="N176" s="321"/>
      <c r="O176" s="321"/>
      <c r="P176" s="321"/>
      <c r="Q176" s="321"/>
      <c r="R176" s="321"/>
      <c r="S176" s="321"/>
      <c r="T176" s="321"/>
      <c r="U176" s="321"/>
      <c r="V176" s="321"/>
      <c r="W176" s="321"/>
      <c r="X176" s="321"/>
      <c r="Y176" s="321"/>
      <c r="Z176" s="321"/>
    </row>
    <row r="177" ht="12.0" customHeight="1">
      <c r="L177" s="321"/>
      <c r="M177" s="321"/>
      <c r="N177" s="321"/>
      <c r="O177" s="321"/>
      <c r="P177" s="321"/>
      <c r="Q177" s="321"/>
      <c r="R177" s="321"/>
      <c r="S177" s="321"/>
      <c r="T177" s="321"/>
      <c r="U177" s="321"/>
      <c r="V177" s="321"/>
      <c r="W177" s="321"/>
      <c r="X177" s="321"/>
      <c r="Y177" s="321"/>
      <c r="Z177" s="321"/>
    </row>
    <row r="178" ht="12.0" customHeight="1">
      <c r="L178" s="321"/>
      <c r="M178" s="321"/>
      <c r="N178" s="321"/>
      <c r="O178" s="321"/>
      <c r="P178" s="321"/>
      <c r="Q178" s="321"/>
      <c r="R178" s="321"/>
      <c r="S178" s="321"/>
      <c r="T178" s="321"/>
      <c r="U178" s="321"/>
      <c r="V178" s="321"/>
      <c r="W178" s="321"/>
      <c r="X178" s="321"/>
      <c r="Y178" s="321"/>
      <c r="Z178" s="321"/>
    </row>
    <row r="179" ht="12.0" customHeight="1">
      <c r="L179" s="321"/>
      <c r="M179" s="321"/>
      <c r="N179" s="321"/>
      <c r="O179" s="321"/>
      <c r="P179" s="321"/>
      <c r="Q179" s="321"/>
      <c r="R179" s="321"/>
      <c r="S179" s="321"/>
      <c r="T179" s="321"/>
      <c r="U179" s="321"/>
      <c r="V179" s="321"/>
      <c r="W179" s="321"/>
      <c r="X179" s="321"/>
      <c r="Y179" s="321"/>
      <c r="Z179" s="321"/>
    </row>
    <row r="180" ht="12.0" customHeight="1">
      <c r="L180" s="321"/>
      <c r="M180" s="321"/>
      <c r="N180" s="321"/>
      <c r="O180" s="321"/>
      <c r="P180" s="321"/>
      <c r="Q180" s="321"/>
      <c r="R180" s="321"/>
      <c r="S180" s="321"/>
      <c r="T180" s="321"/>
      <c r="U180" s="321"/>
      <c r="V180" s="321"/>
      <c r="W180" s="321"/>
      <c r="X180" s="321"/>
      <c r="Y180" s="321"/>
      <c r="Z180" s="321"/>
    </row>
    <row r="181" ht="12.0" customHeight="1">
      <c r="L181" s="321"/>
      <c r="M181" s="321"/>
      <c r="N181" s="321"/>
      <c r="O181" s="321"/>
      <c r="P181" s="321"/>
      <c r="Q181" s="321"/>
      <c r="R181" s="321"/>
      <c r="S181" s="321"/>
      <c r="T181" s="321"/>
      <c r="U181" s="321"/>
      <c r="V181" s="321"/>
      <c r="W181" s="321"/>
      <c r="X181" s="321"/>
      <c r="Y181" s="321"/>
      <c r="Z181" s="321"/>
    </row>
    <row r="182" ht="12.0" customHeight="1">
      <c r="L182" s="321"/>
      <c r="M182" s="321"/>
      <c r="N182" s="321"/>
      <c r="O182" s="321"/>
      <c r="P182" s="321"/>
      <c r="Q182" s="321"/>
      <c r="R182" s="321"/>
      <c r="S182" s="321"/>
      <c r="T182" s="321"/>
      <c r="U182" s="321"/>
      <c r="V182" s="321"/>
      <c r="W182" s="321"/>
      <c r="X182" s="321"/>
      <c r="Y182" s="321"/>
      <c r="Z182" s="321"/>
    </row>
    <row r="183" ht="12.0" customHeight="1">
      <c r="L183" s="321"/>
      <c r="M183" s="321"/>
      <c r="N183" s="321"/>
      <c r="O183" s="321"/>
      <c r="P183" s="321"/>
      <c r="Q183" s="321"/>
      <c r="R183" s="321"/>
      <c r="S183" s="321"/>
      <c r="T183" s="321"/>
      <c r="U183" s="321"/>
      <c r="V183" s="321"/>
      <c r="W183" s="321"/>
      <c r="X183" s="321"/>
      <c r="Y183" s="321"/>
      <c r="Z183" s="321"/>
    </row>
    <row r="184" ht="12.0" customHeight="1">
      <c r="L184" s="321"/>
      <c r="M184" s="321"/>
      <c r="N184" s="321"/>
      <c r="O184" s="321"/>
      <c r="P184" s="321"/>
      <c r="Q184" s="321"/>
      <c r="R184" s="321"/>
      <c r="S184" s="321"/>
      <c r="T184" s="321"/>
      <c r="U184" s="321"/>
      <c r="V184" s="321"/>
      <c r="W184" s="321"/>
      <c r="X184" s="321"/>
      <c r="Y184" s="321"/>
      <c r="Z184" s="321"/>
    </row>
    <row r="185" ht="12.0" customHeight="1">
      <c r="L185" s="321"/>
      <c r="M185" s="321"/>
      <c r="N185" s="321"/>
      <c r="O185" s="321"/>
      <c r="P185" s="321"/>
      <c r="Q185" s="321"/>
      <c r="R185" s="321"/>
      <c r="S185" s="321"/>
      <c r="T185" s="321"/>
      <c r="U185" s="321"/>
      <c r="V185" s="321"/>
      <c r="W185" s="321"/>
      <c r="X185" s="321"/>
      <c r="Y185" s="321"/>
      <c r="Z185" s="321"/>
    </row>
    <row r="186" ht="12.0" customHeight="1">
      <c r="L186" s="321"/>
      <c r="M186" s="321"/>
      <c r="N186" s="321"/>
      <c r="O186" s="321"/>
      <c r="P186" s="321"/>
      <c r="Q186" s="321"/>
      <c r="R186" s="321"/>
      <c r="S186" s="321"/>
      <c r="T186" s="321"/>
      <c r="U186" s="321"/>
      <c r="V186" s="321"/>
      <c r="W186" s="321"/>
      <c r="X186" s="321"/>
      <c r="Y186" s="321"/>
      <c r="Z186" s="321"/>
    </row>
    <row r="187" ht="12.0" customHeight="1">
      <c r="L187" s="321"/>
      <c r="M187" s="321"/>
      <c r="N187" s="321"/>
      <c r="O187" s="321"/>
      <c r="P187" s="321"/>
      <c r="Q187" s="321"/>
      <c r="R187" s="321"/>
      <c r="S187" s="321"/>
      <c r="T187" s="321"/>
      <c r="U187" s="321"/>
      <c r="V187" s="321"/>
      <c r="W187" s="321"/>
      <c r="X187" s="321"/>
      <c r="Y187" s="321"/>
      <c r="Z187" s="321"/>
    </row>
    <row r="188" ht="12.0" customHeight="1">
      <c r="L188" s="321"/>
      <c r="M188" s="321"/>
      <c r="N188" s="321"/>
      <c r="O188" s="321"/>
      <c r="P188" s="321"/>
      <c r="Q188" s="321"/>
      <c r="R188" s="321"/>
      <c r="S188" s="321"/>
      <c r="T188" s="321"/>
      <c r="U188" s="321"/>
      <c r="V188" s="321"/>
      <c r="W188" s="321"/>
      <c r="X188" s="321"/>
      <c r="Y188" s="321"/>
      <c r="Z188" s="321"/>
    </row>
    <row r="189" ht="12.0" customHeight="1">
      <c r="L189" s="321"/>
      <c r="M189" s="321"/>
      <c r="N189" s="321"/>
      <c r="O189" s="321"/>
      <c r="P189" s="321"/>
      <c r="Q189" s="321"/>
      <c r="R189" s="321"/>
      <c r="S189" s="321"/>
      <c r="T189" s="321"/>
      <c r="U189" s="321"/>
      <c r="V189" s="321"/>
      <c r="W189" s="321"/>
      <c r="X189" s="321"/>
      <c r="Y189" s="321"/>
      <c r="Z189" s="321"/>
    </row>
    <row r="190" ht="12.0" customHeight="1">
      <c r="L190" s="321"/>
      <c r="M190" s="321"/>
      <c r="N190" s="321"/>
      <c r="O190" s="321"/>
      <c r="P190" s="321"/>
      <c r="Q190" s="321"/>
      <c r="R190" s="321"/>
      <c r="S190" s="321"/>
      <c r="T190" s="321"/>
      <c r="U190" s="321"/>
      <c r="V190" s="321"/>
      <c r="W190" s="321"/>
      <c r="X190" s="321"/>
      <c r="Y190" s="321"/>
      <c r="Z190" s="321"/>
    </row>
    <row r="191" ht="12.0" customHeight="1">
      <c r="L191" s="321"/>
      <c r="M191" s="321"/>
      <c r="N191" s="321"/>
      <c r="O191" s="321"/>
      <c r="P191" s="321"/>
      <c r="Q191" s="321"/>
      <c r="R191" s="321"/>
      <c r="S191" s="321"/>
      <c r="T191" s="321"/>
      <c r="U191" s="321"/>
      <c r="V191" s="321"/>
      <c r="W191" s="321"/>
      <c r="X191" s="321"/>
      <c r="Y191" s="321"/>
      <c r="Z191" s="321"/>
    </row>
    <row r="192" ht="12.0" customHeight="1">
      <c r="L192" s="321"/>
      <c r="M192" s="321"/>
      <c r="N192" s="321"/>
      <c r="O192" s="321"/>
      <c r="P192" s="321"/>
      <c r="Q192" s="321"/>
      <c r="R192" s="321"/>
      <c r="S192" s="321"/>
      <c r="T192" s="321"/>
      <c r="U192" s="321"/>
      <c r="V192" s="321"/>
      <c r="W192" s="321"/>
      <c r="X192" s="321"/>
      <c r="Y192" s="321"/>
      <c r="Z192" s="321"/>
    </row>
    <row r="193" ht="12.0" customHeight="1">
      <c r="L193" s="321"/>
      <c r="M193" s="321"/>
      <c r="N193" s="321"/>
      <c r="O193" s="321"/>
      <c r="P193" s="321"/>
      <c r="Q193" s="321"/>
      <c r="R193" s="321"/>
      <c r="S193" s="321"/>
      <c r="T193" s="321"/>
      <c r="U193" s="321"/>
      <c r="V193" s="321"/>
      <c r="W193" s="321"/>
      <c r="X193" s="321"/>
      <c r="Y193" s="321"/>
      <c r="Z193" s="321"/>
    </row>
    <row r="194" ht="12.0" customHeight="1">
      <c r="L194" s="321"/>
      <c r="M194" s="321"/>
      <c r="N194" s="321"/>
      <c r="O194" s="321"/>
      <c r="P194" s="321"/>
      <c r="Q194" s="321"/>
      <c r="R194" s="321"/>
      <c r="S194" s="321"/>
      <c r="T194" s="321"/>
      <c r="U194" s="321"/>
      <c r="V194" s="321"/>
      <c r="W194" s="321"/>
      <c r="X194" s="321"/>
      <c r="Y194" s="321"/>
      <c r="Z194" s="321"/>
    </row>
    <row r="195" ht="12.0" customHeight="1">
      <c r="L195" s="321"/>
      <c r="M195" s="321"/>
      <c r="N195" s="321"/>
      <c r="O195" s="321"/>
      <c r="P195" s="321"/>
      <c r="Q195" s="321"/>
      <c r="R195" s="321"/>
      <c r="S195" s="321"/>
      <c r="T195" s="321"/>
      <c r="U195" s="321"/>
      <c r="V195" s="321"/>
      <c r="W195" s="321"/>
      <c r="X195" s="321"/>
      <c r="Y195" s="321"/>
      <c r="Z195" s="321"/>
    </row>
    <row r="196" ht="12.0" customHeight="1">
      <c r="L196" s="321"/>
      <c r="M196" s="321"/>
      <c r="N196" s="321"/>
      <c r="O196" s="321"/>
      <c r="P196" s="321"/>
      <c r="Q196" s="321"/>
      <c r="R196" s="321"/>
      <c r="S196" s="321"/>
      <c r="T196" s="321"/>
      <c r="U196" s="321"/>
      <c r="V196" s="321"/>
      <c r="W196" s="321"/>
      <c r="X196" s="321"/>
      <c r="Y196" s="321"/>
      <c r="Z196" s="321"/>
    </row>
    <row r="197" ht="12.0" customHeight="1">
      <c r="L197" s="321"/>
      <c r="M197" s="321"/>
      <c r="N197" s="321"/>
      <c r="O197" s="321"/>
      <c r="P197" s="321"/>
      <c r="Q197" s="321"/>
      <c r="R197" s="321"/>
      <c r="S197" s="321"/>
      <c r="T197" s="321"/>
      <c r="U197" s="321"/>
      <c r="V197" s="321"/>
      <c r="W197" s="321"/>
      <c r="X197" s="321"/>
      <c r="Y197" s="321"/>
      <c r="Z197" s="321"/>
    </row>
    <row r="198" ht="12.0" customHeight="1">
      <c r="L198" s="321"/>
      <c r="M198" s="321"/>
      <c r="N198" s="321"/>
      <c r="O198" s="321"/>
      <c r="P198" s="321"/>
      <c r="Q198" s="321"/>
      <c r="R198" s="321"/>
      <c r="S198" s="321"/>
      <c r="T198" s="321"/>
      <c r="U198" s="321"/>
      <c r="V198" s="321"/>
      <c r="W198" s="321"/>
      <c r="X198" s="321"/>
      <c r="Y198" s="321"/>
      <c r="Z198" s="321"/>
    </row>
    <row r="199" ht="12.0" customHeight="1">
      <c r="L199" s="321"/>
      <c r="M199" s="321"/>
      <c r="N199" s="321"/>
      <c r="O199" s="321"/>
      <c r="P199" s="321"/>
      <c r="Q199" s="321"/>
      <c r="R199" s="321"/>
      <c r="S199" s="321"/>
      <c r="T199" s="321"/>
      <c r="U199" s="321"/>
      <c r="V199" s="321"/>
      <c r="W199" s="321"/>
      <c r="X199" s="321"/>
      <c r="Y199" s="321"/>
      <c r="Z199" s="321"/>
    </row>
    <row r="200" ht="12.0" customHeight="1">
      <c r="L200" s="321"/>
      <c r="M200" s="321"/>
      <c r="N200" s="321"/>
      <c r="O200" s="321"/>
      <c r="P200" s="321"/>
      <c r="Q200" s="321"/>
      <c r="R200" s="321"/>
      <c r="S200" s="321"/>
      <c r="T200" s="321"/>
      <c r="U200" s="321"/>
      <c r="V200" s="321"/>
      <c r="W200" s="321"/>
      <c r="X200" s="321"/>
      <c r="Y200" s="321"/>
      <c r="Z200" s="321"/>
    </row>
    <row r="201" ht="12.0" customHeight="1">
      <c r="L201" s="321"/>
      <c r="M201" s="321"/>
      <c r="N201" s="321"/>
      <c r="O201" s="321"/>
      <c r="P201" s="321"/>
      <c r="Q201" s="321"/>
      <c r="R201" s="321"/>
      <c r="S201" s="321"/>
      <c r="T201" s="321"/>
      <c r="U201" s="321"/>
      <c r="V201" s="321"/>
      <c r="W201" s="321"/>
      <c r="X201" s="321"/>
      <c r="Y201" s="321"/>
      <c r="Z201" s="321"/>
    </row>
    <row r="202" ht="12.0" customHeight="1">
      <c r="L202" s="321"/>
      <c r="M202" s="321"/>
      <c r="N202" s="321"/>
      <c r="O202" s="321"/>
      <c r="P202" s="321"/>
      <c r="Q202" s="321"/>
      <c r="R202" s="321"/>
      <c r="S202" s="321"/>
      <c r="T202" s="321"/>
      <c r="U202" s="321"/>
      <c r="V202" s="321"/>
      <c r="W202" s="321"/>
      <c r="X202" s="321"/>
      <c r="Y202" s="321"/>
      <c r="Z202" s="321"/>
    </row>
    <row r="203" ht="12.0" customHeight="1">
      <c r="L203" s="321"/>
      <c r="M203" s="321"/>
      <c r="N203" s="321"/>
      <c r="O203" s="321"/>
      <c r="P203" s="321"/>
      <c r="Q203" s="321"/>
      <c r="R203" s="321"/>
      <c r="S203" s="321"/>
      <c r="T203" s="321"/>
      <c r="U203" s="321"/>
      <c r="V203" s="321"/>
      <c r="W203" s="321"/>
      <c r="X203" s="321"/>
      <c r="Y203" s="321"/>
      <c r="Z203" s="321"/>
    </row>
    <row r="204" ht="12.0" customHeight="1">
      <c r="L204" s="321"/>
      <c r="M204" s="321"/>
      <c r="N204" s="321"/>
      <c r="O204" s="321"/>
      <c r="P204" s="321"/>
      <c r="Q204" s="321"/>
      <c r="R204" s="321"/>
      <c r="S204" s="321"/>
      <c r="T204" s="321"/>
      <c r="U204" s="321"/>
      <c r="V204" s="321"/>
      <c r="W204" s="321"/>
      <c r="X204" s="321"/>
      <c r="Y204" s="321"/>
      <c r="Z204" s="321"/>
    </row>
    <row r="205" ht="12.0" customHeight="1">
      <c r="L205" s="321"/>
      <c r="M205" s="321"/>
      <c r="N205" s="321"/>
      <c r="O205" s="321"/>
      <c r="P205" s="321"/>
      <c r="Q205" s="321"/>
      <c r="R205" s="321"/>
      <c r="S205" s="321"/>
      <c r="T205" s="321"/>
      <c r="U205" s="321"/>
      <c r="V205" s="321"/>
      <c r="W205" s="321"/>
      <c r="X205" s="321"/>
      <c r="Y205" s="321"/>
      <c r="Z205" s="321"/>
    </row>
    <row r="206" ht="12.0" customHeight="1">
      <c r="L206" s="321"/>
      <c r="M206" s="321"/>
      <c r="N206" s="321"/>
      <c r="O206" s="321"/>
      <c r="P206" s="321"/>
      <c r="Q206" s="321"/>
      <c r="R206" s="321"/>
      <c r="S206" s="321"/>
      <c r="T206" s="321"/>
      <c r="U206" s="321"/>
      <c r="V206" s="321"/>
      <c r="W206" s="321"/>
      <c r="X206" s="321"/>
      <c r="Y206" s="321"/>
      <c r="Z206" s="321"/>
    </row>
    <row r="207" ht="12.0" customHeight="1">
      <c r="L207" s="321"/>
      <c r="M207" s="321"/>
      <c r="N207" s="321"/>
      <c r="O207" s="321"/>
      <c r="P207" s="321"/>
      <c r="Q207" s="321"/>
      <c r="R207" s="321"/>
      <c r="S207" s="321"/>
      <c r="T207" s="321"/>
      <c r="U207" s="321"/>
      <c r="V207" s="321"/>
      <c r="W207" s="321"/>
      <c r="X207" s="321"/>
      <c r="Y207" s="321"/>
      <c r="Z207" s="321"/>
    </row>
    <row r="208" ht="12.0" customHeight="1">
      <c r="L208" s="321"/>
      <c r="M208" s="321"/>
      <c r="N208" s="321"/>
      <c r="O208" s="321"/>
      <c r="P208" s="321"/>
      <c r="Q208" s="321"/>
      <c r="R208" s="321"/>
      <c r="S208" s="321"/>
      <c r="T208" s="321"/>
      <c r="U208" s="321"/>
      <c r="V208" s="321"/>
      <c r="W208" s="321"/>
      <c r="X208" s="321"/>
      <c r="Y208" s="321"/>
      <c r="Z208" s="321"/>
    </row>
    <row r="209" ht="12.0" customHeight="1">
      <c r="L209" s="321"/>
      <c r="M209" s="321"/>
      <c r="N209" s="321"/>
      <c r="O209" s="321"/>
      <c r="P209" s="321"/>
      <c r="Q209" s="321"/>
      <c r="R209" s="321"/>
      <c r="S209" s="321"/>
      <c r="T209" s="321"/>
      <c r="U209" s="321"/>
      <c r="V209" s="321"/>
      <c r="W209" s="321"/>
      <c r="X209" s="321"/>
      <c r="Y209" s="321"/>
      <c r="Z209" s="321"/>
    </row>
    <row r="210" ht="12.0" customHeight="1">
      <c r="L210" s="321"/>
      <c r="M210" s="321"/>
      <c r="N210" s="321"/>
      <c r="O210" s="321"/>
      <c r="P210" s="321"/>
      <c r="Q210" s="321"/>
      <c r="R210" s="321"/>
      <c r="S210" s="321"/>
      <c r="T210" s="321"/>
      <c r="U210" s="321"/>
      <c r="V210" s="321"/>
      <c r="W210" s="321"/>
      <c r="X210" s="321"/>
      <c r="Y210" s="321"/>
      <c r="Z210" s="321"/>
    </row>
    <row r="211" ht="12.0" customHeight="1">
      <c r="L211" s="321"/>
      <c r="M211" s="321"/>
      <c r="N211" s="321"/>
      <c r="O211" s="321"/>
      <c r="P211" s="321"/>
      <c r="Q211" s="321"/>
      <c r="R211" s="321"/>
      <c r="S211" s="321"/>
      <c r="T211" s="321"/>
      <c r="U211" s="321"/>
      <c r="V211" s="321"/>
      <c r="W211" s="321"/>
      <c r="X211" s="321"/>
      <c r="Y211" s="321"/>
      <c r="Z211" s="321"/>
    </row>
    <row r="212" ht="12.0" customHeight="1">
      <c r="L212" s="321"/>
      <c r="M212" s="321"/>
      <c r="N212" s="321"/>
      <c r="O212" s="321"/>
      <c r="P212" s="321"/>
      <c r="Q212" s="321"/>
      <c r="R212" s="321"/>
      <c r="S212" s="321"/>
      <c r="T212" s="321"/>
      <c r="U212" s="321"/>
      <c r="V212" s="321"/>
      <c r="W212" s="321"/>
      <c r="X212" s="321"/>
      <c r="Y212" s="321"/>
      <c r="Z212" s="321"/>
    </row>
    <row r="213" ht="12.0" customHeight="1">
      <c r="L213" s="321"/>
      <c r="M213" s="321"/>
      <c r="N213" s="321"/>
      <c r="O213" s="321"/>
      <c r="P213" s="321"/>
      <c r="Q213" s="321"/>
      <c r="R213" s="321"/>
      <c r="S213" s="321"/>
      <c r="T213" s="321"/>
      <c r="U213" s="321"/>
      <c r="V213" s="321"/>
      <c r="W213" s="321"/>
      <c r="X213" s="321"/>
      <c r="Y213" s="321"/>
      <c r="Z213" s="321"/>
    </row>
    <row r="214" ht="12.0" customHeight="1">
      <c r="L214" s="321"/>
      <c r="M214" s="321"/>
      <c r="N214" s="321"/>
      <c r="O214" s="321"/>
      <c r="P214" s="321"/>
      <c r="Q214" s="321"/>
      <c r="R214" s="321"/>
      <c r="S214" s="321"/>
      <c r="T214" s="321"/>
      <c r="U214" s="321"/>
      <c r="V214" s="321"/>
      <c r="W214" s="321"/>
      <c r="X214" s="321"/>
      <c r="Y214" s="321"/>
      <c r="Z214" s="321"/>
    </row>
    <row r="215" ht="12.0" customHeight="1">
      <c r="L215" s="321"/>
      <c r="M215" s="321"/>
      <c r="N215" s="321"/>
      <c r="O215" s="321"/>
      <c r="P215" s="321"/>
      <c r="Q215" s="321"/>
      <c r="R215" s="321"/>
      <c r="S215" s="321"/>
      <c r="T215" s="321"/>
      <c r="U215" s="321"/>
      <c r="V215" s="321"/>
      <c r="W215" s="321"/>
      <c r="X215" s="321"/>
      <c r="Y215" s="321"/>
      <c r="Z215" s="321"/>
    </row>
    <row r="216" ht="12.0" customHeight="1">
      <c r="L216" s="321"/>
      <c r="M216" s="321"/>
      <c r="N216" s="321"/>
      <c r="O216" s="321"/>
      <c r="P216" s="321"/>
      <c r="Q216" s="321"/>
      <c r="R216" s="321"/>
      <c r="S216" s="321"/>
      <c r="T216" s="321"/>
      <c r="U216" s="321"/>
      <c r="V216" s="321"/>
      <c r="W216" s="321"/>
      <c r="X216" s="321"/>
      <c r="Y216" s="321"/>
      <c r="Z216" s="321"/>
    </row>
    <row r="217" ht="12.0" customHeight="1">
      <c r="L217" s="321"/>
      <c r="M217" s="321"/>
      <c r="N217" s="321"/>
      <c r="O217" s="321"/>
      <c r="P217" s="321"/>
      <c r="Q217" s="321"/>
      <c r="R217" s="321"/>
      <c r="S217" s="321"/>
      <c r="T217" s="321"/>
      <c r="U217" s="321"/>
      <c r="V217" s="321"/>
      <c r="W217" s="321"/>
      <c r="X217" s="321"/>
      <c r="Y217" s="321"/>
      <c r="Z217" s="321"/>
    </row>
    <row r="218" ht="12.0" customHeight="1">
      <c r="L218" s="321"/>
      <c r="M218" s="321"/>
      <c r="N218" s="321"/>
      <c r="O218" s="321"/>
      <c r="P218" s="321"/>
      <c r="Q218" s="321"/>
      <c r="R218" s="321"/>
      <c r="S218" s="321"/>
      <c r="T218" s="321"/>
      <c r="U218" s="321"/>
      <c r="V218" s="321"/>
      <c r="W218" s="321"/>
      <c r="X218" s="321"/>
      <c r="Y218" s="321"/>
      <c r="Z218" s="321"/>
    </row>
    <row r="219" ht="12.0" customHeight="1">
      <c r="L219" s="321"/>
      <c r="M219" s="321"/>
      <c r="N219" s="321"/>
      <c r="O219" s="321"/>
      <c r="P219" s="321"/>
      <c r="Q219" s="321"/>
      <c r="R219" s="321"/>
      <c r="S219" s="321"/>
      <c r="T219" s="321"/>
      <c r="U219" s="321"/>
      <c r="V219" s="321"/>
      <c r="W219" s="321"/>
      <c r="X219" s="321"/>
      <c r="Y219" s="321"/>
      <c r="Z219" s="321"/>
    </row>
    <row r="220" ht="12.0" customHeight="1">
      <c r="L220" s="321"/>
      <c r="M220" s="321"/>
      <c r="N220" s="321"/>
      <c r="O220" s="321"/>
      <c r="P220" s="321"/>
      <c r="Q220" s="321"/>
      <c r="R220" s="321"/>
      <c r="S220" s="321"/>
      <c r="T220" s="321"/>
      <c r="U220" s="321"/>
      <c r="V220" s="321"/>
      <c r="W220" s="321"/>
      <c r="X220" s="321"/>
      <c r="Y220" s="321"/>
      <c r="Z220" s="321"/>
    </row>
    <row r="221" ht="12.0" customHeight="1">
      <c r="A221" s="321"/>
      <c r="B221" s="321"/>
      <c r="C221" s="321"/>
      <c r="D221" s="321"/>
      <c r="E221" s="321"/>
      <c r="F221" s="321"/>
      <c r="G221" s="321"/>
      <c r="H221" s="321"/>
      <c r="I221" s="321"/>
      <c r="J221" s="321"/>
      <c r="K221" s="321"/>
      <c r="L221" s="321"/>
      <c r="M221" s="321"/>
      <c r="N221" s="321"/>
      <c r="O221" s="321"/>
      <c r="P221" s="321"/>
      <c r="Q221" s="321"/>
      <c r="R221" s="321"/>
      <c r="S221" s="321"/>
      <c r="T221" s="321"/>
      <c r="U221" s="321"/>
      <c r="V221" s="321"/>
      <c r="W221" s="321"/>
      <c r="X221" s="321"/>
      <c r="Y221" s="321"/>
      <c r="Z221" s="321"/>
    </row>
    <row r="222" ht="12.0" customHeight="1">
      <c r="A222" s="321"/>
      <c r="B222" s="321"/>
      <c r="C222" s="321"/>
      <c r="D222" s="321"/>
      <c r="E222" s="321"/>
      <c r="F222" s="321"/>
      <c r="G222" s="321"/>
      <c r="H222" s="321"/>
      <c r="I222" s="321"/>
      <c r="J222" s="321"/>
      <c r="K222" s="321"/>
      <c r="L222" s="321"/>
      <c r="M222" s="321"/>
      <c r="N222" s="321"/>
      <c r="O222" s="321"/>
      <c r="P222" s="321"/>
      <c r="Q222" s="321"/>
      <c r="R222" s="321"/>
      <c r="S222" s="321"/>
      <c r="T222" s="321"/>
      <c r="U222" s="321"/>
      <c r="V222" s="321"/>
      <c r="W222" s="321"/>
      <c r="X222" s="321"/>
      <c r="Y222" s="321"/>
      <c r="Z222" s="321"/>
    </row>
    <row r="223" ht="12.0" customHeight="1">
      <c r="A223" s="321"/>
      <c r="B223" s="321"/>
      <c r="C223" s="321"/>
      <c r="D223" s="321"/>
      <c r="E223" s="321"/>
      <c r="F223" s="321"/>
      <c r="G223" s="321"/>
      <c r="H223" s="321"/>
      <c r="I223" s="321"/>
      <c r="J223" s="321"/>
      <c r="K223" s="321"/>
      <c r="L223" s="321"/>
      <c r="M223" s="321"/>
      <c r="N223" s="321"/>
      <c r="O223" s="321"/>
      <c r="P223" s="321"/>
      <c r="Q223" s="321"/>
      <c r="R223" s="321"/>
      <c r="S223" s="321"/>
      <c r="T223" s="321"/>
      <c r="U223" s="321"/>
      <c r="V223" s="321"/>
      <c r="W223" s="321"/>
      <c r="X223" s="321"/>
      <c r="Y223" s="321"/>
      <c r="Z223" s="321"/>
    </row>
    <row r="224" ht="12.0" customHeight="1">
      <c r="A224" s="321"/>
      <c r="B224" s="321"/>
      <c r="C224" s="321"/>
      <c r="D224" s="321"/>
      <c r="E224" s="321"/>
      <c r="F224" s="321"/>
      <c r="G224" s="321"/>
      <c r="H224" s="321"/>
      <c r="I224" s="321"/>
      <c r="J224" s="321"/>
      <c r="K224" s="321"/>
      <c r="L224" s="321"/>
      <c r="M224" s="321"/>
      <c r="N224" s="321"/>
      <c r="O224" s="321"/>
      <c r="P224" s="321"/>
      <c r="Q224" s="321"/>
      <c r="R224" s="321"/>
      <c r="S224" s="321"/>
      <c r="T224" s="321"/>
      <c r="U224" s="321"/>
      <c r="V224" s="321"/>
      <c r="W224" s="321"/>
      <c r="X224" s="321"/>
      <c r="Y224" s="321"/>
      <c r="Z224" s="321"/>
    </row>
    <row r="225" ht="12.0" customHeight="1">
      <c r="A225" s="321"/>
      <c r="B225" s="321"/>
      <c r="C225" s="321"/>
      <c r="D225" s="321"/>
      <c r="E225" s="321"/>
      <c r="F225" s="321"/>
      <c r="G225" s="321"/>
      <c r="H225" s="321"/>
      <c r="I225" s="321"/>
      <c r="J225" s="321"/>
      <c r="K225" s="321"/>
      <c r="L225" s="321"/>
      <c r="M225" s="321"/>
      <c r="N225" s="321"/>
      <c r="O225" s="321"/>
      <c r="P225" s="321"/>
      <c r="Q225" s="321"/>
      <c r="R225" s="321"/>
      <c r="S225" s="321"/>
      <c r="T225" s="321"/>
      <c r="U225" s="321"/>
      <c r="V225" s="321"/>
      <c r="W225" s="321"/>
      <c r="X225" s="321"/>
      <c r="Y225" s="321"/>
      <c r="Z225" s="321"/>
    </row>
    <row r="226" ht="12.0" customHeight="1">
      <c r="A226" s="321"/>
      <c r="B226" s="321"/>
      <c r="C226" s="321"/>
      <c r="D226" s="321"/>
      <c r="E226" s="321"/>
      <c r="F226" s="321"/>
      <c r="G226" s="321"/>
      <c r="H226" s="321"/>
      <c r="I226" s="321"/>
      <c r="J226" s="321"/>
      <c r="K226" s="321"/>
      <c r="L226" s="321"/>
      <c r="M226" s="321"/>
      <c r="N226" s="321"/>
      <c r="O226" s="321"/>
      <c r="P226" s="321"/>
      <c r="Q226" s="321"/>
      <c r="R226" s="321"/>
      <c r="S226" s="321"/>
      <c r="T226" s="321"/>
      <c r="U226" s="321"/>
      <c r="V226" s="321"/>
      <c r="W226" s="321"/>
      <c r="X226" s="321"/>
      <c r="Y226" s="321"/>
      <c r="Z226" s="321"/>
    </row>
    <row r="227" ht="12.0" customHeight="1">
      <c r="A227" s="321"/>
      <c r="B227" s="321"/>
      <c r="C227" s="321"/>
      <c r="D227" s="321"/>
      <c r="E227" s="321"/>
      <c r="F227" s="321"/>
      <c r="G227" s="321"/>
      <c r="H227" s="321"/>
      <c r="I227" s="321"/>
      <c r="J227" s="321"/>
      <c r="K227" s="321"/>
      <c r="L227" s="321"/>
      <c r="M227" s="321"/>
      <c r="N227" s="321"/>
      <c r="O227" s="321"/>
      <c r="P227" s="321"/>
      <c r="Q227" s="321"/>
      <c r="R227" s="321"/>
      <c r="S227" s="321"/>
      <c r="T227" s="321"/>
      <c r="U227" s="321"/>
      <c r="V227" s="321"/>
      <c r="W227" s="321"/>
      <c r="X227" s="321"/>
      <c r="Y227" s="321"/>
      <c r="Z227" s="321"/>
    </row>
    <row r="228" ht="12.0" customHeight="1">
      <c r="A228" s="321"/>
      <c r="B228" s="321"/>
      <c r="C228" s="321"/>
      <c r="D228" s="321"/>
      <c r="E228" s="321"/>
      <c r="F228" s="321"/>
      <c r="G228" s="321"/>
      <c r="H228" s="321"/>
      <c r="I228" s="321"/>
      <c r="J228" s="321"/>
      <c r="K228" s="321"/>
      <c r="L228" s="321"/>
      <c r="M228" s="321"/>
      <c r="N228" s="321"/>
      <c r="O228" s="321"/>
      <c r="P228" s="321"/>
      <c r="Q228" s="321"/>
      <c r="R228" s="321"/>
      <c r="S228" s="321"/>
      <c r="T228" s="321"/>
      <c r="U228" s="321"/>
      <c r="V228" s="321"/>
      <c r="W228" s="321"/>
      <c r="X228" s="321"/>
      <c r="Y228" s="321"/>
      <c r="Z228" s="321"/>
    </row>
    <row r="229" ht="12.0" customHeight="1">
      <c r="A229" s="321"/>
      <c r="B229" s="321"/>
      <c r="C229" s="321"/>
      <c r="D229" s="321"/>
      <c r="E229" s="321"/>
      <c r="F229" s="321"/>
      <c r="G229" s="321"/>
      <c r="H229" s="321"/>
      <c r="I229" s="321"/>
      <c r="J229" s="321"/>
      <c r="K229" s="321"/>
      <c r="L229" s="321"/>
      <c r="M229" s="321"/>
      <c r="N229" s="321"/>
      <c r="O229" s="321"/>
      <c r="P229" s="321"/>
      <c r="Q229" s="321"/>
      <c r="R229" s="321"/>
      <c r="S229" s="321"/>
      <c r="T229" s="321"/>
      <c r="U229" s="321"/>
      <c r="V229" s="321"/>
      <c r="W229" s="321"/>
      <c r="X229" s="321"/>
      <c r="Y229" s="321"/>
      <c r="Z229" s="321"/>
    </row>
    <row r="230" ht="12.0" customHeight="1">
      <c r="A230" s="321"/>
      <c r="B230" s="321"/>
      <c r="C230" s="321"/>
      <c r="D230" s="321"/>
      <c r="E230" s="321"/>
      <c r="F230" s="321"/>
      <c r="G230" s="321"/>
      <c r="H230" s="321"/>
      <c r="I230" s="321"/>
      <c r="J230" s="321"/>
      <c r="K230" s="321"/>
      <c r="L230" s="321"/>
      <c r="M230" s="321"/>
      <c r="N230" s="321"/>
      <c r="O230" s="321"/>
      <c r="P230" s="321"/>
      <c r="Q230" s="321"/>
      <c r="R230" s="321"/>
      <c r="S230" s="321"/>
      <c r="T230" s="321"/>
      <c r="U230" s="321"/>
      <c r="V230" s="321"/>
      <c r="W230" s="321"/>
      <c r="X230" s="321"/>
      <c r="Y230" s="321"/>
      <c r="Z230" s="321"/>
    </row>
    <row r="231" ht="12.0" customHeight="1">
      <c r="A231" s="321"/>
      <c r="B231" s="321"/>
      <c r="C231" s="321"/>
      <c r="D231" s="321"/>
      <c r="E231" s="321"/>
      <c r="F231" s="321"/>
      <c r="G231" s="321"/>
      <c r="H231" s="321"/>
      <c r="I231" s="321"/>
      <c r="J231" s="321"/>
      <c r="K231" s="321"/>
      <c r="L231" s="321"/>
      <c r="M231" s="321"/>
      <c r="N231" s="321"/>
      <c r="O231" s="321"/>
      <c r="P231" s="321"/>
      <c r="Q231" s="321"/>
      <c r="R231" s="321"/>
      <c r="S231" s="321"/>
      <c r="T231" s="321"/>
      <c r="U231" s="321"/>
      <c r="V231" s="321"/>
      <c r="W231" s="321"/>
      <c r="X231" s="321"/>
      <c r="Y231" s="321"/>
      <c r="Z231" s="321"/>
    </row>
    <row r="232" ht="12.0" customHeight="1">
      <c r="A232" s="321"/>
      <c r="B232" s="321"/>
      <c r="C232" s="321"/>
      <c r="D232" s="321"/>
      <c r="E232" s="321"/>
      <c r="F232" s="321"/>
      <c r="G232" s="321"/>
      <c r="H232" s="321"/>
      <c r="I232" s="321"/>
      <c r="J232" s="321"/>
      <c r="K232" s="321"/>
      <c r="L232" s="321"/>
      <c r="M232" s="321"/>
      <c r="N232" s="321"/>
      <c r="O232" s="321"/>
      <c r="P232" s="321"/>
      <c r="Q232" s="321"/>
      <c r="R232" s="321"/>
      <c r="S232" s="321"/>
      <c r="T232" s="321"/>
      <c r="U232" s="321"/>
      <c r="V232" s="321"/>
      <c r="W232" s="321"/>
      <c r="X232" s="321"/>
      <c r="Y232" s="321"/>
      <c r="Z232" s="321"/>
    </row>
    <row r="233" ht="12.0" customHeight="1">
      <c r="A233" s="321"/>
      <c r="B233" s="321"/>
      <c r="C233" s="321"/>
      <c r="D233" s="321"/>
      <c r="E233" s="321"/>
      <c r="F233" s="321"/>
      <c r="G233" s="321"/>
      <c r="H233" s="321"/>
      <c r="I233" s="321"/>
      <c r="J233" s="321"/>
      <c r="K233" s="321"/>
      <c r="L233" s="321"/>
      <c r="M233" s="321"/>
      <c r="N233" s="321"/>
      <c r="O233" s="321"/>
      <c r="P233" s="321"/>
      <c r="Q233" s="321"/>
      <c r="R233" s="321"/>
      <c r="S233" s="321"/>
      <c r="T233" s="321"/>
      <c r="U233" s="321"/>
      <c r="V233" s="321"/>
      <c r="W233" s="321"/>
      <c r="X233" s="321"/>
      <c r="Y233" s="321"/>
      <c r="Z233" s="321"/>
    </row>
    <row r="234" ht="12.0" customHeight="1">
      <c r="A234" s="321"/>
      <c r="B234" s="321"/>
      <c r="C234" s="321"/>
      <c r="D234" s="321"/>
      <c r="E234" s="321"/>
      <c r="F234" s="321"/>
      <c r="G234" s="321"/>
      <c r="H234" s="321"/>
      <c r="I234" s="321"/>
      <c r="J234" s="321"/>
      <c r="K234" s="321"/>
      <c r="L234" s="321"/>
      <c r="M234" s="321"/>
      <c r="N234" s="321"/>
      <c r="O234" s="321"/>
      <c r="P234" s="321"/>
      <c r="Q234" s="321"/>
      <c r="R234" s="321"/>
      <c r="S234" s="321"/>
      <c r="T234" s="321"/>
      <c r="U234" s="321"/>
      <c r="V234" s="321"/>
      <c r="W234" s="321"/>
      <c r="X234" s="321"/>
      <c r="Y234" s="321"/>
      <c r="Z234" s="321"/>
    </row>
    <row r="235" ht="12.0" customHeight="1">
      <c r="A235" s="321"/>
      <c r="B235" s="321"/>
      <c r="C235" s="321"/>
      <c r="D235" s="321"/>
      <c r="E235" s="321"/>
      <c r="F235" s="321"/>
      <c r="G235" s="321"/>
      <c r="H235" s="321"/>
      <c r="I235" s="321"/>
      <c r="J235" s="321"/>
      <c r="K235" s="321"/>
      <c r="L235" s="321"/>
      <c r="M235" s="321"/>
      <c r="N235" s="321"/>
      <c r="O235" s="321"/>
      <c r="P235" s="321"/>
      <c r="Q235" s="321"/>
      <c r="R235" s="321"/>
      <c r="S235" s="321"/>
      <c r="T235" s="321"/>
      <c r="U235" s="321"/>
      <c r="V235" s="321"/>
      <c r="W235" s="321"/>
      <c r="X235" s="321"/>
      <c r="Y235" s="321"/>
      <c r="Z235" s="321"/>
    </row>
    <row r="236" ht="12.0" customHeight="1">
      <c r="A236" s="321"/>
      <c r="B236" s="321"/>
      <c r="C236" s="321"/>
      <c r="D236" s="321"/>
      <c r="E236" s="321"/>
      <c r="F236" s="321"/>
      <c r="G236" s="321"/>
      <c r="H236" s="321"/>
      <c r="I236" s="321"/>
      <c r="J236" s="321"/>
      <c r="K236" s="321"/>
      <c r="L236" s="321"/>
      <c r="M236" s="321"/>
      <c r="N236" s="321"/>
      <c r="O236" s="321"/>
      <c r="P236" s="321"/>
      <c r="Q236" s="321"/>
      <c r="R236" s="321"/>
      <c r="S236" s="321"/>
      <c r="T236" s="321"/>
      <c r="U236" s="321"/>
      <c r="V236" s="321"/>
      <c r="W236" s="321"/>
      <c r="X236" s="321"/>
      <c r="Y236" s="321"/>
      <c r="Z236" s="321"/>
    </row>
    <row r="237" ht="12.0" customHeight="1">
      <c r="A237" s="321"/>
      <c r="B237" s="321"/>
      <c r="C237" s="321"/>
      <c r="D237" s="321"/>
      <c r="E237" s="321"/>
      <c r="F237" s="321"/>
      <c r="G237" s="321"/>
      <c r="H237" s="321"/>
      <c r="I237" s="321"/>
      <c r="J237" s="321"/>
      <c r="K237" s="321"/>
      <c r="L237" s="321"/>
      <c r="M237" s="321"/>
      <c r="N237" s="321"/>
      <c r="O237" s="321"/>
      <c r="P237" s="321"/>
      <c r="Q237" s="321"/>
      <c r="R237" s="321"/>
      <c r="S237" s="321"/>
      <c r="T237" s="321"/>
      <c r="U237" s="321"/>
      <c r="V237" s="321"/>
      <c r="W237" s="321"/>
      <c r="X237" s="321"/>
      <c r="Y237" s="321"/>
      <c r="Z237" s="321"/>
    </row>
    <row r="238" ht="12.0" customHeight="1">
      <c r="A238" s="321"/>
      <c r="B238" s="321"/>
      <c r="C238" s="321"/>
      <c r="D238" s="321"/>
      <c r="E238" s="321"/>
      <c r="F238" s="321"/>
      <c r="G238" s="321"/>
      <c r="H238" s="321"/>
      <c r="I238" s="321"/>
      <c r="J238" s="321"/>
      <c r="K238" s="321"/>
      <c r="L238" s="321"/>
      <c r="M238" s="321"/>
      <c r="N238" s="321"/>
      <c r="O238" s="321"/>
      <c r="P238" s="321"/>
      <c r="Q238" s="321"/>
      <c r="R238" s="321"/>
      <c r="S238" s="321"/>
      <c r="T238" s="321"/>
      <c r="U238" s="321"/>
      <c r="V238" s="321"/>
      <c r="W238" s="321"/>
      <c r="X238" s="321"/>
      <c r="Y238" s="321"/>
      <c r="Z238" s="321"/>
    </row>
    <row r="239" ht="12.0" customHeight="1">
      <c r="A239" s="321"/>
      <c r="B239" s="321"/>
      <c r="C239" s="321"/>
      <c r="D239" s="321"/>
      <c r="E239" s="321"/>
      <c r="F239" s="321"/>
      <c r="G239" s="321"/>
      <c r="H239" s="321"/>
      <c r="I239" s="321"/>
      <c r="J239" s="321"/>
      <c r="K239" s="321"/>
      <c r="L239" s="321"/>
      <c r="M239" s="321"/>
      <c r="N239" s="321"/>
      <c r="O239" s="321"/>
      <c r="P239" s="321"/>
      <c r="Q239" s="321"/>
      <c r="R239" s="321"/>
      <c r="S239" s="321"/>
      <c r="T239" s="321"/>
      <c r="U239" s="321"/>
      <c r="V239" s="321"/>
      <c r="W239" s="321"/>
      <c r="X239" s="321"/>
      <c r="Y239" s="321"/>
      <c r="Z239" s="321"/>
    </row>
    <row r="240" ht="12.0" customHeight="1">
      <c r="A240" s="321"/>
      <c r="B240" s="321"/>
      <c r="C240" s="321"/>
      <c r="D240" s="321"/>
      <c r="E240" s="321"/>
      <c r="F240" s="321"/>
      <c r="G240" s="321"/>
      <c r="H240" s="321"/>
      <c r="I240" s="321"/>
      <c r="J240" s="321"/>
      <c r="K240" s="321"/>
      <c r="L240" s="321"/>
      <c r="M240" s="321"/>
      <c r="N240" s="321"/>
      <c r="O240" s="321"/>
      <c r="P240" s="321"/>
      <c r="Q240" s="321"/>
      <c r="R240" s="321"/>
      <c r="S240" s="321"/>
      <c r="T240" s="321"/>
      <c r="U240" s="321"/>
      <c r="V240" s="321"/>
      <c r="W240" s="321"/>
      <c r="X240" s="321"/>
      <c r="Y240" s="321"/>
      <c r="Z240" s="321"/>
    </row>
    <row r="241" ht="12.0" customHeight="1">
      <c r="A241" s="321"/>
      <c r="B241" s="321"/>
      <c r="C241" s="321"/>
      <c r="D241" s="321"/>
      <c r="E241" s="321"/>
      <c r="F241" s="321"/>
      <c r="G241" s="321"/>
      <c r="H241" s="321"/>
      <c r="I241" s="321"/>
      <c r="J241" s="321"/>
      <c r="K241" s="321"/>
      <c r="L241" s="321"/>
      <c r="M241" s="321"/>
      <c r="N241" s="321"/>
      <c r="O241" s="321"/>
      <c r="P241" s="321"/>
      <c r="Q241" s="321"/>
      <c r="R241" s="321"/>
      <c r="S241" s="321"/>
      <c r="T241" s="321"/>
      <c r="U241" s="321"/>
      <c r="V241" s="321"/>
      <c r="W241" s="321"/>
      <c r="X241" s="321"/>
      <c r="Y241" s="321"/>
      <c r="Z241" s="321"/>
    </row>
    <row r="242" ht="12.0" customHeight="1">
      <c r="A242" s="321"/>
      <c r="B242" s="321"/>
      <c r="C242" s="321"/>
      <c r="D242" s="321"/>
      <c r="E242" s="321"/>
      <c r="F242" s="321"/>
      <c r="G242" s="321"/>
      <c r="H242" s="321"/>
      <c r="I242" s="321"/>
      <c r="J242" s="321"/>
      <c r="K242" s="321"/>
      <c r="L242" s="321"/>
      <c r="M242" s="321"/>
      <c r="N242" s="321"/>
      <c r="O242" s="321"/>
      <c r="P242" s="321"/>
      <c r="Q242" s="321"/>
      <c r="R242" s="321"/>
      <c r="S242" s="321"/>
      <c r="T242" s="321"/>
      <c r="U242" s="321"/>
      <c r="V242" s="321"/>
      <c r="W242" s="321"/>
      <c r="X242" s="321"/>
      <c r="Y242" s="321"/>
      <c r="Z242" s="321"/>
    </row>
    <row r="243" ht="12.0" customHeight="1">
      <c r="A243" s="321"/>
      <c r="B243" s="321"/>
      <c r="C243" s="321"/>
      <c r="D243" s="321"/>
      <c r="E243" s="321"/>
      <c r="F243" s="321"/>
      <c r="G243" s="321"/>
      <c r="H243" s="321"/>
      <c r="I243" s="321"/>
      <c r="J243" s="321"/>
      <c r="K243" s="321"/>
      <c r="L243" s="321"/>
      <c r="M243" s="321"/>
      <c r="N243" s="321"/>
      <c r="O243" s="321"/>
      <c r="P243" s="321"/>
      <c r="Q243" s="321"/>
      <c r="R243" s="321"/>
      <c r="S243" s="321"/>
      <c r="T243" s="321"/>
      <c r="U243" s="321"/>
      <c r="V243" s="321"/>
      <c r="W243" s="321"/>
      <c r="X243" s="321"/>
      <c r="Y243" s="321"/>
      <c r="Z243" s="321"/>
    </row>
    <row r="244" ht="12.0" customHeight="1">
      <c r="A244" s="321"/>
      <c r="B244" s="321"/>
      <c r="C244" s="321"/>
      <c r="D244" s="321"/>
      <c r="E244" s="321"/>
      <c r="F244" s="321"/>
      <c r="G244" s="321"/>
      <c r="H244" s="321"/>
      <c r="I244" s="321"/>
      <c r="J244" s="321"/>
      <c r="K244" s="321"/>
      <c r="L244" s="321"/>
      <c r="M244" s="321"/>
      <c r="N244" s="321"/>
      <c r="O244" s="321"/>
      <c r="P244" s="321"/>
      <c r="Q244" s="321"/>
      <c r="R244" s="321"/>
      <c r="S244" s="321"/>
      <c r="T244" s="321"/>
      <c r="U244" s="321"/>
      <c r="V244" s="321"/>
      <c r="W244" s="321"/>
      <c r="X244" s="321"/>
      <c r="Y244" s="321"/>
      <c r="Z244" s="321"/>
    </row>
    <row r="245" ht="12.0" customHeight="1">
      <c r="A245" s="321"/>
      <c r="B245" s="321"/>
      <c r="C245" s="321"/>
      <c r="D245" s="321"/>
      <c r="E245" s="321"/>
      <c r="F245" s="321"/>
      <c r="G245" s="321"/>
      <c r="H245" s="321"/>
      <c r="I245" s="321"/>
      <c r="J245" s="321"/>
      <c r="K245" s="321"/>
      <c r="L245" s="321"/>
      <c r="M245" s="321"/>
      <c r="N245" s="321"/>
      <c r="O245" s="321"/>
      <c r="P245" s="321"/>
      <c r="Q245" s="321"/>
      <c r="R245" s="321"/>
      <c r="S245" s="321"/>
      <c r="T245" s="321"/>
      <c r="U245" s="321"/>
      <c r="V245" s="321"/>
      <c r="W245" s="321"/>
      <c r="X245" s="321"/>
      <c r="Y245" s="321"/>
      <c r="Z245" s="321"/>
    </row>
    <row r="246" ht="12.0" customHeight="1">
      <c r="A246" s="321"/>
      <c r="B246" s="321"/>
      <c r="C246" s="321"/>
      <c r="D246" s="321"/>
      <c r="E246" s="321"/>
      <c r="F246" s="321"/>
      <c r="G246" s="321"/>
      <c r="H246" s="321"/>
      <c r="I246" s="321"/>
      <c r="J246" s="321"/>
      <c r="K246" s="321"/>
      <c r="L246" s="321"/>
      <c r="M246" s="321"/>
      <c r="N246" s="321"/>
      <c r="O246" s="321"/>
      <c r="P246" s="321"/>
      <c r="Q246" s="321"/>
      <c r="R246" s="321"/>
      <c r="S246" s="321"/>
      <c r="T246" s="321"/>
      <c r="U246" s="321"/>
      <c r="V246" s="321"/>
      <c r="W246" s="321"/>
      <c r="X246" s="321"/>
      <c r="Y246" s="321"/>
      <c r="Z246" s="321"/>
    </row>
    <row r="247" ht="12.0" customHeight="1">
      <c r="A247" s="321"/>
      <c r="B247" s="321"/>
      <c r="C247" s="321"/>
      <c r="D247" s="321"/>
      <c r="E247" s="321"/>
      <c r="F247" s="321"/>
      <c r="G247" s="321"/>
      <c r="H247" s="321"/>
      <c r="I247" s="321"/>
      <c r="J247" s="321"/>
      <c r="K247" s="321"/>
      <c r="L247" s="321"/>
      <c r="M247" s="321"/>
      <c r="N247" s="321"/>
      <c r="O247" s="321"/>
      <c r="P247" s="321"/>
      <c r="Q247" s="321"/>
      <c r="R247" s="321"/>
      <c r="S247" s="321"/>
      <c r="T247" s="321"/>
      <c r="U247" s="321"/>
      <c r="V247" s="321"/>
      <c r="W247" s="321"/>
      <c r="X247" s="321"/>
      <c r="Y247" s="321"/>
      <c r="Z247" s="321"/>
    </row>
    <row r="248" ht="12.0" customHeight="1">
      <c r="A248" s="321"/>
      <c r="B248" s="321"/>
      <c r="C248" s="321"/>
      <c r="D248" s="321"/>
      <c r="E248" s="321"/>
      <c r="F248" s="321"/>
      <c r="G248" s="321"/>
      <c r="H248" s="321"/>
      <c r="I248" s="321"/>
      <c r="J248" s="321"/>
      <c r="K248" s="321"/>
      <c r="L248" s="321"/>
      <c r="M248" s="321"/>
      <c r="N248" s="321"/>
      <c r="O248" s="321"/>
      <c r="P248" s="321"/>
      <c r="Q248" s="321"/>
      <c r="R248" s="321"/>
      <c r="S248" s="321"/>
      <c r="T248" s="321"/>
      <c r="U248" s="321"/>
      <c r="V248" s="321"/>
      <c r="W248" s="321"/>
      <c r="X248" s="321"/>
      <c r="Y248" s="321"/>
      <c r="Z248" s="321"/>
    </row>
    <row r="249" ht="12.0" customHeight="1">
      <c r="A249" s="321"/>
      <c r="B249" s="321"/>
      <c r="C249" s="321"/>
      <c r="D249" s="321"/>
      <c r="E249" s="321"/>
      <c r="F249" s="321"/>
      <c r="G249" s="321"/>
      <c r="H249" s="321"/>
      <c r="I249" s="321"/>
      <c r="J249" s="321"/>
      <c r="K249" s="321"/>
      <c r="L249" s="321"/>
      <c r="M249" s="321"/>
      <c r="N249" s="321"/>
      <c r="O249" s="321"/>
      <c r="P249" s="321"/>
      <c r="Q249" s="321"/>
      <c r="R249" s="321"/>
      <c r="S249" s="321"/>
      <c r="T249" s="321"/>
      <c r="U249" s="321"/>
      <c r="V249" s="321"/>
      <c r="W249" s="321"/>
      <c r="X249" s="321"/>
      <c r="Y249" s="321"/>
      <c r="Z249" s="321"/>
    </row>
    <row r="250" ht="12.0" customHeight="1">
      <c r="A250" s="321"/>
      <c r="B250" s="321"/>
      <c r="C250" s="321"/>
      <c r="D250" s="321"/>
      <c r="E250" s="321"/>
      <c r="F250" s="321"/>
      <c r="G250" s="321"/>
      <c r="H250" s="321"/>
      <c r="I250" s="321"/>
      <c r="J250" s="321"/>
      <c r="K250" s="321"/>
      <c r="L250" s="321"/>
      <c r="M250" s="321"/>
      <c r="N250" s="321"/>
      <c r="O250" s="321"/>
      <c r="P250" s="321"/>
      <c r="Q250" s="321"/>
      <c r="R250" s="321"/>
      <c r="S250" s="321"/>
      <c r="T250" s="321"/>
      <c r="U250" s="321"/>
      <c r="V250" s="321"/>
      <c r="W250" s="321"/>
      <c r="X250" s="321"/>
      <c r="Y250" s="321"/>
      <c r="Z250" s="321"/>
    </row>
    <row r="251" ht="12.0" customHeight="1">
      <c r="A251" s="321"/>
      <c r="B251" s="321"/>
      <c r="C251" s="321"/>
      <c r="D251" s="321"/>
      <c r="E251" s="321"/>
      <c r="F251" s="321"/>
      <c r="G251" s="321"/>
      <c r="H251" s="321"/>
      <c r="I251" s="321"/>
      <c r="J251" s="321"/>
      <c r="K251" s="321"/>
      <c r="L251" s="321"/>
      <c r="M251" s="321"/>
      <c r="N251" s="321"/>
      <c r="O251" s="321"/>
      <c r="P251" s="321"/>
      <c r="Q251" s="321"/>
      <c r="R251" s="321"/>
      <c r="S251" s="321"/>
      <c r="T251" s="321"/>
      <c r="U251" s="321"/>
      <c r="V251" s="321"/>
      <c r="W251" s="321"/>
      <c r="X251" s="321"/>
      <c r="Y251" s="321"/>
      <c r="Z251" s="321"/>
    </row>
    <row r="252" ht="12.0" customHeight="1">
      <c r="A252" s="321"/>
      <c r="B252" s="321"/>
      <c r="C252" s="321"/>
      <c r="D252" s="321"/>
      <c r="E252" s="321"/>
      <c r="F252" s="321"/>
      <c r="G252" s="321"/>
      <c r="H252" s="321"/>
      <c r="I252" s="321"/>
      <c r="J252" s="321"/>
      <c r="K252" s="321"/>
      <c r="L252" s="321"/>
      <c r="M252" s="321"/>
      <c r="N252" s="321"/>
      <c r="O252" s="321"/>
      <c r="P252" s="321"/>
      <c r="Q252" s="321"/>
      <c r="R252" s="321"/>
      <c r="S252" s="321"/>
      <c r="T252" s="321"/>
      <c r="U252" s="321"/>
      <c r="V252" s="321"/>
      <c r="W252" s="321"/>
      <c r="X252" s="321"/>
      <c r="Y252" s="321"/>
      <c r="Z252" s="321"/>
    </row>
    <row r="253" ht="12.0" customHeight="1">
      <c r="A253" s="321"/>
      <c r="B253" s="321"/>
      <c r="C253" s="321"/>
      <c r="D253" s="321"/>
      <c r="E253" s="321"/>
      <c r="F253" s="321"/>
      <c r="G253" s="321"/>
      <c r="H253" s="321"/>
      <c r="I253" s="321"/>
      <c r="J253" s="321"/>
      <c r="K253" s="321"/>
      <c r="L253" s="321"/>
      <c r="M253" s="321"/>
      <c r="N253" s="321"/>
      <c r="O253" s="321"/>
      <c r="P253" s="321"/>
      <c r="Q253" s="321"/>
      <c r="R253" s="321"/>
      <c r="S253" s="321"/>
      <c r="T253" s="321"/>
      <c r="U253" s="321"/>
      <c r="V253" s="321"/>
      <c r="W253" s="321"/>
      <c r="X253" s="321"/>
      <c r="Y253" s="321"/>
      <c r="Z253" s="321"/>
    </row>
    <row r="254" ht="12.0" customHeight="1">
      <c r="A254" s="321"/>
      <c r="B254" s="321"/>
      <c r="C254" s="321"/>
      <c r="D254" s="321"/>
      <c r="E254" s="321"/>
      <c r="F254" s="321"/>
      <c r="G254" s="321"/>
      <c r="H254" s="321"/>
      <c r="I254" s="321"/>
      <c r="J254" s="321"/>
      <c r="K254" s="321"/>
      <c r="L254" s="321"/>
      <c r="M254" s="321"/>
      <c r="N254" s="321"/>
      <c r="O254" s="321"/>
      <c r="P254" s="321"/>
      <c r="Q254" s="321"/>
      <c r="R254" s="321"/>
      <c r="S254" s="321"/>
      <c r="T254" s="321"/>
      <c r="U254" s="321"/>
      <c r="V254" s="321"/>
      <c r="W254" s="321"/>
      <c r="X254" s="321"/>
      <c r="Y254" s="321"/>
      <c r="Z254" s="321"/>
    </row>
    <row r="255" ht="12.0" customHeight="1">
      <c r="A255" s="321"/>
      <c r="B255" s="321"/>
      <c r="C255" s="321"/>
      <c r="D255" s="321"/>
      <c r="E255" s="321"/>
      <c r="F255" s="321"/>
      <c r="G255" s="321"/>
      <c r="H255" s="321"/>
      <c r="I255" s="321"/>
      <c r="J255" s="321"/>
      <c r="K255" s="321"/>
      <c r="L255" s="321"/>
      <c r="M255" s="321"/>
      <c r="N255" s="321"/>
      <c r="O255" s="321"/>
      <c r="P255" s="321"/>
      <c r="Q255" s="321"/>
      <c r="R255" s="321"/>
      <c r="S255" s="321"/>
      <c r="T255" s="321"/>
      <c r="U255" s="321"/>
      <c r="V255" s="321"/>
      <c r="W255" s="321"/>
      <c r="X255" s="321"/>
      <c r="Y255" s="321"/>
      <c r="Z255" s="321"/>
    </row>
    <row r="256" ht="12.0" customHeight="1">
      <c r="A256" s="321"/>
      <c r="B256" s="321"/>
      <c r="C256" s="321"/>
      <c r="D256" s="321"/>
      <c r="E256" s="321"/>
      <c r="F256" s="321"/>
      <c r="G256" s="321"/>
      <c r="H256" s="321"/>
      <c r="I256" s="321"/>
      <c r="J256" s="321"/>
      <c r="K256" s="321"/>
      <c r="L256" s="321"/>
      <c r="M256" s="321"/>
      <c r="N256" s="321"/>
      <c r="O256" s="321"/>
      <c r="P256" s="321"/>
      <c r="Q256" s="321"/>
      <c r="R256" s="321"/>
      <c r="S256" s="321"/>
      <c r="T256" s="321"/>
      <c r="U256" s="321"/>
      <c r="V256" s="321"/>
      <c r="W256" s="321"/>
      <c r="X256" s="321"/>
      <c r="Y256" s="321"/>
      <c r="Z256" s="321"/>
    </row>
    <row r="257" ht="12.0" customHeight="1">
      <c r="A257" s="321"/>
      <c r="B257" s="321"/>
      <c r="C257" s="321"/>
      <c r="D257" s="321"/>
      <c r="E257" s="321"/>
      <c r="F257" s="321"/>
      <c r="G257" s="321"/>
      <c r="H257" s="321"/>
      <c r="I257" s="321"/>
      <c r="J257" s="321"/>
      <c r="K257" s="321"/>
      <c r="L257" s="321"/>
      <c r="M257" s="321"/>
      <c r="N257" s="321"/>
      <c r="O257" s="321"/>
      <c r="P257" s="321"/>
      <c r="Q257" s="321"/>
      <c r="R257" s="321"/>
      <c r="S257" s="321"/>
      <c r="T257" s="321"/>
      <c r="U257" s="321"/>
      <c r="V257" s="321"/>
      <c r="W257" s="321"/>
      <c r="X257" s="321"/>
      <c r="Y257" s="321"/>
      <c r="Z257" s="321"/>
    </row>
    <row r="258" ht="12.0" customHeight="1">
      <c r="A258" s="321"/>
      <c r="B258" s="321"/>
      <c r="C258" s="321"/>
      <c r="D258" s="321"/>
      <c r="E258" s="321"/>
      <c r="F258" s="321"/>
      <c r="G258" s="321"/>
      <c r="H258" s="321"/>
      <c r="I258" s="321"/>
      <c r="J258" s="321"/>
      <c r="K258" s="321"/>
      <c r="L258" s="321"/>
      <c r="M258" s="321"/>
      <c r="N258" s="321"/>
      <c r="O258" s="321"/>
      <c r="P258" s="321"/>
      <c r="Q258" s="321"/>
      <c r="R258" s="321"/>
      <c r="S258" s="321"/>
      <c r="T258" s="321"/>
      <c r="U258" s="321"/>
      <c r="V258" s="321"/>
      <c r="W258" s="321"/>
      <c r="X258" s="321"/>
      <c r="Y258" s="321"/>
      <c r="Z258" s="321"/>
    </row>
    <row r="259" ht="12.0" customHeight="1">
      <c r="A259" s="321"/>
      <c r="B259" s="321"/>
      <c r="C259" s="321"/>
      <c r="D259" s="321"/>
      <c r="E259" s="321"/>
      <c r="F259" s="321"/>
      <c r="G259" s="321"/>
      <c r="H259" s="321"/>
      <c r="I259" s="321"/>
      <c r="J259" s="321"/>
      <c r="K259" s="321"/>
      <c r="L259" s="321"/>
      <c r="M259" s="321"/>
      <c r="N259" s="321"/>
      <c r="O259" s="321"/>
      <c r="P259" s="321"/>
      <c r="Q259" s="321"/>
      <c r="R259" s="321"/>
      <c r="S259" s="321"/>
      <c r="T259" s="321"/>
      <c r="U259" s="321"/>
      <c r="V259" s="321"/>
      <c r="W259" s="321"/>
      <c r="X259" s="321"/>
      <c r="Y259" s="321"/>
      <c r="Z259" s="321"/>
    </row>
    <row r="260" ht="12.0" customHeight="1">
      <c r="A260" s="321"/>
      <c r="B260" s="321"/>
      <c r="C260" s="321"/>
      <c r="D260" s="321"/>
      <c r="E260" s="321"/>
      <c r="F260" s="321"/>
      <c r="G260" s="321"/>
      <c r="H260" s="321"/>
      <c r="I260" s="321"/>
      <c r="J260" s="321"/>
      <c r="K260" s="321"/>
      <c r="L260" s="321"/>
      <c r="M260" s="321"/>
      <c r="N260" s="321"/>
      <c r="O260" s="321"/>
      <c r="P260" s="321"/>
      <c r="Q260" s="321"/>
      <c r="R260" s="321"/>
      <c r="S260" s="321"/>
      <c r="T260" s="321"/>
      <c r="U260" s="321"/>
      <c r="V260" s="321"/>
      <c r="W260" s="321"/>
      <c r="X260" s="321"/>
      <c r="Y260" s="321"/>
      <c r="Z260" s="321"/>
    </row>
    <row r="261" ht="12.0" customHeight="1">
      <c r="A261" s="321"/>
      <c r="B261" s="321"/>
      <c r="C261" s="321"/>
      <c r="D261" s="321"/>
      <c r="E261" s="321"/>
      <c r="F261" s="321"/>
      <c r="G261" s="321"/>
      <c r="H261" s="321"/>
      <c r="I261" s="321"/>
      <c r="J261" s="321"/>
      <c r="K261" s="321"/>
      <c r="L261" s="321"/>
      <c r="M261" s="321"/>
      <c r="N261" s="321"/>
      <c r="O261" s="321"/>
      <c r="P261" s="321"/>
      <c r="Q261" s="321"/>
      <c r="R261" s="321"/>
      <c r="S261" s="321"/>
      <c r="T261" s="321"/>
      <c r="U261" s="321"/>
      <c r="V261" s="321"/>
      <c r="W261" s="321"/>
      <c r="X261" s="321"/>
      <c r="Y261" s="321"/>
      <c r="Z261" s="321"/>
    </row>
    <row r="262" ht="12.0" customHeight="1">
      <c r="A262" s="321"/>
      <c r="B262" s="321"/>
      <c r="C262" s="321"/>
      <c r="D262" s="321"/>
      <c r="E262" s="321"/>
      <c r="F262" s="321"/>
      <c r="G262" s="321"/>
      <c r="H262" s="321"/>
      <c r="I262" s="321"/>
      <c r="J262" s="321"/>
      <c r="K262" s="321"/>
      <c r="L262" s="321"/>
      <c r="M262" s="321"/>
      <c r="N262" s="321"/>
      <c r="O262" s="321"/>
      <c r="P262" s="321"/>
      <c r="Q262" s="321"/>
      <c r="R262" s="321"/>
      <c r="S262" s="321"/>
      <c r="T262" s="321"/>
      <c r="U262" s="321"/>
      <c r="V262" s="321"/>
      <c r="W262" s="321"/>
      <c r="X262" s="321"/>
      <c r="Y262" s="321"/>
      <c r="Z262" s="321"/>
    </row>
    <row r="263" ht="12.0" customHeight="1">
      <c r="A263" s="321"/>
      <c r="B263" s="321"/>
      <c r="C263" s="321"/>
      <c r="D263" s="321"/>
      <c r="E263" s="321"/>
      <c r="F263" s="321"/>
      <c r="G263" s="321"/>
      <c r="H263" s="321"/>
      <c r="I263" s="321"/>
      <c r="J263" s="321"/>
      <c r="K263" s="321"/>
      <c r="L263" s="321"/>
      <c r="M263" s="321"/>
      <c r="N263" s="321"/>
      <c r="O263" s="321"/>
      <c r="P263" s="321"/>
      <c r="Q263" s="321"/>
      <c r="R263" s="321"/>
      <c r="S263" s="321"/>
      <c r="T263" s="321"/>
      <c r="U263" s="321"/>
      <c r="V263" s="321"/>
      <c r="W263" s="321"/>
      <c r="X263" s="321"/>
      <c r="Y263" s="321"/>
      <c r="Z263" s="321"/>
    </row>
    <row r="264" ht="12.0" customHeight="1">
      <c r="A264" s="321"/>
      <c r="B264" s="321"/>
      <c r="C264" s="321"/>
      <c r="D264" s="321"/>
      <c r="E264" s="321"/>
      <c r="F264" s="321"/>
      <c r="G264" s="321"/>
      <c r="H264" s="321"/>
      <c r="I264" s="321"/>
      <c r="J264" s="321"/>
      <c r="K264" s="321"/>
      <c r="L264" s="321"/>
      <c r="M264" s="321"/>
      <c r="N264" s="321"/>
      <c r="O264" s="321"/>
      <c r="P264" s="321"/>
      <c r="Q264" s="321"/>
      <c r="R264" s="321"/>
      <c r="S264" s="321"/>
      <c r="T264" s="321"/>
      <c r="U264" s="321"/>
      <c r="V264" s="321"/>
      <c r="W264" s="321"/>
      <c r="X264" s="321"/>
      <c r="Y264" s="321"/>
      <c r="Z264" s="321"/>
    </row>
    <row r="265" ht="12.0" customHeight="1">
      <c r="A265" s="321"/>
      <c r="B265" s="321"/>
      <c r="C265" s="321"/>
      <c r="D265" s="321"/>
      <c r="E265" s="321"/>
      <c r="F265" s="321"/>
      <c r="G265" s="321"/>
      <c r="H265" s="321"/>
      <c r="I265" s="321"/>
      <c r="J265" s="321"/>
      <c r="K265" s="321"/>
      <c r="L265" s="321"/>
      <c r="M265" s="321"/>
      <c r="N265" s="321"/>
      <c r="O265" s="321"/>
      <c r="P265" s="321"/>
      <c r="Q265" s="321"/>
      <c r="R265" s="321"/>
      <c r="S265" s="321"/>
      <c r="T265" s="321"/>
      <c r="U265" s="321"/>
      <c r="V265" s="321"/>
      <c r="W265" s="321"/>
      <c r="X265" s="321"/>
      <c r="Y265" s="321"/>
      <c r="Z265" s="321"/>
    </row>
    <row r="266" ht="12.0" customHeight="1">
      <c r="A266" s="321"/>
      <c r="B266" s="321"/>
      <c r="C266" s="321"/>
      <c r="D266" s="321"/>
      <c r="E266" s="321"/>
      <c r="F266" s="321"/>
      <c r="G266" s="321"/>
      <c r="H266" s="321"/>
      <c r="I266" s="321"/>
      <c r="J266" s="321"/>
      <c r="K266" s="321"/>
      <c r="L266" s="321"/>
      <c r="M266" s="321"/>
      <c r="N266" s="321"/>
      <c r="O266" s="321"/>
      <c r="P266" s="321"/>
      <c r="Q266" s="321"/>
      <c r="R266" s="321"/>
      <c r="S266" s="321"/>
      <c r="T266" s="321"/>
      <c r="U266" s="321"/>
      <c r="V266" s="321"/>
      <c r="W266" s="321"/>
      <c r="X266" s="321"/>
      <c r="Y266" s="321"/>
      <c r="Z266" s="321"/>
    </row>
    <row r="267" ht="12.0" customHeight="1">
      <c r="A267" s="321"/>
      <c r="B267" s="321"/>
      <c r="C267" s="321"/>
      <c r="D267" s="321"/>
      <c r="E267" s="321"/>
      <c r="F267" s="321"/>
      <c r="G267" s="321"/>
      <c r="H267" s="321"/>
      <c r="I267" s="321"/>
      <c r="J267" s="321"/>
      <c r="K267" s="321"/>
      <c r="L267" s="321"/>
      <c r="M267" s="321"/>
      <c r="N267" s="321"/>
      <c r="O267" s="321"/>
      <c r="P267" s="321"/>
      <c r="Q267" s="321"/>
      <c r="R267" s="321"/>
      <c r="S267" s="321"/>
      <c r="T267" s="321"/>
      <c r="U267" s="321"/>
      <c r="V267" s="321"/>
      <c r="W267" s="321"/>
      <c r="X267" s="321"/>
      <c r="Y267" s="321"/>
      <c r="Z267" s="321"/>
    </row>
    <row r="268" ht="12.0" customHeight="1">
      <c r="A268" s="321"/>
      <c r="B268" s="321"/>
      <c r="C268" s="321"/>
      <c r="D268" s="321"/>
      <c r="E268" s="321"/>
      <c r="F268" s="321"/>
      <c r="G268" s="321"/>
      <c r="H268" s="321"/>
      <c r="I268" s="321"/>
      <c r="J268" s="321"/>
      <c r="K268" s="321"/>
      <c r="L268" s="321"/>
      <c r="M268" s="321"/>
      <c r="N268" s="321"/>
      <c r="O268" s="321"/>
      <c r="P268" s="321"/>
      <c r="Q268" s="321"/>
      <c r="R268" s="321"/>
      <c r="S268" s="321"/>
      <c r="T268" s="321"/>
      <c r="U268" s="321"/>
      <c r="V268" s="321"/>
      <c r="W268" s="321"/>
      <c r="X268" s="321"/>
      <c r="Y268" s="321"/>
      <c r="Z268" s="321"/>
    </row>
    <row r="269" ht="12.0" customHeight="1">
      <c r="A269" s="321"/>
      <c r="B269" s="321"/>
      <c r="C269" s="321"/>
      <c r="D269" s="321"/>
      <c r="E269" s="321"/>
      <c r="F269" s="321"/>
      <c r="G269" s="321"/>
      <c r="H269" s="321"/>
      <c r="I269" s="321"/>
      <c r="J269" s="321"/>
      <c r="K269" s="321"/>
      <c r="L269" s="321"/>
      <c r="M269" s="321"/>
      <c r="N269" s="321"/>
      <c r="O269" s="321"/>
      <c r="P269" s="321"/>
      <c r="Q269" s="321"/>
      <c r="R269" s="321"/>
      <c r="S269" s="321"/>
      <c r="T269" s="321"/>
      <c r="U269" s="321"/>
      <c r="V269" s="321"/>
      <c r="W269" s="321"/>
      <c r="X269" s="321"/>
      <c r="Y269" s="321"/>
      <c r="Z269" s="321"/>
    </row>
    <row r="270" ht="12.0" customHeight="1">
      <c r="A270" s="321"/>
      <c r="B270" s="321"/>
      <c r="C270" s="321"/>
      <c r="D270" s="321"/>
      <c r="E270" s="321"/>
      <c r="F270" s="321"/>
      <c r="G270" s="321"/>
      <c r="H270" s="321"/>
      <c r="I270" s="321"/>
      <c r="J270" s="321"/>
      <c r="K270" s="321"/>
      <c r="L270" s="321"/>
      <c r="M270" s="321"/>
      <c r="N270" s="321"/>
      <c r="O270" s="321"/>
      <c r="P270" s="321"/>
      <c r="Q270" s="321"/>
      <c r="R270" s="321"/>
      <c r="S270" s="321"/>
      <c r="T270" s="321"/>
      <c r="U270" s="321"/>
      <c r="V270" s="321"/>
      <c r="W270" s="321"/>
      <c r="X270" s="321"/>
      <c r="Y270" s="321"/>
      <c r="Z270" s="321"/>
    </row>
    <row r="271" ht="12.0" customHeight="1">
      <c r="A271" s="321"/>
      <c r="B271" s="321"/>
      <c r="C271" s="321"/>
      <c r="D271" s="321"/>
      <c r="E271" s="321"/>
      <c r="F271" s="321"/>
      <c r="G271" s="321"/>
      <c r="H271" s="321"/>
      <c r="I271" s="321"/>
      <c r="J271" s="321"/>
      <c r="K271" s="321"/>
      <c r="L271" s="321"/>
      <c r="M271" s="321"/>
      <c r="N271" s="321"/>
      <c r="O271" s="321"/>
      <c r="P271" s="321"/>
      <c r="Q271" s="321"/>
      <c r="R271" s="321"/>
      <c r="S271" s="321"/>
      <c r="T271" s="321"/>
      <c r="U271" s="321"/>
      <c r="V271" s="321"/>
      <c r="W271" s="321"/>
      <c r="X271" s="321"/>
      <c r="Y271" s="321"/>
      <c r="Z271" s="321"/>
    </row>
    <row r="272" ht="12.0" customHeight="1">
      <c r="A272" s="321"/>
      <c r="B272" s="321"/>
      <c r="C272" s="321"/>
      <c r="D272" s="321"/>
      <c r="E272" s="321"/>
      <c r="F272" s="321"/>
      <c r="G272" s="321"/>
      <c r="H272" s="321"/>
      <c r="I272" s="321"/>
      <c r="J272" s="321"/>
      <c r="K272" s="321"/>
      <c r="L272" s="321"/>
      <c r="M272" s="321"/>
      <c r="N272" s="321"/>
      <c r="O272" s="321"/>
      <c r="P272" s="321"/>
      <c r="Q272" s="321"/>
      <c r="R272" s="321"/>
      <c r="S272" s="321"/>
      <c r="T272" s="321"/>
      <c r="U272" s="321"/>
      <c r="V272" s="321"/>
      <c r="W272" s="321"/>
      <c r="X272" s="321"/>
      <c r="Y272" s="321"/>
      <c r="Z272" s="321"/>
    </row>
    <row r="273" ht="12.0" customHeight="1">
      <c r="A273" s="321"/>
      <c r="B273" s="321"/>
      <c r="C273" s="321"/>
      <c r="D273" s="321"/>
      <c r="E273" s="321"/>
      <c r="F273" s="321"/>
      <c r="G273" s="321"/>
      <c r="H273" s="321"/>
      <c r="I273" s="321"/>
      <c r="J273" s="321"/>
      <c r="K273" s="321"/>
      <c r="L273" s="321"/>
      <c r="M273" s="321"/>
      <c r="N273" s="321"/>
      <c r="O273" s="321"/>
      <c r="P273" s="321"/>
      <c r="Q273" s="321"/>
      <c r="R273" s="321"/>
      <c r="S273" s="321"/>
      <c r="T273" s="321"/>
      <c r="U273" s="321"/>
      <c r="V273" s="321"/>
      <c r="W273" s="321"/>
      <c r="X273" s="321"/>
      <c r="Y273" s="321"/>
      <c r="Z273" s="321"/>
    </row>
    <row r="274" ht="12.0" customHeight="1">
      <c r="A274" s="321"/>
      <c r="B274" s="321"/>
      <c r="C274" s="321"/>
      <c r="D274" s="321"/>
      <c r="E274" s="321"/>
      <c r="F274" s="321"/>
      <c r="G274" s="321"/>
      <c r="H274" s="321"/>
      <c r="I274" s="321"/>
      <c r="J274" s="321"/>
      <c r="K274" s="321"/>
      <c r="L274" s="321"/>
      <c r="M274" s="321"/>
      <c r="N274" s="321"/>
      <c r="O274" s="321"/>
      <c r="P274" s="321"/>
      <c r="Q274" s="321"/>
      <c r="R274" s="321"/>
      <c r="S274" s="321"/>
      <c r="T274" s="321"/>
      <c r="U274" s="321"/>
      <c r="V274" s="321"/>
      <c r="W274" s="321"/>
      <c r="X274" s="321"/>
      <c r="Y274" s="321"/>
      <c r="Z274" s="321"/>
    </row>
    <row r="275" ht="12.0" customHeight="1">
      <c r="A275" s="321"/>
      <c r="B275" s="321"/>
      <c r="C275" s="321"/>
      <c r="D275" s="321"/>
      <c r="E275" s="321"/>
      <c r="F275" s="321"/>
      <c r="G275" s="321"/>
      <c r="H275" s="321"/>
      <c r="I275" s="321"/>
      <c r="J275" s="321"/>
      <c r="K275" s="321"/>
      <c r="L275" s="321"/>
      <c r="M275" s="321"/>
      <c r="N275" s="321"/>
      <c r="O275" s="321"/>
      <c r="P275" s="321"/>
      <c r="Q275" s="321"/>
      <c r="R275" s="321"/>
      <c r="S275" s="321"/>
      <c r="T275" s="321"/>
      <c r="U275" s="321"/>
      <c r="V275" s="321"/>
      <c r="W275" s="321"/>
      <c r="X275" s="321"/>
      <c r="Y275" s="321"/>
      <c r="Z275" s="321"/>
    </row>
    <row r="276" ht="12.0" customHeight="1">
      <c r="A276" s="321"/>
      <c r="B276" s="321"/>
      <c r="C276" s="321"/>
      <c r="D276" s="321"/>
      <c r="E276" s="321"/>
      <c r="F276" s="321"/>
      <c r="G276" s="321"/>
      <c r="H276" s="321"/>
      <c r="I276" s="321"/>
      <c r="J276" s="321"/>
      <c r="K276" s="321"/>
      <c r="L276" s="321"/>
      <c r="M276" s="321"/>
      <c r="N276" s="321"/>
      <c r="O276" s="321"/>
      <c r="P276" s="321"/>
      <c r="Q276" s="321"/>
      <c r="R276" s="321"/>
      <c r="S276" s="321"/>
      <c r="T276" s="321"/>
      <c r="U276" s="321"/>
      <c r="V276" s="321"/>
      <c r="W276" s="321"/>
      <c r="X276" s="321"/>
      <c r="Y276" s="321"/>
      <c r="Z276" s="321"/>
    </row>
    <row r="277" ht="12.0" customHeight="1">
      <c r="A277" s="321"/>
      <c r="B277" s="321"/>
      <c r="C277" s="321"/>
      <c r="D277" s="321"/>
      <c r="E277" s="321"/>
      <c r="F277" s="321"/>
      <c r="G277" s="321"/>
      <c r="H277" s="321"/>
      <c r="I277" s="321"/>
      <c r="J277" s="321"/>
      <c r="K277" s="321"/>
      <c r="L277" s="321"/>
      <c r="M277" s="321"/>
      <c r="N277" s="321"/>
      <c r="O277" s="321"/>
      <c r="P277" s="321"/>
      <c r="Q277" s="321"/>
      <c r="R277" s="321"/>
      <c r="S277" s="321"/>
      <c r="T277" s="321"/>
      <c r="U277" s="321"/>
      <c r="V277" s="321"/>
      <c r="W277" s="321"/>
      <c r="X277" s="321"/>
      <c r="Y277" s="321"/>
      <c r="Z277" s="321"/>
    </row>
    <row r="278" ht="12.0" customHeight="1">
      <c r="A278" s="321"/>
      <c r="B278" s="321"/>
      <c r="C278" s="321"/>
      <c r="D278" s="321"/>
      <c r="E278" s="321"/>
      <c r="F278" s="321"/>
      <c r="G278" s="321"/>
      <c r="H278" s="321"/>
      <c r="I278" s="321"/>
      <c r="J278" s="321"/>
      <c r="K278" s="321"/>
      <c r="L278" s="321"/>
      <c r="M278" s="321"/>
      <c r="N278" s="321"/>
      <c r="O278" s="321"/>
      <c r="P278" s="321"/>
      <c r="Q278" s="321"/>
      <c r="R278" s="321"/>
      <c r="S278" s="321"/>
      <c r="T278" s="321"/>
      <c r="U278" s="321"/>
      <c r="V278" s="321"/>
      <c r="W278" s="321"/>
      <c r="X278" s="321"/>
      <c r="Y278" s="321"/>
      <c r="Z278" s="321"/>
    </row>
    <row r="279" ht="12.0" customHeight="1">
      <c r="A279" s="321"/>
      <c r="B279" s="321"/>
      <c r="C279" s="321"/>
      <c r="D279" s="321"/>
      <c r="E279" s="321"/>
      <c r="F279" s="321"/>
      <c r="G279" s="321"/>
      <c r="H279" s="321"/>
      <c r="I279" s="321"/>
      <c r="J279" s="321"/>
      <c r="K279" s="321"/>
      <c r="L279" s="321"/>
      <c r="M279" s="321"/>
      <c r="N279" s="321"/>
      <c r="O279" s="321"/>
      <c r="P279" s="321"/>
      <c r="Q279" s="321"/>
      <c r="R279" s="321"/>
      <c r="S279" s="321"/>
      <c r="T279" s="321"/>
      <c r="U279" s="321"/>
      <c r="V279" s="321"/>
      <c r="W279" s="321"/>
      <c r="X279" s="321"/>
      <c r="Y279" s="321"/>
      <c r="Z279" s="321"/>
    </row>
    <row r="280" ht="12.0" customHeight="1">
      <c r="A280" s="321"/>
      <c r="B280" s="321"/>
      <c r="C280" s="321"/>
      <c r="D280" s="321"/>
      <c r="E280" s="321"/>
      <c r="F280" s="321"/>
      <c r="G280" s="321"/>
      <c r="H280" s="321"/>
      <c r="I280" s="321"/>
      <c r="J280" s="321"/>
      <c r="K280" s="321"/>
      <c r="L280" s="321"/>
      <c r="M280" s="321"/>
      <c r="N280" s="321"/>
      <c r="O280" s="321"/>
      <c r="P280" s="321"/>
      <c r="Q280" s="321"/>
      <c r="R280" s="321"/>
      <c r="S280" s="321"/>
      <c r="T280" s="321"/>
      <c r="U280" s="321"/>
      <c r="V280" s="321"/>
      <c r="W280" s="321"/>
      <c r="X280" s="321"/>
      <c r="Y280" s="321"/>
      <c r="Z280" s="321"/>
    </row>
    <row r="281" ht="12.0" customHeight="1">
      <c r="A281" s="321"/>
      <c r="B281" s="321"/>
      <c r="C281" s="321"/>
      <c r="D281" s="321"/>
      <c r="E281" s="321"/>
      <c r="F281" s="321"/>
      <c r="G281" s="321"/>
      <c r="H281" s="321"/>
      <c r="I281" s="321"/>
      <c r="J281" s="321"/>
      <c r="K281" s="321"/>
      <c r="L281" s="321"/>
      <c r="M281" s="321"/>
      <c r="N281" s="321"/>
      <c r="O281" s="321"/>
      <c r="P281" s="321"/>
      <c r="Q281" s="321"/>
      <c r="R281" s="321"/>
      <c r="S281" s="321"/>
      <c r="T281" s="321"/>
      <c r="U281" s="321"/>
      <c r="V281" s="321"/>
      <c r="W281" s="321"/>
      <c r="X281" s="321"/>
      <c r="Y281" s="321"/>
      <c r="Z281" s="321"/>
    </row>
    <row r="282" ht="12.0" customHeight="1">
      <c r="A282" s="321"/>
      <c r="B282" s="321"/>
      <c r="C282" s="321"/>
      <c r="D282" s="321"/>
      <c r="E282" s="321"/>
      <c r="F282" s="321"/>
      <c r="G282" s="321"/>
      <c r="H282" s="321"/>
      <c r="I282" s="321"/>
      <c r="J282" s="321"/>
      <c r="K282" s="321"/>
      <c r="L282" s="321"/>
      <c r="M282" s="321"/>
      <c r="N282" s="321"/>
      <c r="O282" s="321"/>
      <c r="P282" s="321"/>
      <c r="Q282" s="321"/>
      <c r="R282" s="321"/>
      <c r="S282" s="321"/>
      <c r="T282" s="321"/>
      <c r="U282" s="321"/>
      <c r="V282" s="321"/>
      <c r="W282" s="321"/>
      <c r="X282" s="321"/>
      <c r="Y282" s="321"/>
      <c r="Z282" s="321"/>
    </row>
    <row r="283" ht="12.0" customHeight="1">
      <c r="A283" s="321"/>
      <c r="B283" s="321"/>
      <c r="C283" s="321"/>
      <c r="D283" s="321"/>
      <c r="E283" s="321"/>
      <c r="F283" s="321"/>
      <c r="G283" s="321"/>
      <c r="H283" s="321"/>
      <c r="I283" s="321"/>
      <c r="J283" s="321"/>
      <c r="K283" s="321"/>
      <c r="L283" s="321"/>
      <c r="M283" s="321"/>
      <c r="N283" s="321"/>
      <c r="O283" s="321"/>
      <c r="P283" s="321"/>
      <c r="Q283" s="321"/>
      <c r="R283" s="321"/>
      <c r="S283" s="321"/>
      <c r="T283" s="321"/>
      <c r="U283" s="321"/>
      <c r="V283" s="321"/>
      <c r="W283" s="321"/>
      <c r="X283" s="321"/>
      <c r="Y283" s="321"/>
      <c r="Z283" s="321"/>
    </row>
    <row r="284" ht="12.0" customHeight="1">
      <c r="A284" s="321"/>
      <c r="B284" s="321"/>
      <c r="C284" s="321"/>
      <c r="D284" s="321"/>
      <c r="E284" s="321"/>
      <c r="F284" s="321"/>
      <c r="G284" s="321"/>
      <c r="H284" s="321"/>
      <c r="I284" s="321"/>
      <c r="J284" s="321"/>
      <c r="K284" s="321"/>
      <c r="L284" s="321"/>
      <c r="M284" s="321"/>
      <c r="N284" s="321"/>
      <c r="O284" s="321"/>
      <c r="P284" s="321"/>
      <c r="Q284" s="321"/>
      <c r="R284" s="321"/>
      <c r="S284" s="321"/>
      <c r="T284" s="321"/>
      <c r="U284" s="321"/>
      <c r="V284" s="321"/>
      <c r="W284" s="321"/>
      <c r="X284" s="321"/>
      <c r="Y284" s="321"/>
      <c r="Z284" s="321"/>
    </row>
    <row r="285" ht="12.0" customHeight="1">
      <c r="A285" s="321"/>
      <c r="B285" s="321"/>
      <c r="C285" s="321"/>
      <c r="D285" s="321"/>
      <c r="E285" s="321"/>
      <c r="F285" s="321"/>
      <c r="G285" s="321"/>
      <c r="H285" s="321"/>
      <c r="I285" s="321"/>
      <c r="J285" s="321"/>
      <c r="K285" s="321"/>
      <c r="L285" s="321"/>
      <c r="M285" s="321"/>
      <c r="N285" s="321"/>
      <c r="O285" s="321"/>
      <c r="P285" s="321"/>
      <c r="Q285" s="321"/>
      <c r="R285" s="321"/>
      <c r="S285" s="321"/>
      <c r="T285" s="321"/>
      <c r="U285" s="321"/>
      <c r="V285" s="321"/>
      <c r="W285" s="321"/>
      <c r="X285" s="321"/>
      <c r="Y285" s="321"/>
      <c r="Z285" s="321"/>
    </row>
    <row r="286" ht="12.0" customHeight="1">
      <c r="A286" s="321"/>
      <c r="B286" s="321"/>
      <c r="C286" s="321"/>
      <c r="D286" s="321"/>
      <c r="E286" s="321"/>
      <c r="F286" s="321"/>
      <c r="G286" s="321"/>
      <c r="H286" s="321"/>
      <c r="I286" s="321"/>
      <c r="J286" s="321"/>
      <c r="K286" s="321"/>
      <c r="L286" s="321"/>
      <c r="M286" s="321"/>
      <c r="N286" s="321"/>
      <c r="O286" s="321"/>
      <c r="P286" s="321"/>
      <c r="Q286" s="321"/>
      <c r="R286" s="321"/>
      <c r="S286" s="321"/>
      <c r="T286" s="321"/>
      <c r="U286" s="321"/>
      <c r="V286" s="321"/>
      <c r="W286" s="321"/>
      <c r="X286" s="321"/>
      <c r="Y286" s="321"/>
      <c r="Z286" s="321"/>
    </row>
    <row r="287" ht="12.0" customHeight="1">
      <c r="A287" s="321"/>
      <c r="B287" s="321"/>
      <c r="C287" s="321"/>
      <c r="D287" s="321"/>
      <c r="E287" s="321"/>
      <c r="F287" s="321"/>
      <c r="G287" s="321"/>
      <c r="H287" s="321"/>
      <c r="I287" s="321"/>
      <c r="J287" s="321"/>
      <c r="K287" s="321"/>
      <c r="L287" s="321"/>
      <c r="M287" s="321"/>
      <c r="N287" s="321"/>
      <c r="O287" s="321"/>
      <c r="P287" s="321"/>
      <c r="Q287" s="321"/>
      <c r="R287" s="321"/>
      <c r="S287" s="321"/>
      <c r="T287" s="321"/>
      <c r="U287" s="321"/>
      <c r="V287" s="321"/>
      <c r="W287" s="321"/>
      <c r="X287" s="321"/>
      <c r="Y287" s="321"/>
      <c r="Z287" s="321"/>
    </row>
    <row r="288" ht="12.0" customHeight="1">
      <c r="A288" s="321"/>
      <c r="B288" s="321"/>
      <c r="C288" s="321"/>
      <c r="D288" s="321"/>
      <c r="E288" s="321"/>
      <c r="F288" s="321"/>
      <c r="G288" s="321"/>
      <c r="H288" s="321"/>
      <c r="I288" s="321"/>
      <c r="J288" s="321"/>
      <c r="K288" s="321"/>
      <c r="L288" s="321"/>
      <c r="M288" s="321"/>
      <c r="N288" s="321"/>
      <c r="O288" s="321"/>
      <c r="P288" s="321"/>
      <c r="Q288" s="321"/>
      <c r="R288" s="321"/>
      <c r="S288" s="321"/>
      <c r="T288" s="321"/>
      <c r="U288" s="321"/>
      <c r="V288" s="321"/>
      <c r="W288" s="321"/>
      <c r="X288" s="321"/>
      <c r="Y288" s="321"/>
      <c r="Z288" s="321"/>
    </row>
    <row r="289" ht="12.0" customHeight="1">
      <c r="A289" s="321"/>
      <c r="B289" s="321"/>
      <c r="C289" s="321"/>
      <c r="D289" s="321"/>
      <c r="E289" s="321"/>
      <c r="F289" s="321"/>
      <c r="G289" s="321"/>
      <c r="H289" s="321"/>
      <c r="I289" s="321"/>
      <c r="J289" s="321"/>
      <c r="K289" s="321"/>
      <c r="L289" s="321"/>
      <c r="M289" s="321"/>
      <c r="N289" s="321"/>
      <c r="O289" s="321"/>
      <c r="P289" s="321"/>
      <c r="Q289" s="321"/>
      <c r="R289" s="321"/>
      <c r="S289" s="321"/>
      <c r="T289" s="321"/>
      <c r="U289" s="321"/>
      <c r="V289" s="321"/>
      <c r="W289" s="321"/>
      <c r="X289" s="321"/>
      <c r="Y289" s="321"/>
      <c r="Z289" s="321"/>
    </row>
    <row r="290" ht="12.0" customHeight="1">
      <c r="A290" s="321"/>
      <c r="B290" s="321"/>
      <c r="C290" s="321"/>
      <c r="D290" s="321"/>
      <c r="E290" s="321"/>
      <c r="F290" s="321"/>
      <c r="G290" s="321"/>
      <c r="H290" s="321"/>
      <c r="I290" s="321"/>
      <c r="J290" s="321"/>
      <c r="K290" s="321"/>
      <c r="L290" s="321"/>
      <c r="M290" s="321"/>
      <c r="N290" s="321"/>
      <c r="O290" s="321"/>
      <c r="P290" s="321"/>
      <c r="Q290" s="321"/>
      <c r="R290" s="321"/>
      <c r="S290" s="321"/>
      <c r="T290" s="321"/>
      <c r="U290" s="321"/>
      <c r="V290" s="321"/>
      <c r="W290" s="321"/>
      <c r="X290" s="321"/>
      <c r="Y290" s="321"/>
      <c r="Z290" s="321"/>
    </row>
    <row r="291" ht="12.0" customHeight="1">
      <c r="A291" s="321"/>
      <c r="B291" s="321"/>
      <c r="C291" s="321"/>
      <c r="D291" s="321"/>
      <c r="E291" s="321"/>
      <c r="F291" s="321"/>
      <c r="G291" s="321"/>
      <c r="H291" s="321"/>
      <c r="I291" s="321"/>
      <c r="J291" s="321"/>
      <c r="K291" s="321"/>
      <c r="L291" s="321"/>
      <c r="M291" s="321"/>
      <c r="N291" s="321"/>
      <c r="O291" s="321"/>
      <c r="P291" s="321"/>
      <c r="Q291" s="321"/>
      <c r="R291" s="321"/>
      <c r="S291" s="321"/>
      <c r="T291" s="321"/>
      <c r="U291" s="321"/>
      <c r="V291" s="321"/>
      <c r="W291" s="321"/>
      <c r="X291" s="321"/>
      <c r="Y291" s="321"/>
      <c r="Z291" s="321"/>
    </row>
    <row r="292" ht="12.0" customHeight="1">
      <c r="A292" s="321"/>
      <c r="B292" s="321"/>
      <c r="C292" s="321"/>
      <c r="D292" s="321"/>
      <c r="E292" s="321"/>
      <c r="F292" s="321"/>
      <c r="G292" s="321"/>
      <c r="H292" s="321"/>
      <c r="I292" s="321"/>
      <c r="J292" s="321"/>
      <c r="K292" s="321"/>
      <c r="L292" s="321"/>
      <c r="M292" s="321"/>
      <c r="N292" s="321"/>
      <c r="O292" s="321"/>
      <c r="P292" s="321"/>
      <c r="Q292" s="321"/>
      <c r="R292" s="321"/>
      <c r="S292" s="321"/>
      <c r="T292" s="321"/>
      <c r="U292" s="321"/>
      <c r="V292" s="321"/>
      <c r="W292" s="321"/>
      <c r="X292" s="321"/>
      <c r="Y292" s="321"/>
      <c r="Z292" s="321"/>
    </row>
    <row r="293" ht="12.0" customHeight="1">
      <c r="A293" s="321"/>
      <c r="B293" s="321"/>
      <c r="C293" s="321"/>
      <c r="D293" s="321"/>
      <c r="E293" s="321"/>
      <c r="F293" s="321"/>
      <c r="G293" s="321"/>
      <c r="H293" s="321"/>
      <c r="I293" s="321"/>
      <c r="J293" s="321"/>
      <c r="K293" s="321"/>
      <c r="L293" s="321"/>
      <c r="M293" s="321"/>
      <c r="N293" s="321"/>
      <c r="O293" s="321"/>
      <c r="P293" s="321"/>
      <c r="Q293" s="321"/>
      <c r="R293" s="321"/>
      <c r="S293" s="321"/>
      <c r="T293" s="321"/>
      <c r="U293" s="321"/>
      <c r="V293" s="321"/>
      <c r="W293" s="321"/>
      <c r="X293" s="321"/>
      <c r="Y293" s="321"/>
      <c r="Z293" s="321"/>
    </row>
    <row r="294" ht="12.0" customHeight="1">
      <c r="A294" s="321"/>
      <c r="B294" s="321"/>
      <c r="C294" s="321"/>
      <c r="D294" s="321"/>
      <c r="E294" s="321"/>
      <c r="F294" s="321"/>
      <c r="G294" s="321"/>
      <c r="H294" s="321"/>
      <c r="I294" s="321"/>
      <c r="J294" s="321"/>
      <c r="K294" s="321"/>
      <c r="L294" s="321"/>
      <c r="M294" s="321"/>
      <c r="N294" s="321"/>
      <c r="O294" s="321"/>
      <c r="P294" s="321"/>
      <c r="Q294" s="321"/>
      <c r="R294" s="321"/>
      <c r="S294" s="321"/>
      <c r="T294" s="321"/>
      <c r="U294" s="321"/>
      <c r="V294" s="321"/>
      <c r="W294" s="321"/>
      <c r="X294" s="321"/>
      <c r="Y294" s="321"/>
      <c r="Z294" s="321"/>
    </row>
    <row r="295" ht="12.0" customHeight="1">
      <c r="A295" s="321"/>
      <c r="B295" s="321"/>
      <c r="C295" s="321"/>
      <c r="D295" s="321"/>
      <c r="E295" s="321"/>
      <c r="F295" s="321"/>
      <c r="G295" s="321"/>
      <c r="H295" s="321"/>
      <c r="I295" s="321"/>
      <c r="J295" s="321"/>
      <c r="K295" s="321"/>
      <c r="L295" s="321"/>
      <c r="M295" s="321"/>
      <c r="N295" s="321"/>
      <c r="O295" s="321"/>
      <c r="P295" s="321"/>
      <c r="Q295" s="321"/>
      <c r="R295" s="321"/>
      <c r="S295" s="321"/>
      <c r="T295" s="321"/>
      <c r="U295" s="321"/>
      <c r="V295" s="321"/>
      <c r="W295" s="321"/>
      <c r="X295" s="321"/>
      <c r="Y295" s="321"/>
      <c r="Z295" s="321"/>
    </row>
    <row r="296" ht="12.0" customHeight="1">
      <c r="A296" s="321"/>
      <c r="B296" s="321"/>
      <c r="C296" s="321"/>
      <c r="D296" s="321"/>
      <c r="E296" s="321"/>
      <c r="F296" s="321"/>
      <c r="G296" s="321"/>
      <c r="H296" s="321"/>
      <c r="I296" s="321"/>
      <c r="J296" s="321"/>
      <c r="K296" s="321"/>
      <c r="L296" s="321"/>
      <c r="M296" s="321"/>
      <c r="N296" s="321"/>
      <c r="O296" s="321"/>
      <c r="P296" s="321"/>
      <c r="Q296" s="321"/>
      <c r="R296" s="321"/>
      <c r="S296" s="321"/>
      <c r="T296" s="321"/>
      <c r="U296" s="321"/>
      <c r="V296" s="321"/>
      <c r="W296" s="321"/>
      <c r="X296" s="321"/>
      <c r="Y296" s="321"/>
      <c r="Z296" s="321"/>
    </row>
    <row r="297" ht="12.0" customHeight="1">
      <c r="A297" s="321"/>
      <c r="B297" s="321"/>
      <c r="C297" s="321"/>
      <c r="D297" s="321"/>
      <c r="E297" s="321"/>
      <c r="F297" s="321"/>
      <c r="G297" s="321"/>
      <c r="H297" s="321"/>
      <c r="I297" s="321"/>
      <c r="J297" s="321"/>
      <c r="K297" s="321"/>
      <c r="L297" s="321"/>
      <c r="M297" s="321"/>
      <c r="N297" s="321"/>
      <c r="O297" s="321"/>
      <c r="P297" s="321"/>
      <c r="Q297" s="321"/>
      <c r="R297" s="321"/>
      <c r="S297" s="321"/>
      <c r="T297" s="321"/>
      <c r="U297" s="321"/>
      <c r="V297" s="321"/>
      <c r="W297" s="321"/>
      <c r="X297" s="321"/>
      <c r="Y297" s="321"/>
      <c r="Z297" s="321"/>
    </row>
    <row r="298" ht="12.0" customHeight="1">
      <c r="A298" s="321"/>
      <c r="B298" s="321"/>
      <c r="C298" s="321"/>
      <c r="D298" s="321"/>
      <c r="E298" s="321"/>
      <c r="F298" s="321"/>
      <c r="G298" s="321"/>
      <c r="H298" s="321"/>
      <c r="I298" s="321"/>
      <c r="J298" s="321"/>
      <c r="K298" s="321"/>
      <c r="L298" s="321"/>
      <c r="M298" s="321"/>
      <c r="N298" s="321"/>
      <c r="O298" s="321"/>
      <c r="P298" s="321"/>
      <c r="Q298" s="321"/>
      <c r="R298" s="321"/>
      <c r="S298" s="321"/>
      <c r="T298" s="321"/>
      <c r="U298" s="321"/>
      <c r="V298" s="321"/>
      <c r="W298" s="321"/>
      <c r="X298" s="321"/>
      <c r="Y298" s="321"/>
      <c r="Z298" s="321"/>
    </row>
    <row r="299" ht="12.0" customHeight="1">
      <c r="A299" s="321"/>
      <c r="B299" s="321"/>
      <c r="C299" s="321"/>
      <c r="D299" s="321"/>
      <c r="E299" s="321"/>
      <c r="F299" s="321"/>
      <c r="G299" s="321"/>
      <c r="H299" s="321"/>
      <c r="I299" s="321"/>
      <c r="J299" s="321"/>
      <c r="K299" s="321"/>
      <c r="L299" s="321"/>
      <c r="M299" s="321"/>
      <c r="N299" s="321"/>
      <c r="O299" s="321"/>
      <c r="P299" s="321"/>
      <c r="Q299" s="321"/>
      <c r="R299" s="321"/>
      <c r="S299" s="321"/>
      <c r="T299" s="321"/>
      <c r="U299" s="321"/>
      <c r="V299" s="321"/>
      <c r="W299" s="321"/>
      <c r="X299" s="321"/>
      <c r="Y299" s="321"/>
      <c r="Z299" s="321"/>
    </row>
    <row r="300" ht="12.0" customHeight="1">
      <c r="A300" s="321"/>
      <c r="B300" s="321"/>
      <c r="C300" s="321"/>
      <c r="D300" s="321"/>
      <c r="E300" s="321"/>
      <c r="F300" s="321"/>
      <c r="G300" s="321"/>
      <c r="H300" s="321"/>
      <c r="I300" s="321"/>
      <c r="J300" s="321"/>
      <c r="K300" s="321"/>
      <c r="L300" s="321"/>
      <c r="M300" s="321"/>
      <c r="N300" s="321"/>
      <c r="O300" s="321"/>
      <c r="P300" s="321"/>
      <c r="Q300" s="321"/>
      <c r="R300" s="321"/>
      <c r="S300" s="321"/>
      <c r="T300" s="321"/>
      <c r="U300" s="321"/>
      <c r="V300" s="321"/>
      <c r="W300" s="321"/>
      <c r="X300" s="321"/>
      <c r="Y300" s="321"/>
      <c r="Z300" s="321"/>
    </row>
    <row r="301" ht="12.0" customHeight="1">
      <c r="A301" s="321"/>
      <c r="B301" s="321"/>
      <c r="C301" s="321"/>
      <c r="D301" s="321"/>
      <c r="E301" s="321"/>
      <c r="F301" s="321"/>
      <c r="G301" s="321"/>
      <c r="H301" s="321"/>
      <c r="I301" s="321"/>
      <c r="J301" s="321"/>
      <c r="K301" s="321"/>
      <c r="L301" s="321"/>
      <c r="M301" s="321"/>
      <c r="N301" s="321"/>
      <c r="O301" s="321"/>
      <c r="P301" s="321"/>
      <c r="Q301" s="321"/>
      <c r="R301" s="321"/>
      <c r="S301" s="321"/>
      <c r="T301" s="321"/>
      <c r="U301" s="321"/>
      <c r="V301" s="321"/>
      <c r="W301" s="321"/>
      <c r="X301" s="321"/>
      <c r="Y301" s="321"/>
      <c r="Z301" s="321"/>
    </row>
    <row r="302" ht="12.0" customHeight="1">
      <c r="A302" s="321"/>
      <c r="B302" s="321"/>
      <c r="C302" s="321"/>
      <c r="D302" s="321"/>
      <c r="E302" s="321"/>
      <c r="F302" s="321"/>
      <c r="G302" s="321"/>
      <c r="H302" s="321"/>
      <c r="I302" s="321"/>
      <c r="J302" s="321"/>
      <c r="K302" s="321"/>
      <c r="L302" s="321"/>
      <c r="M302" s="321"/>
      <c r="N302" s="321"/>
      <c r="O302" s="321"/>
      <c r="P302" s="321"/>
      <c r="Q302" s="321"/>
      <c r="R302" s="321"/>
      <c r="S302" s="321"/>
      <c r="T302" s="321"/>
      <c r="U302" s="321"/>
      <c r="V302" s="321"/>
      <c r="W302" s="321"/>
      <c r="X302" s="321"/>
      <c r="Y302" s="321"/>
      <c r="Z302" s="321"/>
    </row>
    <row r="303" ht="12.0" customHeight="1">
      <c r="A303" s="321"/>
      <c r="B303" s="321"/>
      <c r="C303" s="321"/>
      <c r="D303" s="321"/>
      <c r="E303" s="321"/>
      <c r="F303" s="321"/>
      <c r="G303" s="321"/>
      <c r="H303" s="321"/>
      <c r="I303" s="321"/>
      <c r="J303" s="321"/>
      <c r="K303" s="321"/>
      <c r="L303" s="321"/>
      <c r="M303" s="321"/>
      <c r="N303" s="321"/>
      <c r="O303" s="321"/>
      <c r="P303" s="321"/>
      <c r="Q303" s="321"/>
      <c r="R303" s="321"/>
      <c r="S303" s="321"/>
      <c r="T303" s="321"/>
      <c r="U303" s="321"/>
      <c r="V303" s="321"/>
      <c r="W303" s="321"/>
      <c r="X303" s="321"/>
      <c r="Y303" s="321"/>
      <c r="Z303" s="321"/>
    </row>
    <row r="304" ht="12.0" customHeight="1">
      <c r="A304" s="321"/>
      <c r="B304" s="321"/>
      <c r="C304" s="321"/>
      <c r="D304" s="321"/>
      <c r="E304" s="321"/>
      <c r="F304" s="321"/>
      <c r="G304" s="321"/>
      <c r="H304" s="321"/>
      <c r="I304" s="321"/>
      <c r="J304" s="321"/>
      <c r="K304" s="321"/>
      <c r="L304" s="321"/>
      <c r="M304" s="321"/>
      <c r="N304" s="321"/>
      <c r="O304" s="321"/>
      <c r="P304" s="321"/>
      <c r="Q304" s="321"/>
      <c r="R304" s="321"/>
      <c r="S304" s="321"/>
      <c r="T304" s="321"/>
      <c r="U304" s="321"/>
      <c r="V304" s="321"/>
      <c r="W304" s="321"/>
      <c r="X304" s="321"/>
      <c r="Y304" s="321"/>
      <c r="Z304" s="321"/>
    </row>
    <row r="305" ht="12.0" customHeight="1">
      <c r="A305" s="321"/>
      <c r="B305" s="321"/>
      <c r="C305" s="321"/>
      <c r="D305" s="321"/>
      <c r="E305" s="321"/>
      <c r="F305" s="321"/>
      <c r="G305" s="321"/>
      <c r="H305" s="321"/>
      <c r="I305" s="321"/>
      <c r="J305" s="321"/>
      <c r="K305" s="321"/>
      <c r="L305" s="321"/>
      <c r="M305" s="321"/>
      <c r="N305" s="321"/>
      <c r="O305" s="321"/>
      <c r="P305" s="321"/>
      <c r="Q305" s="321"/>
      <c r="R305" s="321"/>
      <c r="S305" s="321"/>
      <c r="T305" s="321"/>
      <c r="U305" s="321"/>
      <c r="V305" s="321"/>
      <c r="W305" s="321"/>
      <c r="X305" s="321"/>
      <c r="Y305" s="321"/>
      <c r="Z305" s="321"/>
    </row>
    <row r="306" ht="12.0" customHeight="1">
      <c r="A306" s="321"/>
      <c r="B306" s="321"/>
      <c r="C306" s="321"/>
      <c r="D306" s="321"/>
      <c r="E306" s="321"/>
      <c r="F306" s="321"/>
      <c r="G306" s="321"/>
      <c r="H306" s="321"/>
      <c r="I306" s="321"/>
      <c r="J306" s="321"/>
      <c r="K306" s="321"/>
      <c r="L306" s="321"/>
      <c r="M306" s="321"/>
      <c r="N306" s="321"/>
      <c r="O306" s="321"/>
      <c r="P306" s="321"/>
      <c r="Q306" s="321"/>
      <c r="R306" s="321"/>
      <c r="S306" s="321"/>
      <c r="T306" s="321"/>
      <c r="U306" s="321"/>
      <c r="V306" s="321"/>
      <c r="W306" s="321"/>
      <c r="X306" s="321"/>
      <c r="Y306" s="321"/>
      <c r="Z306" s="321"/>
    </row>
    <row r="307" ht="12.0" customHeight="1">
      <c r="A307" s="321"/>
      <c r="B307" s="321"/>
      <c r="C307" s="321"/>
      <c r="D307" s="321"/>
      <c r="E307" s="321"/>
      <c r="F307" s="321"/>
      <c r="G307" s="321"/>
      <c r="H307" s="321"/>
      <c r="I307" s="321"/>
      <c r="J307" s="321"/>
      <c r="K307" s="321"/>
      <c r="L307" s="321"/>
      <c r="M307" s="321"/>
      <c r="N307" s="321"/>
      <c r="O307" s="321"/>
      <c r="P307" s="321"/>
      <c r="Q307" s="321"/>
      <c r="R307" s="321"/>
      <c r="S307" s="321"/>
      <c r="T307" s="321"/>
      <c r="U307" s="321"/>
      <c r="V307" s="321"/>
      <c r="W307" s="321"/>
      <c r="X307" s="321"/>
      <c r="Y307" s="321"/>
      <c r="Z307" s="321"/>
    </row>
    <row r="308" ht="12.0" customHeight="1">
      <c r="A308" s="321"/>
      <c r="B308" s="321"/>
      <c r="C308" s="321"/>
      <c r="D308" s="321"/>
      <c r="E308" s="321"/>
      <c r="F308" s="321"/>
      <c r="G308" s="321"/>
      <c r="H308" s="321"/>
      <c r="I308" s="321"/>
      <c r="J308" s="321"/>
      <c r="K308" s="321"/>
      <c r="L308" s="321"/>
      <c r="M308" s="321"/>
      <c r="N308" s="321"/>
      <c r="O308" s="321"/>
      <c r="P308" s="321"/>
      <c r="Q308" s="321"/>
      <c r="R308" s="321"/>
      <c r="S308" s="321"/>
      <c r="T308" s="321"/>
      <c r="U308" s="321"/>
      <c r="V308" s="321"/>
      <c r="W308" s="321"/>
      <c r="X308" s="321"/>
      <c r="Y308" s="321"/>
      <c r="Z308" s="321"/>
    </row>
    <row r="309" ht="12.0" customHeight="1">
      <c r="A309" s="321"/>
      <c r="B309" s="321"/>
      <c r="C309" s="321"/>
      <c r="D309" s="321"/>
      <c r="E309" s="321"/>
      <c r="F309" s="321"/>
      <c r="G309" s="321"/>
      <c r="H309" s="321"/>
      <c r="I309" s="321"/>
      <c r="J309" s="321"/>
      <c r="K309" s="321"/>
      <c r="L309" s="321"/>
      <c r="M309" s="321"/>
      <c r="N309" s="321"/>
      <c r="O309" s="321"/>
      <c r="P309" s="321"/>
      <c r="Q309" s="321"/>
      <c r="R309" s="321"/>
      <c r="S309" s="321"/>
      <c r="T309" s="321"/>
      <c r="U309" s="321"/>
      <c r="V309" s="321"/>
      <c r="W309" s="321"/>
      <c r="X309" s="321"/>
      <c r="Y309" s="321"/>
      <c r="Z309" s="321"/>
    </row>
    <row r="310" ht="12.0" customHeight="1">
      <c r="A310" s="321"/>
      <c r="B310" s="321"/>
      <c r="C310" s="321"/>
      <c r="D310" s="321"/>
      <c r="E310" s="321"/>
      <c r="F310" s="321"/>
      <c r="G310" s="321"/>
      <c r="H310" s="321"/>
      <c r="I310" s="321"/>
      <c r="J310" s="321"/>
      <c r="K310" s="321"/>
      <c r="L310" s="321"/>
      <c r="M310" s="321"/>
      <c r="N310" s="321"/>
      <c r="O310" s="321"/>
      <c r="P310" s="321"/>
      <c r="Q310" s="321"/>
      <c r="R310" s="321"/>
      <c r="S310" s="321"/>
      <c r="T310" s="321"/>
      <c r="U310" s="321"/>
      <c r="V310" s="321"/>
      <c r="W310" s="321"/>
      <c r="X310" s="321"/>
      <c r="Y310" s="321"/>
      <c r="Z310" s="321"/>
    </row>
    <row r="311" ht="12.0" customHeight="1">
      <c r="A311" s="321"/>
      <c r="B311" s="321"/>
      <c r="C311" s="321"/>
      <c r="D311" s="321"/>
      <c r="E311" s="321"/>
      <c r="F311" s="321"/>
      <c r="G311" s="321"/>
      <c r="H311" s="321"/>
      <c r="I311" s="321"/>
      <c r="J311" s="321"/>
      <c r="K311" s="321"/>
      <c r="L311" s="321"/>
      <c r="M311" s="321"/>
      <c r="N311" s="321"/>
      <c r="O311" s="321"/>
      <c r="P311" s="321"/>
      <c r="Q311" s="321"/>
      <c r="R311" s="321"/>
      <c r="S311" s="321"/>
      <c r="T311" s="321"/>
      <c r="U311" s="321"/>
      <c r="V311" s="321"/>
      <c r="W311" s="321"/>
      <c r="X311" s="321"/>
      <c r="Y311" s="321"/>
      <c r="Z311" s="321"/>
    </row>
    <row r="312" ht="12.0" customHeight="1">
      <c r="A312" s="321"/>
      <c r="B312" s="321"/>
      <c r="C312" s="321"/>
      <c r="D312" s="321"/>
      <c r="E312" s="321"/>
      <c r="F312" s="321"/>
      <c r="G312" s="321"/>
      <c r="H312" s="321"/>
      <c r="I312" s="321"/>
      <c r="J312" s="321"/>
      <c r="K312" s="321"/>
      <c r="L312" s="321"/>
      <c r="M312" s="321"/>
      <c r="N312" s="321"/>
      <c r="O312" s="321"/>
      <c r="P312" s="321"/>
      <c r="Q312" s="321"/>
      <c r="R312" s="321"/>
      <c r="S312" s="321"/>
      <c r="T312" s="321"/>
      <c r="U312" s="321"/>
      <c r="V312" s="321"/>
      <c r="W312" s="321"/>
      <c r="X312" s="321"/>
      <c r="Y312" s="321"/>
      <c r="Z312" s="321"/>
    </row>
    <row r="313" ht="12.0" customHeight="1">
      <c r="A313" s="321"/>
      <c r="B313" s="321"/>
      <c r="C313" s="321"/>
      <c r="D313" s="321"/>
      <c r="E313" s="321"/>
      <c r="F313" s="321"/>
      <c r="G313" s="321"/>
      <c r="H313" s="321"/>
      <c r="I313" s="321"/>
      <c r="J313" s="321"/>
      <c r="K313" s="321"/>
      <c r="L313" s="321"/>
      <c r="M313" s="321"/>
      <c r="N313" s="321"/>
      <c r="O313" s="321"/>
      <c r="P313" s="321"/>
      <c r="Q313" s="321"/>
      <c r="R313" s="321"/>
      <c r="S313" s="321"/>
      <c r="T313" s="321"/>
      <c r="U313" s="321"/>
      <c r="V313" s="321"/>
      <c r="W313" s="321"/>
      <c r="X313" s="321"/>
      <c r="Y313" s="321"/>
      <c r="Z313" s="321"/>
    </row>
    <row r="314" ht="12.0" customHeight="1">
      <c r="A314" s="321"/>
      <c r="B314" s="321"/>
      <c r="C314" s="321"/>
      <c r="D314" s="321"/>
      <c r="E314" s="321"/>
      <c r="F314" s="321"/>
      <c r="G314" s="321"/>
      <c r="H314" s="321"/>
      <c r="I314" s="321"/>
      <c r="J314" s="321"/>
      <c r="K314" s="321"/>
      <c r="L314" s="321"/>
      <c r="M314" s="321"/>
      <c r="N314" s="321"/>
      <c r="O314" s="321"/>
      <c r="P314" s="321"/>
      <c r="Q314" s="321"/>
      <c r="R314" s="321"/>
      <c r="S314" s="321"/>
      <c r="T314" s="321"/>
      <c r="U314" s="321"/>
      <c r="V314" s="321"/>
      <c r="W314" s="321"/>
      <c r="X314" s="321"/>
      <c r="Y314" s="321"/>
      <c r="Z314" s="321"/>
    </row>
    <row r="315" ht="12.0" customHeight="1">
      <c r="A315" s="321"/>
      <c r="B315" s="321"/>
      <c r="C315" s="321"/>
      <c r="D315" s="321"/>
      <c r="E315" s="321"/>
      <c r="F315" s="321"/>
      <c r="G315" s="321"/>
      <c r="H315" s="321"/>
      <c r="I315" s="321"/>
      <c r="J315" s="321"/>
      <c r="K315" s="321"/>
      <c r="L315" s="321"/>
      <c r="M315" s="321"/>
      <c r="N315" s="321"/>
      <c r="O315" s="321"/>
      <c r="P315" s="321"/>
      <c r="Q315" s="321"/>
      <c r="R315" s="321"/>
      <c r="S315" s="321"/>
      <c r="T315" s="321"/>
      <c r="U315" s="321"/>
      <c r="V315" s="321"/>
      <c r="W315" s="321"/>
      <c r="X315" s="321"/>
      <c r="Y315" s="321"/>
      <c r="Z315" s="321"/>
    </row>
    <row r="316" ht="12.0" customHeight="1">
      <c r="A316" s="321"/>
      <c r="B316" s="321"/>
      <c r="C316" s="321"/>
      <c r="D316" s="321"/>
      <c r="E316" s="321"/>
      <c r="F316" s="321"/>
      <c r="G316" s="321"/>
      <c r="H316" s="321"/>
      <c r="I316" s="321"/>
      <c r="J316" s="321"/>
      <c r="K316" s="321"/>
      <c r="L316" s="321"/>
      <c r="M316" s="321"/>
      <c r="N316" s="321"/>
      <c r="O316" s="321"/>
      <c r="P316" s="321"/>
      <c r="Q316" s="321"/>
      <c r="R316" s="321"/>
      <c r="S316" s="321"/>
      <c r="T316" s="321"/>
      <c r="U316" s="321"/>
      <c r="V316" s="321"/>
      <c r="W316" s="321"/>
      <c r="X316" s="321"/>
      <c r="Y316" s="321"/>
      <c r="Z316" s="321"/>
    </row>
    <row r="317" ht="12.0" customHeight="1">
      <c r="A317" s="321"/>
      <c r="B317" s="321"/>
      <c r="C317" s="321"/>
      <c r="D317" s="321"/>
      <c r="E317" s="321"/>
      <c r="F317" s="321"/>
      <c r="G317" s="321"/>
      <c r="H317" s="321"/>
      <c r="I317" s="321"/>
      <c r="J317" s="321"/>
      <c r="K317" s="321"/>
      <c r="L317" s="321"/>
      <c r="M317" s="321"/>
      <c r="N317" s="321"/>
      <c r="O317" s="321"/>
      <c r="P317" s="321"/>
      <c r="Q317" s="321"/>
      <c r="R317" s="321"/>
      <c r="S317" s="321"/>
      <c r="T317" s="321"/>
      <c r="U317" s="321"/>
      <c r="V317" s="321"/>
      <c r="W317" s="321"/>
      <c r="X317" s="321"/>
      <c r="Y317" s="321"/>
      <c r="Z317" s="321"/>
    </row>
    <row r="318" ht="12.0" customHeight="1">
      <c r="A318" s="321"/>
      <c r="B318" s="321"/>
      <c r="C318" s="321"/>
      <c r="D318" s="321"/>
      <c r="E318" s="321"/>
      <c r="F318" s="321"/>
      <c r="G318" s="321"/>
      <c r="H318" s="321"/>
      <c r="I318" s="321"/>
      <c r="J318" s="321"/>
      <c r="K318" s="321"/>
      <c r="L318" s="321"/>
      <c r="M318" s="321"/>
      <c r="N318" s="321"/>
      <c r="O318" s="321"/>
      <c r="P318" s="321"/>
      <c r="Q318" s="321"/>
      <c r="R318" s="321"/>
      <c r="S318" s="321"/>
      <c r="T318" s="321"/>
      <c r="U318" s="321"/>
      <c r="V318" s="321"/>
      <c r="W318" s="321"/>
      <c r="X318" s="321"/>
      <c r="Y318" s="321"/>
      <c r="Z318" s="321"/>
    </row>
    <row r="319" ht="12.0" customHeight="1">
      <c r="A319" s="321"/>
      <c r="B319" s="321"/>
      <c r="C319" s="321"/>
      <c r="D319" s="321"/>
      <c r="E319" s="321"/>
      <c r="F319" s="321"/>
      <c r="G319" s="321"/>
      <c r="H319" s="321"/>
      <c r="I319" s="321"/>
      <c r="J319" s="321"/>
      <c r="K319" s="321"/>
      <c r="L319" s="321"/>
      <c r="M319" s="321"/>
      <c r="N319" s="321"/>
      <c r="O319" s="321"/>
      <c r="P319" s="321"/>
      <c r="Q319" s="321"/>
      <c r="R319" s="321"/>
      <c r="S319" s="321"/>
      <c r="T319" s="321"/>
      <c r="U319" s="321"/>
      <c r="V319" s="321"/>
      <c r="W319" s="321"/>
      <c r="X319" s="321"/>
      <c r="Y319" s="321"/>
      <c r="Z319" s="321"/>
    </row>
    <row r="320" ht="12.0" customHeight="1">
      <c r="A320" s="321"/>
      <c r="B320" s="321"/>
      <c r="C320" s="321"/>
      <c r="D320" s="321"/>
      <c r="E320" s="321"/>
      <c r="F320" s="321"/>
      <c r="G320" s="321"/>
      <c r="H320" s="321"/>
      <c r="I320" s="321"/>
      <c r="J320" s="321"/>
      <c r="K320" s="321"/>
      <c r="L320" s="321"/>
      <c r="M320" s="321"/>
      <c r="N320" s="321"/>
      <c r="O320" s="321"/>
      <c r="P320" s="321"/>
      <c r="Q320" s="321"/>
      <c r="R320" s="321"/>
      <c r="S320" s="321"/>
      <c r="T320" s="321"/>
      <c r="U320" s="321"/>
      <c r="V320" s="321"/>
      <c r="W320" s="321"/>
      <c r="X320" s="321"/>
      <c r="Y320" s="321"/>
      <c r="Z320" s="321"/>
    </row>
    <row r="321" ht="12.0" customHeight="1">
      <c r="A321" s="321"/>
      <c r="B321" s="321"/>
      <c r="C321" s="321"/>
      <c r="D321" s="321"/>
      <c r="E321" s="321"/>
      <c r="F321" s="321"/>
      <c r="G321" s="321"/>
      <c r="H321" s="321"/>
      <c r="I321" s="321"/>
      <c r="J321" s="321"/>
      <c r="K321" s="321"/>
      <c r="L321" s="321"/>
      <c r="M321" s="321"/>
      <c r="N321" s="321"/>
      <c r="O321" s="321"/>
      <c r="P321" s="321"/>
      <c r="Q321" s="321"/>
      <c r="R321" s="321"/>
      <c r="S321" s="321"/>
      <c r="T321" s="321"/>
      <c r="U321" s="321"/>
      <c r="V321" s="321"/>
      <c r="W321" s="321"/>
      <c r="X321" s="321"/>
      <c r="Y321" s="321"/>
      <c r="Z321" s="321"/>
    </row>
    <row r="322" ht="12.0" customHeight="1">
      <c r="A322" s="321"/>
      <c r="B322" s="321"/>
      <c r="C322" s="321"/>
      <c r="D322" s="321"/>
      <c r="E322" s="321"/>
      <c r="F322" s="321"/>
      <c r="G322" s="321"/>
      <c r="H322" s="321"/>
      <c r="I322" s="321"/>
      <c r="J322" s="321"/>
      <c r="K322" s="321"/>
      <c r="L322" s="321"/>
      <c r="M322" s="321"/>
      <c r="N322" s="321"/>
      <c r="O322" s="321"/>
      <c r="P322" s="321"/>
      <c r="Q322" s="321"/>
      <c r="R322" s="321"/>
      <c r="S322" s="321"/>
      <c r="T322" s="321"/>
      <c r="U322" s="321"/>
      <c r="V322" s="321"/>
      <c r="W322" s="321"/>
      <c r="X322" s="321"/>
      <c r="Y322" s="321"/>
      <c r="Z322" s="321"/>
    </row>
    <row r="323" ht="12.0" customHeight="1">
      <c r="A323" s="321"/>
      <c r="B323" s="321"/>
      <c r="C323" s="321"/>
      <c r="D323" s="321"/>
      <c r="E323" s="321"/>
      <c r="F323" s="321"/>
      <c r="G323" s="321"/>
      <c r="H323" s="321"/>
      <c r="I323" s="321"/>
      <c r="J323" s="321"/>
      <c r="K323" s="321"/>
      <c r="L323" s="321"/>
      <c r="M323" s="321"/>
      <c r="N323" s="321"/>
      <c r="O323" s="321"/>
      <c r="P323" s="321"/>
      <c r="Q323" s="321"/>
      <c r="R323" s="321"/>
      <c r="S323" s="321"/>
      <c r="T323" s="321"/>
      <c r="U323" s="321"/>
      <c r="V323" s="321"/>
      <c r="W323" s="321"/>
      <c r="X323" s="321"/>
      <c r="Y323" s="321"/>
      <c r="Z323" s="321"/>
    </row>
    <row r="324" ht="12.0" customHeight="1">
      <c r="A324" s="321"/>
      <c r="B324" s="321"/>
      <c r="C324" s="321"/>
      <c r="D324" s="321"/>
      <c r="E324" s="321"/>
      <c r="F324" s="321"/>
      <c r="G324" s="321"/>
      <c r="H324" s="321"/>
      <c r="I324" s="321"/>
      <c r="J324" s="321"/>
      <c r="K324" s="321"/>
      <c r="L324" s="321"/>
      <c r="M324" s="321"/>
      <c r="N324" s="321"/>
      <c r="O324" s="321"/>
      <c r="P324" s="321"/>
      <c r="Q324" s="321"/>
      <c r="R324" s="321"/>
      <c r="S324" s="321"/>
      <c r="T324" s="321"/>
      <c r="U324" s="321"/>
      <c r="V324" s="321"/>
      <c r="W324" s="321"/>
      <c r="X324" s="321"/>
      <c r="Y324" s="321"/>
      <c r="Z324" s="321"/>
    </row>
    <row r="325" ht="12.0" customHeight="1">
      <c r="A325" s="321"/>
      <c r="B325" s="321"/>
      <c r="C325" s="321"/>
      <c r="D325" s="321"/>
      <c r="E325" s="321"/>
      <c r="F325" s="321"/>
      <c r="G325" s="321"/>
      <c r="H325" s="321"/>
      <c r="I325" s="321"/>
      <c r="J325" s="321"/>
      <c r="K325" s="321"/>
      <c r="L325" s="321"/>
      <c r="M325" s="321"/>
      <c r="N325" s="321"/>
      <c r="O325" s="321"/>
      <c r="P325" s="321"/>
      <c r="Q325" s="321"/>
      <c r="R325" s="321"/>
      <c r="S325" s="321"/>
      <c r="T325" s="321"/>
      <c r="U325" s="321"/>
      <c r="V325" s="321"/>
      <c r="W325" s="321"/>
      <c r="X325" s="321"/>
      <c r="Y325" s="321"/>
      <c r="Z325" s="321"/>
    </row>
    <row r="326" ht="12.0" customHeight="1">
      <c r="A326" s="321"/>
      <c r="B326" s="321"/>
      <c r="C326" s="321"/>
      <c r="D326" s="321"/>
      <c r="E326" s="321"/>
      <c r="F326" s="321"/>
      <c r="G326" s="321"/>
      <c r="H326" s="321"/>
      <c r="I326" s="321"/>
      <c r="J326" s="321"/>
      <c r="K326" s="321"/>
      <c r="L326" s="321"/>
      <c r="M326" s="321"/>
      <c r="N326" s="321"/>
      <c r="O326" s="321"/>
      <c r="P326" s="321"/>
      <c r="Q326" s="321"/>
      <c r="R326" s="321"/>
      <c r="S326" s="321"/>
      <c r="T326" s="321"/>
      <c r="U326" s="321"/>
      <c r="V326" s="321"/>
      <c r="W326" s="321"/>
      <c r="X326" s="321"/>
      <c r="Y326" s="321"/>
      <c r="Z326" s="321"/>
    </row>
    <row r="327" ht="12.0" customHeight="1">
      <c r="A327" s="321"/>
      <c r="B327" s="321"/>
      <c r="C327" s="321"/>
      <c r="D327" s="321"/>
      <c r="E327" s="321"/>
      <c r="F327" s="321"/>
      <c r="G327" s="321"/>
      <c r="H327" s="321"/>
      <c r="I327" s="321"/>
      <c r="J327" s="321"/>
      <c r="K327" s="321"/>
      <c r="L327" s="321"/>
      <c r="M327" s="321"/>
      <c r="N327" s="321"/>
      <c r="O327" s="321"/>
      <c r="P327" s="321"/>
      <c r="Q327" s="321"/>
      <c r="R327" s="321"/>
      <c r="S327" s="321"/>
      <c r="T327" s="321"/>
      <c r="U327" s="321"/>
      <c r="V327" s="321"/>
      <c r="W327" s="321"/>
      <c r="X327" s="321"/>
      <c r="Y327" s="321"/>
      <c r="Z327" s="321"/>
    </row>
    <row r="328" ht="12.0" customHeight="1">
      <c r="A328" s="321"/>
      <c r="B328" s="321"/>
      <c r="C328" s="321"/>
      <c r="D328" s="321"/>
      <c r="E328" s="321"/>
      <c r="F328" s="321"/>
      <c r="G328" s="321"/>
      <c r="H328" s="321"/>
      <c r="I328" s="321"/>
      <c r="J328" s="321"/>
      <c r="K328" s="321"/>
      <c r="L328" s="321"/>
      <c r="M328" s="321"/>
      <c r="N328" s="321"/>
      <c r="O328" s="321"/>
      <c r="P328" s="321"/>
      <c r="Q328" s="321"/>
      <c r="R328" s="321"/>
      <c r="S328" s="321"/>
      <c r="T328" s="321"/>
      <c r="U328" s="321"/>
      <c r="V328" s="321"/>
      <c r="W328" s="321"/>
      <c r="X328" s="321"/>
      <c r="Y328" s="321"/>
      <c r="Z328" s="321"/>
    </row>
    <row r="329" ht="12.0" customHeight="1">
      <c r="A329" s="321"/>
      <c r="B329" s="321"/>
      <c r="C329" s="321"/>
      <c r="D329" s="321"/>
      <c r="E329" s="321"/>
      <c r="F329" s="321"/>
      <c r="G329" s="321"/>
      <c r="H329" s="321"/>
      <c r="I329" s="321"/>
      <c r="J329" s="321"/>
      <c r="K329" s="321"/>
      <c r="L329" s="321"/>
      <c r="M329" s="321"/>
      <c r="N329" s="321"/>
      <c r="O329" s="321"/>
      <c r="P329" s="321"/>
      <c r="Q329" s="321"/>
      <c r="R329" s="321"/>
      <c r="S329" s="321"/>
      <c r="T329" s="321"/>
      <c r="U329" s="321"/>
      <c r="V329" s="321"/>
      <c r="W329" s="321"/>
      <c r="X329" s="321"/>
      <c r="Y329" s="321"/>
      <c r="Z329" s="321"/>
    </row>
    <row r="330" ht="12.0" customHeight="1">
      <c r="A330" s="321"/>
      <c r="B330" s="321"/>
      <c r="C330" s="321"/>
      <c r="D330" s="321"/>
      <c r="E330" s="321"/>
      <c r="F330" s="321"/>
      <c r="G330" s="321"/>
      <c r="H330" s="321"/>
      <c r="I330" s="321"/>
      <c r="J330" s="321"/>
      <c r="K330" s="321"/>
      <c r="L330" s="321"/>
      <c r="M330" s="321"/>
      <c r="N330" s="321"/>
      <c r="O330" s="321"/>
      <c r="P330" s="321"/>
      <c r="Q330" s="321"/>
      <c r="R330" s="321"/>
      <c r="S330" s="321"/>
      <c r="T330" s="321"/>
      <c r="U330" s="321"/>
      <c r="V330" s="321"/>
      <c r="W330" s="321"/>
      <c r="X330" s="321"/>
      <c r="Y330" s="321"/>
      <c r="Z330" s="321"/>
    </row>
    <row r="331" ht="12.0" customHeight="1">
      <c r="A331" s="321"/>
      <c r="B331" s="321"/>
      <c r="C331" s="321"/>
      <c r="D331" s="321"/>
      <c r="E331" s="321"/>
      <c r="F331" s="321"/>
      <c r="G331" s="321"/>
      <c r="H331" s="321"/>
      <c r="I331" s="321"/>
      <c r="J331" s="321"/>
      <c r="K331" s="321"/>
      <c r="L331" s="321"/>
      <c r="M331" s="321"/>
      <c r="N331" s="321"/>
      <c r="O331" s="321"/>
      <c r="P331" s="321"/>
      <c r="Q331" s="321"/>
      <c r="R331" s="321"/>
      <c r="S331" s="321"/>
      <c r="T331" s="321"/>
      <c r="U331" s="321"/>
      <c r="V331" s="321"/>
      <c r="W331" s="321"/>
      <c r="X331" s="321"/>
      <c r="Y331" s="321"/>
      <c r="Z331" s="321"/>
    </row>
    <row r="332" ht="12.0" customHeight="1">
      <c r="A332" s="321"/>
      <c r="B332" s="321"/>
      <c r="C332" s="321"/>
      <c r="D332" s="321"/>
      <c r="E332" s="321"/>
      <c r="F332" s="321"/>
      <c r="G332" s="321"/>
      <c r="H332" s="321"/>
      <c r="I332" s="321"/>
      <c r="J332" s="321"/>
      <c r="K332" s="321"/>
      <c r="L332" s="321"/>
      <c r="M332" s="321"/>
      <c r="N332" s="321"/>
      <c r="O332" s="321"/>
      <c r="P332" s="321"/>
      <c r="Q332" s="321"/>
      <c r="R332" s="321"/>
      <c r="S332" s="321"/>
      <c r="T332" s="321"/>
      <c r="U332" s="321"/>
      <c r="V332" s="321"/>
      <c r="W332" s="321"/>
      <c r="X332" s="321"/>
      <c r="Y332" s="321"/>
      <c r="Z332" s="321"/>
    </row>
    <row r="333" ht="12.0" customHeight="1">
      <c r="A333" s="321"/>
      <c r="B333" s="321"/>
      <c r="C333" s="321"/>
      <c r="D333" s="321"/>
      <c r="E333" s="321"/>
      <c r="F333" s="321"/>
      <c r="G333" s="321"/>
      <c r="H333" s="321"/>
      <c r="I333" s="321"/>
      <c r="J333" s="321"/>
      <c r="K333" s="321"/>
      <c r="L333" s="321"/>
      <c r="M333" s="321"/>
      <c r="N333" s="321"/>
      <c r="O333" s="321"/>
      <c r="P333" s="321"/>
      <c r="Q333" s="321"/>
      <c r="R333" s="321"/>
      <c r="S333" s="321"/>
      <c r="T333" s="321"/>
      <c r="U333" s="321"/>
      <c r="V333" s="321"/>
      <c r="W333" s="321"/>
      <c r="X333" s="321"/>
      <c r="Y333" s="321"/>
      <c r="Z333" s="321"/>
    </row>
    <row r="334" ht="12.0" customHeight="1">
      <c r="A334" s="321"/>
      <c r="B334" s="321"/>
      <c r="C334" s="321"/>
      <c r="D334" s="321"/>
      <c r="E334" s="321"/>
      <c r="F334" s="321"/>
      <c r="G334" s="321"/>
      <c r="H334" s="321"/>
      <c r="I334" s="321"/>
      <c r="J334" s="321"/>
      <c r="K334" s="321"/>
      <c r="L334" s="321"/>
      <c r="M334" s="321"/>
      <c r="N334" s="321"/>
      <c r="O334" s="321"/>
      <c r="P334" s="321"/>
      <c r="Q334" s="321"/>
      <c r="R334" s="321"/>
      <c r="S334" s="321"/>
      <c r="T334" s="321"/>
      <c r="U334" s="321"/>
      <c r="V334" s="321"/>
      <c r="W334" s="321"/>
      <c r="X334" s="321"/>
      <c r="Y334" s="321"/>
      <c r="Z334" s="321"/>
    </row>
    <row r="335" ht="12.0" customHeight="1">
      <c r="A335" s="321"/>
      <c r="B335" s="321"/>
      <c r="C335" s="321"/>
      <c r="D335" s="321"/>
      <c r="E335" s="321"/>
      <c r="F335" s="321"/>
      <c r="G335" s="321"/>
      <c r="H335" s="321"/>
      <c r="I335" s="321"/>
      <c r="J335" s="321"/>
      <c r="K335" s="321"/>
      <c r="L335" s="321"/>
      <c r="M335" s="321"/>
      <c r="N335" s="321"/>
      <c r="O335" s="321"/>
      <c r="P335" s="321"/>
      <c r="Q335" s="321"/>
      <c r="R335" s="321"/>
      <c r="S335" s="321"/>
      <c r="T335" s="321"/>
      <c r="U335" s="321"/>
      <c r="V335" s="321"/>
      <c r="W335" s="321"/>
      <c r="X335" s="321"/>
      <c r="Y335" s="321"/>
      <c r="Z335" s="321"/>
    </row>
    <row r="336" ht="12.0" customHeight="1">
      <c r="A336" s="321"/>
      <c r="B336" s="321"/>
      <c r="C336" s="321"/>
      <c r="D336" s="321"/>
      <c r="E336" s="321"/>
      <c r="F336" s="321"/>
      <c r="G336" s="321"/>
      <c r="H336" s="321"/>
      <c r="I336" s="321"/>
      <c r="J336" s="321"/>
      <c r="K336" s="321"/>
      <c r="L336" s="321"/>
      <c r="M336" s="321"/>
      <c r="N336" s="321"/>
      <c r="O336" s="321"/>
      <c r="P336" s="321"/>
      <c r="Q336" s="321"/>
      <c r="R336" s="321"/>
      <c r="S336" s="321"/>
      <c r="T336" s="321"/>
      <c r="U336" s="321"/>
      <c r="V336" s="321"/>
      <c r="W336" s="321"/>
      <c r="X336" s="321"/>
      <c r="Y336" s="321"/>
      <c r="Z336" s="321"/>
    </row>
    <row r="337" ht="12.0" customHeight="1">
      <c r="A337" s="321"/>
      <c r="B337" s="321"/>
      <c r="C337" s="321"/>
      <c r="D337" s="321"/>
      <c r="E337" s="321"/>
      <c r="F337" s="321"/>
      <c r="G337" s="321"/>
      <c r="H337" s="321"/>
      <c r="I337" s="321"/>
      <c r="J337" s="321"/>
      <c r="K337" s="321"/>
      <c r="L337" s="321"/>
      <c r="M337" s="321"/>
      <c r="N337" s="321"/>
      <c r="O337" s="321"/>
      <c r="P337" s="321"/>
      <c r="Q337" s="321"/>
      <c r="R337" s="321"/>
      <c r="S337" s="321"/>
      <c r="T337" s="321"/>
      <c r="U337" s="321"/>
      <c r="V337" s="321"/>
      <c r="W337" s="321"/>
      <c r="X337" s="321"/>
      <c r="Y337" s="321"/>
      <c r="Z337" s="321"/>
    </row>
    <row r="338" ht="12.0" customHeight="1">
      <c r="A338" s="321"/>
      <c r="B338" s="321"/>
      <c r="C338" s="321"/>
      <c r="D338" s="321"/>
      <c r="E338" s="321"/>
      <c r="F338" s="321"/>
      <c r="G338" s="321"/>
      <c r="H338" s="321"/>
      <c r="I338" s="321"/>
      <c r="J338" s="321"/>
      <c r="K338" s="321"/>
      <c r="L338" s="321"/>
      <c r="M338" s="321"/>
      <c r="N338" s="321"/>
      <c r="O338" s="321"/>
      <c r="P338" s="321"/>
      <c r="Q338" s="321"/>
      <c r="R338" s="321"/>
      <c r="S338" s="321"/>
      <c r="T338" s="321"/>
      <c r="U338" s="321"/>
      <c r="V338" s="321"/>
      <c r="W338" s="321"/>
      <c r="X338" s="321"/>
      <c r="Y338" s="321"/>
      <c r="Z338" s="321"/>
    </row>
    <row r="339" ht="12.0" customHeight="1">
      <c r="A339" s="321"/>
      <c r="B339" s="321"/>
      <c r="C339" s="321"/>
      <c r="D339" s="321"/>
      <c r="E339" s="321"/>
      <c r="F339" s="321"/>
      <c r="G339" s="321"/>
      <c r="H339" s="321"/>
      <c r="I339" s="321"/>
      <c r="J339" s="321"/>
      <c r="K339" s="321"/>
      <c r="L339" s="321"/>
      <c r="M339" s="321"/>
      <c r="N339" s="321"/>
      <c r="O339" s="321"/>
      <c r="P339" s="321"/>
      <c r="Q339" s="321"/>
      <c r="R339" s="321"/>
      <c r="S339" s="321"/>
      <c r="T339" s="321"/>
      <c r="U339" s="321"/>
      <c r="V339" s="321"/>
      <c r="W339" s="321"/>
      <c r="X339" s="321"/>
      <c r="Y339" s="321"/>
      <c r="Z339" s="321"/>
    </row>
    <row r="340" ht="12.0" customHeight="1">
      <c r="A340" s="321"/>
      <c r="B340" s="321"/>
      <c r="C340" s="321"/>
      <c r="D340" s="321"/>
      <c r="E340" s="321"/>
      <c r="F340" s="321"/>
      <c r="G340" s="321"/>
      <c r="H340" s="321"/>
      <c r="I340" s="321"/>
      <c r="J340" s="321"/>
      <c r="K340" s="321"/>
      <c r="L340" s="321"/>
      <c r="M340" s="321"/>
      <c r="N340" s="321"/>
      <c r="O340" s="321"/>
      <c r="P340" s="321"/>
      <c r="Q340" s="321"/>
      <c r="R340" s="321"/>
      <c r="S340" s="321"/>
      <c r="T340" s="321"/>
      <c r="U340" s="321"/>
      <c r="V340" s="321"/>
      <c r="W340" s="321"/>
      <c r="X340" s="321"/>
      <c r="Y340" s="321"/>
      <c r="Z340" s="321"/>
    </row>
    <row r="341" ht="12.0" customHeight="1">
      <c r="A341" s="321"/>
      <c r="B341" s="321"/>
      <c r="C341" s="321"/>
      <c r="D341" s="321"/>
      <c r="E341" s="321"/>
      <c r="F341" s="321"/>
      <c r="G341" s="321"/>
      <c r="H341" s="321"/>
      <c r="I341" s="321"/>
      <c r="J341" s="321"/>
      <c r="K341" s="321"/>
      <c r="L341" s="321"/>
      <c r="M341" s="321"/>
      <c r="N341" s="321"/>
      <c r="O341" s="321"/>
      <c r="P341" s="321"/>
      <c r="Q341" s="321"/>
      <c r="R341" s="321"/>
      <c r="S341" s="321"/>
      <c r="T341" s="321"/>
      <c r="U341" s="321"/>
      <c r="V341" s="321"/>
      <c r="W341" s="321"/>
      <c r="X341" s="321"/>
      <c r="Y341" s="321"/>
      <c r="Z341" s="321"/>
    </row>
    <row r="342" ht="12.0" customHeight="1">
      <c r="A342" s="321"/>
      <c r="B342" s="321"/>
      <c r="C342" s="321"/>
      <c r="D342" s="321"/>
      <c r="E342" s="321"/>
      <c r="F342" s="321"/>
      <c r="G342" s="321"/>
      <c r="H342" s="321"/>
      <c r="I342" s="321"/>
      <c r="J342" s="321"/>
      <c r="K342" s="321"/>
      <c r="L342" s="321"/>
      <c r="M342" s="321"/>
      <c r="N342" s="321"/>
      <c r="O342" s="321"/>
      <c r="P342" s="321"/>
      <c r="Q342" s="321"/>
      <c r="R342" s="321"/>
      <c r="S342" s="321"/>
      <c r="T342" s="321"/>
      <c r="U342" s="321"/>
      <c r="V342" s="321"/>
      <c r="W342" s="321"/>
      <c r="X342" s="321"/>
      <c r="Y342" s="321"/>
      <c r="Z342" s="321"/>
    </row>
    <row r="343" ht="12.0" customHeight="1">
      <c r="A343" s="321"/>
      <c r="B343" s="321"/>
      <c r="C343" s="321"/>
      <c r="D343" s="321"/>
      <c r="E343" s="321"/>
      <c r="F343" s="321"/>
      <c r="G343" s="321"/>
      <c r="H343" s="321"/>
      <c r="I343" s="321"/>
      <c r="J343" s="321"/>
      <c r="K343" s="321"/>
      <c r="L343" s="321"/>
      <c r="M343" s="321"/>
      <c r="N343" s="321"/>
      <c r="O343" s="321"/>
      <c r="P343" s="321"/>
      <c r="Q343" s="321"/>
      <c r="R343" s="321"/>
      <c r="S343" s="321"/>
      <c r="T343" s="321"/>
      <c r="U343" s="321"/>
      <c r="V343" s="321"/>
      <c r="W343" s="321"/>
      <c r="X343" s="321"/>
      <c r="Y343" s="321"/>
      <c r="Z343" s="321"/>
    </row>
    <row r="344" ht="12.0" customHeight="1">
      <c r="A344" s="321"/>
      <c r="B344" s="321"/>
      <c r="C344" s="321"/>
      <c r="D344" s="321"/>
      <c r="E344" s="321"/>
      <c r="F344" s="321"/>
      <c r="G344" s="321"/>
      <c r="H344" s="321"/>
      <c r="I344" s="321"/>
      <c r="J344" s="321"/>
      <c r="K344" s="321"/>
      <c r="L344" s="321"/>
      <c r="M344" s="321"/>
      <c r="N344" s="321"/>
      <c r="O344" s="321"/>
      <c r="P344" s="321"/>
      <c r="Q344" s="321"/>
      <c r="R344" s="321"/>
      <c r="S344" s="321"/>
      <c r="T344" s="321"/>
      <c r="U344" s="321"/>
      <c r="V344" s="321"/>
      <c r="W344" s="321"/>
      <c r="X344" s="321"/>
      <c r="Y344" s="321"/>
      <c r="Z344" s="321"/>
    </row>
    <row r="345" ht="12.0" customHeight="1">
      <c r="A345" s="321"/>
      <c r="B345" s="321"/>
      <c r="C345" s="321"/>
      <c r="D345" s="321"/>
      <c r="E345" s="321"/>
      <c r="F345" s="321"/>
      <c r="G345" s="321"/>
      <c r="H345" s="321"/>
      <c r="I345" s="321"/>
      <c r="J345" s="321"/>
      <c r="K345" s="321"/>
      <c r="L345" s="321"/>
      <c r="M345" s="321"/>
      <c r="N345" s="321"/>
      <c r="O345" s="321"/>
      <c r="P345" s="321"/>
      <c r="Q345" s="321"/>
      <c r="R345" s="321"/>
      <c r="S345" s="321"/>
      <c r="T345" s="321"/>
      <c r="U345" s="321"/>
      <c r="V345" s="321"/>
      <c r="W345" s="321"/>
      <c r="X345" s="321"/>
      <c r="Y345" s="321"/>
      <c r="Z345" s="321"/>
    </row>
    <row r="346" ht="12.0" customHeight="1">
      <c r="A346" s="321"/>
      <c r="B346" s="321"/>
      <c r="C346" s="321"/>
      <c r="D346" s="321"/>
      <c r="E346" s="321"/>
      <c r="F346" s="321"/>
      <c r="G346" s="321"/>
      <c r="H346" s="321"/>
      <c r="I346" s="321"/>
      <c r="J346" s="321"/>
      <c r="K346" s="321"/>
      <c r="L346" s="321"/>
      <c r="M346" s="321"/>
      <c r="N346" s="321"/>
      <c r="O346" s="321"/>
      <c r="P346" s="321"/>
      <c r="Q346" s="321"/>
      <c r="R346" s="321"/>
      <c r="S346" s="321"/>
      <c r="T346" s="321"/>
      <c r="U346" s="321"/>
      <c r="V346" s="321"/>
      <c r="W346" s="321"/>
      <c r="X346" s="321"/>
      <c r="Y346" s="321"/>
      <c r="Z346" s="321"/>
    </row>
    <row r="347" ht="12.0" customHeight="1">
      <c r="A347" s="321"/>
      <c r="B347" s="321"/>
      <c r="C347" s="321"/>
      <c r="D347" s="321"/>
      <c r="E347" s="321"/>
      <c r="F347" s="321"/>
      <c r="G347" s="321"/>
      <c r="H347" s="321"/>
      <c r="I347" s="321"/>
      <c r="J347" s="321"/>
      <c r="K347" s="321"/>
      <c r="L347" s="321"/>
      <c r="M347" s="321"/>
      <c r="N347" s="321"/>
      <c r="O347" s="321"/>
      <c r="P347" s="321"/>
      <c r="Q347" s="321"/>
      <c r="R347" s="321"/>
      <c r="S347" s="321"/>
      <c r="T347" s="321"/>
      <c r="U347" s="321"/>
      <c r="V347" s="321"/>
      <c r="W347" s="321"/>
      <c r="X347" s="321"/>
      <c r="Y347" s="321"/>
      <c r="Z347" s="321"/>
    </row>
    <row r="348" ht="12.0" customHeight="1">
      <c r="A348" s="321"/>
      <c r="B348" s="321"/>
      <c r="C348" s="321"/>
      <c r="D348" s="321"/>
      <c r="E348" s="321"/>
      <c r="F348" s="321"/>
      <c r="G348" s="321"/>
      <c r="H348" s="321"/>
      <c r="I348" s="321"/>
      <c r="J348" s="321"/>
      <c r="K348" s="321"/>
      <c r="L348" s="321"/>
      <c r="M348" s="321"/>
      <c r="N348" s="321"/>
      <c r="O348" s="321"/>
      <c r="P348" s="321"/>
      <c r="Q348" s="321"/>
      <c r="R348" s="321"/>
      <c r="S348" s="321"/>
      <c r="T348" s="321"/>
      <c r="U348" s="321"/>
      <c r="V348" s="321"/>
      <c r="W348" s="321"/>
      <c r="X348" s="321"/>
      <c r="Y348" s="321"/>
      <c r="Z348" s="321"/>
    </row>
    <row r="349" ht="12.0" customHeight="1">
      <c r="A349" s="321"/>
      <c r="B349" s="321"/>
      <c r="C349" s="321"/>
      <c r="D349" s="321"/>
      <c r="E349" s="321"/>
      <c r="F349" s="321"/>
      <c r="G349" s="321"/>
      <c r="H349" s="321"/>
      <c r="I349" s="321"/>
      <c r="J349" s="321"/>
      <c r="K349" s="321"/>
      <c r="L349" s="321"/>
      <c r="M349" s="321"/>
      <c r="N349" s="321"/>
      <c r="O349" s="321"/>
      <c r="P349" s="321"/>
      <c r="Q349" s="321"/>
      <c r="R349" s="321"/>
      <c r="S349" s="321"/>
      <c r="T349" s="321"/>
      <c r="U349" s="321"/>
      <c r="V349" s="321"/>
      <c r="W349" s="321"/>
      <c r="X349" s="321"/>
      <c r="Y349" s="321"/>
      <c r="Z349" s="321"/>
    </row>
    <row r="350" ht="12.0" customHeight="1">
      <c r="A350" s="321"/>
      <c r="B350" s="321"/>
      <c r="C350" s="321"/>
      <c r="D350" s="321"/>
      <c r="E350" s="321"/>
      <c r="F350" s="321"/>
      <c r="G350" s="321"/>
      <c r="H350" s="321"/>
      <c r="I350" s="321"/>
      <c r="J350" s="321"/>
      <c r="K350" s="321"/>
      <c r="L350" s="321"/>
      <c r="M350" s="321"/>
      <c r="N350" s="321"/>
      <c r="O350" s="321"/>
      <c r="P350" s="321"/>
      <c r="Q350" s="321"/>
      <c r="R350" s="321"/>
      <c r="S350" s="321"/>
      <c r="T350" s="321"/>
      <c r="U350" s="321"/>
      <c r="V350" s="321"/>
      <c r="W350" s="321"/>
      <c r="X350" s="321"/>
      <c r="Y350" s="321"/>
      <c r="Z350" s="321"/>
    </row>
    <row r="351" ht="12.0" customHeight="1">
      <c r="A351" s="321"/>
      <c r="B351" s="321"/>
      <c r="C351" s="321"/>
      <c r="D351" s="321"/>
      <c r="E351" s="321"/>
      <c r="F351" s="321"/>
      <c r="G351" s="321"/>
      <c r="H351" s="321"/>
      <c r="I351" s="321"/>
      <c r="J351" s="321"/>
      <c r="K351" s="321"/>
      <c r="L351" s="321"/>
      <c r="M351" s="321"/>
      <c r="N351" s="321"/>
      <c r="O351" s="321"/>
      <c r="P351" s="321"/>
      <c r="Q351" s="321"/>
      <c r="R351" s="321"/>
      <c r="S351" s="321"/>
      <c r="T351" s="321"/>
      <c r="U351" s="321"/>
      <c r="V351" s="321"/>
      <c r="W351" s="321"/>
      <c r="X351" s="321"/>
      <c r="Y351" s="321"/>
      <c r="Z351" s="321"/>
    </row>
    <row r="352" ht="12.0" customHeight="1">
      <c r="A352" s="321"/>
      <c r="B352" s="321"/>
      <c r="C352" s="321"/>
      <c r="D352" s="321"/>
      <c r="E352" s="321"/>
      <c r="F352" s="321"/>
      <c r="G352" s="321"/>
      <c r="H352" s="321"/>
      <c r="I352" s="321"/>
      <c r="J352" s="321"/>
      <c r="K352" s="321"/>
      <c r="L352" s="321"/>
      <c r="M352" s="321"/>
      <c r="N352" s="321"/>
      <c r="O352" s="321"/>
      <c r="P352" s="321"/>
      <c r="Q352" s="321"/>
      <c r="R352" s="321"/>
      <c r="S352" s="321"/>
      <c r="T352" s="321"/>
      <c r="U352" s="321"/>
      <c r="V352" s="321"/>
      <c r="W352" s="321"/>
      <c r="X352" s="321"/>
      <c r="Y352" s="321"/>
      <c r="Z352" s="321"/>
    </row>
    <row r="353" ht="12.0" customHeight="1">
      <c r="A353" s="321"/>
      <c r="B353" s="321"/>
      <c r="C353" s="321"/>
      <c r="D353" s="321"/>
      <c r="E353" s="321"/>
      <c r="F353" s="321"/>
      <c r="G353" s="321"/>
      <c r="H353" s="321"/>
      <c r="I353" s="321"/>
      <c r="J353" s="321"/>
      <c r="K353" s="321"/>
      <c r="L353" s="321"/>
      <c r="M353" s="321"/>
      <c r="N353" s="321"/>
      <c r="O353" s="321"/>
      <c r="P353" s="321"/>
      <c r="Q353" s="321"/>
      <c r="R353" s="321"/>
      <c r="S353" s="321"/>
      <c r="T353" s="321"/>
      <c r="U353" s="321"/>
      <c r="V353" s="321"/>
      <c r="W353" s="321"/>
      <c r="X353" s="321"/>
      <c r="Y353" s="321"/>
      <c r="Z353" s="321"/>
    </row>
    <row r="354" ht="12.0" customHeight="1">
      <c r="A354" s="321"/>
      <c r="B354" s="321"/>
      <c r="C354" s="321"/>
      <c r="D354" s="321"/>
      <c r="E354" s="321"/>
      <c r="F354" s="321"/>
      <c r="G354" s="321"/>
      <c r="H354" s="321"/>
      <c r="I354" s="321"/>
      <c r="J354" s="321"/>
      <c r="K354" s="321"/>
      <c r="L354" s="321"/>
      <c r="M354" s="321"/>
      <c r="N354" s="321"/>
      <c r="O354" s="321"/>
      <c r="P354" s="321"/>
      <c r="Q354" s="321"/>
      <c r="R354" s="321"/>
      <c r="S354" s="321"/>
      <c r="T354" s="321"/>
      <c r="U354" s="321"/>
      <c r="V354" s="321"/>
      <c r="W354" s="321"/>
      <c r="X354" s="321"/>
      <c r="Y354" s="321"/>
      <c r="Z354" s="321"/>
    </row>
    <row r="355" ht="12.0" customHeight="1">
      <c r="A355" s="321"/>
      <c r="B355" s="321"/>
      <c r="C355" s="321"/>
      <c r="D355" s="321"/>
      <c r="E355" s="321"/>
      <c r="F355" s="321"/>
      <c r="G355" s="321"/>
      <c r="H355" s="321"/>
      <c r="I355" s="321"/>
      <c r="J355" s="321"/>
      <c r="K355" s="321"/>
      <c r="L355" s="321"/>
      <c r="M355" s="321"/>
      <c r="N355" s="321"/>
      <c r="O355" s="321"/>
      <c r="P355" s="321"/>
      <c r="Q355" s="321"/>
      <c r="R355" s="321"/>
      <c r="S355" s="321"/>
      <c r="T355" s="321"/>
      <c r="U355" s="321"/>
      <c r="V355" s="321"/>
      <c r="W355" s="321"/>
      <c r="X355" s="321"/>
      <c r="Y355" s="321"/>
      <c r="Z355" s="321"/>
    </row>
    <row r="356" ht="12.0" customHeight="1">
      <c r="A356" s="321"/>
      <c r="B356" s="321"/>
      <c r="C356" s="321"/>
      <c r="D356" s="321"/>
      <c r="E356" s="321"/>
      <c r="F356" s="321"/>
      <c r="G356" s="321"/>
      <c r="H356" s="321"/>
      <c r="I356" s="321"/>
      <c r="J356" s="321"/>
      <c r="K356" s="321"/>
      <c r="L356" s="321"/>
      <c r="M356" s="321"/>
      <c r="N356" s="321"/>
      <c r="O356" s="321"/>
      <c r="P356" s="321"/>
      <c r="Q356" s="321"/>
      <c r="R356" s="321"/>
      <c r="S356" s="321"/>
      <c r="T356" s="321"/>
      <c r="U356" s="321"/>
      <c r="V356" s="321"/>
      <c r="W356" s="321"/>
      <c r="X356" s="321"/>
      <c r="Y356" s="321"/>
      <c r="Z356" s="321"/>
    </row>
    <row r="357" ht="12.0" customHeight="1">
      <c r="A357" s="321"/>
      <c r="B357" s="321"/>
      <c r="C357" s="321"/>
      <c r="D357" s="321"/>
      <c r="E357" s="321"/>
      <c r="F357" s="321"/>
      <c r="G357" s="321"/>
      <c r="H357" s="321"/>
      <c r="I357" s="321"/>
      <c r="J357" s="321"/>
      <c r="K357" s="321"/>
      <c r="L357" s="321"/>
      <c r="M357" s="321"/>
      <c r="N357" s="321"/>
      <c r="O357" s="321"/>
      <c r="P357" s="321"/>
      <c r="Q357" s="321"/>
      <c r="R357" s="321"/>
      <c r="S357" s="321"/>
      <c r="T357" s="321"/>
      <c r="U357" s="321"/>
      <c r="V357" s="321"/>
      <c r="W357" s="321"/>
      <c r="X357" s="321"/>
      <c r="Y357" s="321"/>
      <c r="Z357" s="321"/>
    </row>
    <row r="358" ht="12.0" customHeight="1">
      <c r="A358" s="321"/>
      <c r="B358" s="321"/>
      <c r="C358" s="321"/>
      <c r="D358" s="321"/>
      <c r="E358" s="321"/>
      <c r="F358" s="321"/>
      <c r="G358" s="321"/>
      <c r="H358" s="321"/>
      <c r="I358" s="321"/>
      <c r="J358" s="321"/>
      <c r="K358" s="321"/>
      <c r="L358" s="321"/>
      <c r="M358" s="321"/>
      <c r="N358" s="321"/>
      <c r="O358" s="321"/>
      <c r="P358" s="321"/>
      <c r="Q358" s="321"/>
      <c r="R358" s="321"/>
      <c r="S358" s="321"/>
      <c r="T358" s="321"/>
      <c r="U358" s="321"/>
      <c r="V358" s="321"/>
      <c r="W358" s="321"/>
      <c r="X358" s="321"/>
      <c r="Y358" s="321"/>
      <c r="Z358" s="321"/>
    </row>
    <row r="359" ht="12.0" customHeight="1">
      <c r="A359" s="321"/>
      <c r="B359" s="321"/>
      <c r="C359" s="321"/>
      <c r="D359" s="321"/>
      <c r="E359" s="321"/>
      <c r="F359" s="321"/>
      <c r="G359" s="321"/>
      <c r="H359" s="321"/>
      <c r="I359" s="321"/>
      <c r="J359" s="321"/>
      <c r="K359" s="321"/>
      <c r="L359" s="321"/>
      <c r="M359" s="321"/>
      <c r="N359" s="321"/>
      <c r="O359" s="321"/>
      <c r="P359" s="321"/>
      <c r="Q359" s="321"/>
      <c r="R359" s="321"/>
      <c r="S359" s="321"/>
      <c r="T359" s="321"/>
      <c r="U359" s="321"/>
      <c r="V359" s="321"/>
      <c r="W359" s="321"/>
      <c r="X359" s="321"/>
      <c r="Y359" s="321"/>
      <c r="Z359" s="321"/>
    </row>
    <row r="360" ht="12.0" customHeight="1">
      <c r="A360" s="321"/>
      <c r="B360" s="321"/>
      <c r="C360" s="321"/>
      <c r="D360" s="321"/>
      <c r="E360" s="321"/>
      <c r="F360" s="321"/>
      <c r="G360" s="321"/>
      <c r="H360" s="321"/>
      <c r="I360" s="321"/>
      <c r="J360" s="321"/>
      <c r="K360" s="321"/>
      <c r="L360" s="321"/>
      <c r="M360" s="321"/>
      <c r="N360" s="321"/>
      <c r="O360" s="321"/>
      <c r="P360" s="321"/>
      <c r="Q360" s="321"/>
      <c r="R360" s="321"/>
      <c r="S360" s="321"/>
      <c r="T360" s="321"/>
      <c r="U360" s="321"/>
      <c r="V360" s="321"/>
      <c r="W360" s="321"/>
      <c r="X360" s="321"/>
      <c r="Y360" s="321"/>
      <c r="Z360" s="321"/>
    </row>
    <row r="361" ht="12.0" customHeight="1">
      <c r="A361" s="321"/>
      <c r="B361" s="321"/>
      <c r="C361" s="321"/>
      <c r="D361" s="321"/>
      <c r="E361" s="321"/>
      <c r="F361" s="321"/>
      <c r="G361" s="321"/>
      <c r="H361" s="321"/>
      <c r="I361" s="321"/>
      <c r="J361" s="321"/>
      <c r="K361" s="321"/>
      <c r="L361" s="321"/>
      <c r="M361" s="321"/>
      <c r="N361" s="321"/>
      <c r="O361" s="321"/>
      <c r="P361" s="321"/>
      <c r="Q361" s="321"/>
      <c r="R361" s="321"/>
      <c r="S361" s="321"/>
      <c r="T361" s="321"/>
      <c r="U361" s="321"/>
      <c r="V361" s="321"/>
      <c r="W361" s="321"/>
      <c r="X361" s="321"/>
      <c r="Y361" s="321"/>
      <c r="Z361" s="321"/>
    </row>
    <row r="362" ht="12.0" customHeight="1">
      <c r="A362" s="321"/>
      <c r="B362" s="321"/>
      <c r="C362" s="321"/>
      <c r="D362" s="321"/>
      <c r="E362" s="321"/>
      <c r="F362" s="321"/>
      <c r="G362" s="321"/>
      <c r="H362" s="321"/>
      <c r="I362" s="321"/>
      <c r="J362" s="321"/>
      <c r="K362" s="321"/>
      <c r="L362" s="321"/>
      <c r="M362" s="321"/>
      <c r="N362" s="321"/>
      <c r="O362" s="321"/>
      <c r="P362" s="321"/>
      <c r="Q362" s="321"/>
      <c r="R362" s="321"/>
      <c r="S362" s="321"/>
      <c r="T362" s="321"/>
      <c r="U362" s="321"/>
      <c r="V362" s="321"/>
      <c r="W362" s="321"/>
      <c r="X362" s="321"/>
      <c r="Y362" s="321"/>
      <c r="Z362" s="321"/>
    </row>
    <row r="363" ht="12.0" customHeight="1">
      <c r="A363" s="321"/>
      <c r="B363" s="321"/>
      <c r="C363" s="321"/>
      <c r="D363" s="321"/>
      <c r="E363" s="321"/>
      <c r="F363" s="321"/>
      <c r="G363" s="321"/>
      <c r="H363" s="321"/>
      <c r="I363" s="321"/>
      <c r="J363" s="321"/>
      <c r="K363" s="321"/>
      <c r="L363" s="321"/>
      <c r="M363" s="321"/>
      <c r="N363" s="321"/>
      <c r="O363" s="321"/>
      <c r="P363" s="321"/>
      <c r="Q363" s="321"/>
      <c r="R363" s="321"/>
      <c r="S363" s="321"/>
      <c r="T363" s="321"/>
      <c r="U363" s="321"/>
      <c r="V363" s="321"/>
      <c r="W363" s="321"/>
      <c r="X363" s="321"/>
      <c r="Y363" s="321"/>
      <c r="Z363" s="321"/>
    </row>
    <row r="364" ht="12.0" customHeight="1">
      <c r="A364" s="321"/>
      <c r="B364" s="321"/>
      <c r="C364" s="321"/>
      <c r="D364" s="321"/>
      <c r="E364" s="321"/>
      <c r="F364" s="321"/>
      <c r="G364" s="321"/>
      <c r="H364" s="321"/>
      <c r="I364" s="321"/>
      <c r="J364" s="321"/>
      <c r="K364" s="321"/>
      <c r="L364" s="321"/>
      <c r="M364" s="321"/>
      <c r="N364" s="321"/>
      <c r="O364" s="321"/>
      <c r="P364" s="321"/>
      <c r="Q364" s="321"/>
      <c r="R364" s="321"/>
      <c r="S364" s="321"/>
      <c r="T364" s="321"/>
      <c r="U364" s="321"/>
      <c r="V364" s="321"/>
      <c r="W364" s="321"/>
      <c r="X364" s="321"/>
      <c r="Y364" s="321"/>
      <c r="Z364" s="321"/>
    </row>
    <row r="365" ht="12.0" customHeight="1">
      <c r="A365" s="321"/>
      <c r="B365" s="321"/>
      <c r="C365" s="321"/>
      <c r="D365" s="321"/>
      <c r="E365" s="321"/>
      <c r="F365" s="321"/>
      <c r="G365" s="321"/>
      <c r="H365" s="321"/>
      <c r="I365" s="321"/>
      <c r="J365" s="321"/>
      <c r="K365" s="321"/>
      <c r="L365" s="321"/>
      <c r="M365" s="321"/>
      <c r="N365" s="321"/>
      <c r="O365" s="321"/>
      <c r="P365" s="321"/>
      <c r="Q365" s="321"/>
      <c r="R365" s="321"/>
      <c r="S365" s="321"/>
      <c r="T365" s="321"/>
      <c r="U365" s="321"/>
      <c r="V365" s="321"/>
      <c r="W365" s="321"/>
      <c r="X365" s="321"/>
      <c r="Y365" s="321"/>
      <c r="Z365" s="321"/>
    </row>
    <row r="366" ht="12.0" customHeight="1">
      <c r="A366" s="321"/>
      <c r="B366" s="321"/>
      <c r="C366" s="321"/>
      <c r="D366" s="321"/>
      <c r="E366" s="321"/>
      <c r="F366" s="321"/>
      <c r="G366" s="321"/>
      <c r="H366" s="321"/>
      <c r="I366" s="321"/>
      <c r="J366" s="321"/>
      <c r="K366" s="321"/>
      <c r="L366" s="321"/>
      <c r="M366" s="321"/>
      <c r="N366" s="321"/>
      <c r="O366" s="321"/>
      <c r="P366" s="321"/>
      <c r="Q366" s="321"/>
      <c r="R366" s="321"/>
      <c r="S366" s="321"/>
      <c r="T366" s="321"/>
      <c r="U366" s="321"/>
      <c r="V366" s="321"/>
      <c r="W366" s="321"/>
      <c r="X366" s="321"/>
      <c r="Y366" s="321"/>
      <c r="Z366" s="321"/>
    </row>
    <row r="367" ht="12.0" customHeight="1">
      <c r="A367" s="321"/>
      <c r="B367" s="321"/>
      <c r="C367" s="321"/>
      <c r="D367" s="321"/>
      <c r="E367" s="321"/>
      <c r="F367" s="321"/>
      <c r="G367" s="321"/>
      <c r="H367" s="321"/>
      <c r="I367" s="321"/>
      <c r="J367" s="321"/>
      <c r="K367" s="321"/>
      <c r="L367" s="321"/>
      <c r="M367" s="321"/>
      <c r="N367" s="321"/>
      <c r="O367" s="321"/>
      <c r="P367" s="321"/>
      <c r="Q367" s="321"/>
      <c r="R367" s="321"/>
      <c r="S367" s="321"/>
      <c r="T367" s="321"/>
      <c r="U367" s="321"/>
      <c r="V367" s="321"/>
      <c r="W367" s="321"/>
      <c r="X367" s="321"/>
      <c r="Y367" s="321"/>
      <c r="Z367" s="321"/>
    </row>
    <row r="368" ht="12.0" customHeight="1">
      <c r="A368" s="321"/>
      <c r="B368" s="321"/>
      <c r="C368" s="321"/>
      <c r="D368" s="321"/>
      <c r="E368" s="321"/>
      <c r="F368" s="321"/>
      <c r="G368" s="321"/>
      <c r="H368" s="321"/>
      <c r="I368" s="321"/>
      <c r="J368" s="321"/>
      <c r="K368" s="321"/>
      <c r="L368" s="321"/>
      <c r="M368" s="321"/>
      <c r="N368" s="321"/>
      <c r="O368" s="321"/>
      <c r="P368" s="321"/>
      <c r="Q368" s="321"/>
      <c r="R368" s="321"/>
      <c r="S368" s="321"/>
      <c r="T368" s="321"/>
      <c r="U368" s="321"/>
      <c r="V368" s="321"/>
      <c r="W368" s="321"/>
      <c r="X368" s="321"/>
      <c r="Y368" s="321"/>
      <c r="Z368" s="321"/>
    </row>
    <row r="369" ht="12.0" customHeight="1">
      <c r="A369" s="321"/>
      <c r="B369" s="321"/>
      <c r="C369" s="321"/>
      <c r="D369" s="321"/>
      <c r="E369" s="321"/>
      <c r="F369" s="321"/>
      <c r="G369" s="321"/>
      <c r="H369" s="321"/>
      <c r="I369" s="321"/>
      <c r="J369" s="321"/>
      <c r="K369" s="321"/>
      <c r="L369" s="321"/>
      <c r="M369" s="321"/>
      <c r="N369" s="321"/>
      <c r="O369" s="321"/>
      <c r="P369" s="321"/>
      <c r="Q369" s="321"/>
      <c r="R369" s="321"/>
      <c r="S369" s="321"/>
      <c r="T369" s="321"/>
      <c r="U369" s="321"/>
      <c r="V369" s="321"/>
      <c r="W369" s="321"/>
      <c r="X369" s="321"/>
      <c r="Y369" s="321"/>
      <c r="Z369" s="321"/>
    </row>
    <row r="370" ht="12.0" customHeight="1">
      <c r="A370" s="321"/>
      <c r="B370" s="321"/>
      <c r="C370" s="321"/>
      <c r="D370" s="321"/>
      <c r="E370" s="321"/>
      <c r="F370" s="321"/>
      <c r="G370" s="321"/>
      <c r="H370" s="321"/>
      <c r="I370" s="321"/>
      <c r="J370" s="321"/>
      <c r="K370" s="321"/>
      <c r="L370" s="321"/>
      <c r="M370" s="321"/>
      <c r="N370" s="321"/>
      <c r="O370" s="321"/>
      <c r="P370" s="321"/>
      <c r="Q370" s="321"/>
      <c r="R370" s="321"/>
      <c r="S370" s="321"/>
      <c r="T370" s="321"/>
      <c r="U370" s="321"/>
      <c r="V370" s="321"/>
      <c r="W370" s="321"/>
      <c r="X370" s="321"/>
      <c r="Y370" s="321"/>
      <c r="Z370" s="321"/>
    </row>
    <row r="371" ht="12.0" customHeight="1">
      <c r="A371" s="321"/>
      <c r="B371" s="321"/>
      <c r="C371" s="321"/>
      <c r="D371" s="321"/>
      <c r="E371" s="321"/>
      <c r="F371" s="321"/>
      <c r="G371" s="321"/>
      <c r="H371" s="321"/>
      <c r="I371" s="321"/>
      <c r="J371" s="321"/>
      <c r="K371" s="321"/>
      <c r="L371" s="321"/>
      <c r="M371" s="321"/>
      <c r="N371" s="321"/>
      <c r="O371" s="321"/>
      <c r="P371" s="321"/>
      <c r="Q371" s="321"/>
      <c r="R371" s="321"/>
      <c r="S371" s="321"/>
      <c r="T371" s="321"/>
      <c r="U371" s="321"/>
      <c r="V371" s="321"/>
      <c r="W371" s="321"/>
      <c r="X371" s="321"/>
      <c r="Y371" s="321"/>
      <c r="Z371" s="321"/>
    </row>
    <row r="372" ht="12.0" customHeight="1">
      <c r="A372" s="321"/>
      <c r="B372" s="321"/>
      <c r="C372" s="321"/>
      <c r="D372" s="321"/>
      <c r="E372" s="321"/>
      <c r="F372" s="321"/>
      <c r="G372" s="321"/>
      <c r="H372" s="321"/>
      <c r="I372" s="321"/>
      <c r="J372" s="321"/>
      <c r="K372" s="321"/>
      <c r="L372" s="321"/>
      <c r="M372" s="321"/>
      <c r="N372" s="321"/>
      <c r="O372" s="321"/>
      <c r="P372" s="321"/>
      <c r="Q372" s="321"/>
      <c r="R372" s="321"/>
      <c r="S372" s="321"/>
      <c r="T372" s="321"/>
      <c r="U372" s="321"/>
      <c r="V372" s="321"/>
      <c r="W372" s="321"/>
      <c r="X372" s="321"/>
      <c r="Y372" s="321"/>
      <c r="Z372" s="321"/>
    </row>
    <row r="373" ht="12.0" customHeight="1">
      <c r="A373" s="321"/>
      <c r="B373" s="321"/>
      <c r="C373" s="321"/>
      <c r="D373" s="321"/>
      <c r="E373" s="321"/>
      <c r="F373" s="321"/>
      <c r="G373" s="321"/>
      <c r="H373" s="321"/>
      <c r="I373" s="321"/>
      <c r="J373" s="321"/>
      <c r="K373" s="321"/>
      <c r="L373" s="321"/>
      <c r="M373" s="321"/>
      <c r="N373" s="321"/>
      <c r="O373" s="321"/>
      <c r="P373" s="321"/>
      <c r="Q373" s="321"/>
      <c r="R373" s="321"/>
      <c r="S373" s="321"/>
      <c r="T373" s="321"/>
      <c r="U373" s="321"/>
      <c r="V373" s="321"/>
      <c r="W373" s="321"/>
      <c r="X373" s="321"/>
      <c r="Y373" s="321"/>
      <c r="Z373" s="321"/>
    </row>
    <row r="374" ht="12.0" customHeight="1">
      <c r="A374" s="321"/>
      <c r="B374" s="321"/>
      <c r="C374" s="321"/>
      <c r="D374" s="321"/>
      <c r="E374" s="321"/>
      <c r="F374" s="321"/>
      <c r="G374" s="321"/>
      <c r="H374" s="321"/>
      <c r="I374" s="321"/>
      <c r="J374" s="321"/>
      <c r="K374" s="321"/>
      <c r="L374" s="321"/>
      <c r="M374" s="321"/>
      <c r="N374" s="321"/>
      <c r="O374" s="321"/>
      <c r="P374" s="321"/>
      <c r="Q374" s="321"/>
      <c r="R374" s="321"/>
      <c r="S374" s="321"/>
      <c r="T374" s="321"/>
      <c r="U374" s="321"/>
      <c r="V374" s="321"/>
      <c r="W374" s="321"/>
      <c r="X374" s="321"/>
      <c r="Y374" s="321"/>
      <c r="Z374" s="321"/>
    </row>
    <row r="375" ht="12.0" customHeight="1">
      <c r="A375" s="321"/>
      <c r="B375" s="321"/>
      <c r="C375" s="321"/>
      <c r="D375" s="321"/>
      <c r="E375" s="321"/>
      <c r="F375" s="321"/>
      <c r="G375" s="321"/>
      <c r="H375" s="321"/>
      <c r="I375" s="321"/>
      <c r="J375" s="321"/>
      <c r="K375" s="321"/>
      <c r="L375" s="321"/>
      <c r="M375" s="321"/>
      <c r="N375" s="321"/>
      <c r="O375" s="321"/>
      <c r="P375" s="321"/>
      <c r="Q375" s="321"/>
      <c r="R375" s="321"/>
      <c r="S375" s="321"/>
      <c r="T375" s="321"/>
      <c r="U375" s="321"/>
      <c r="V375" s="321"/>
      <c r="W375" s="321"/>
      <c r="X375" s="321"/>
      <c r="Y375" s="321"/>
      <c r="Z375" s="321"/>
    </row>
    <row r="376" ht="12.0" customHeight="1">
      <c r="A376" s="321"/>
      <c r="B376" s="321"/>
      <c r="C376" s="321"/>
      <c r="D376" s="321"/>
      <c r="E376" s="321"/>
      <c r="F376" s="321"/>
      <c r="G376" s="321"/>
      <c r="H376" s="321"/>
      <c r="I376" s="321"/>
      <c r="J376" s="321"/>
      <c r="K376" s="321"/>
      <c r="L376" s="321"/>
      <c r="M376" s="321"/>
      <c r="N376" s="321"/>
      <c r="O376" s="321"/>
      <c r="P376" s="321"/>
      <c r="Q376" s="321"/>
      <c r="R376" s="321"/>
      <c r="S376" s="321"/>
      <c r="T376" s="321"/>
      <c r="U376" s="321"/>
      <c r="V376" s="321"/>
      <c r="W376" s="321"/>
      <c r="X376" s="321"/>
      <c r="Y376" s="321"/>
      <c r="Z376" s="321"/>
    </row>
    <row r="377" ht="12.0" customHeight="1">
      <c r="A377" s="321"/>
      <c r="B377" s="321"/>
      <c r="C377" s="321"/>
      <c r="D377" s="321"/>
      <c r="E377" s="321"/>
      <c r="F377" s="321"/>
      <c r="G377" s="321"/>
      <c r="H377" s="321"/>
      <c r="I377" s="321"/>
      <c r="J377" s="321"/>
      <c r="K377" s="321"/>
      <c r="L377" s="321"/>
      <c r="M377" s="321"/>
      <c r="N377" s="321"/>
      <c r="O377" s="321"/>
      <c r="P377" s="321"/>
      <c r="Q377" s="321"/>
      <c r="R377" s="321"/>
      <c r="S377" s="321"/>
      <c r="T377" s="321"/>
      <c r="U377" s="321"/>
      <c r="V377" s="321"/>
      <c r="W377" s="321"/>
      <c r="X377" s="321"/>
      <c r="Y377" s="321"/>
      <c r="Z377" s="321"/>
    </row>
    <row r="378" ht="12.0" customHeight="1">
      <c r="A378" s="321"/>
      <c r="B378" s="321"/>
      <c r="C378" s="321"/>
      <c r="D378" s="321"/>
      <c r="E378" s="321"/>
      <c r="F378" s="321"/>
      <c r="G378" s="321"/>
      <c r="H378" s="321"/>
      <c r="I378" s="321"/>
      <c r="J378" s="321"/>
      <c r="K378" s="321"/>
      <c r="L378" s="321"/>
      <c r="M378" s="321"/>
      <c r="N378" s="321"/>
      <c r="O378" s="321"/>
      <c r="P378" s="321"/>
      <c r="Q378" s="321"/>
      <c r="R378" s="321"/>
      <c r="S378" s="321"/>
      <c r="T378" s="321"/>
      <c r="U378" s="321"/>
      <c r="V378" s="321"/>
      <c r="W378" s="321"/>
      <c r="X378" s="321"/>
      <c r="Y378" s="321"/>
      <c r="Z378" s="321"/>
    </row>
    <row r="379" ht="12.0" customHeight="1">
      <c r="A379" s="321"/>
      <c r="B379" s="321"/>
      <c r="C379" s="321"/>
      <c r="D379" s="321"/>
      <c r="E379" s="321"/>
      <c r="F379" s="321"/>
      <c r="G379" s="321"/>
      <c r="H379" s="321"/>
      <c r="I379" s="321"/>
      <c r="J379" s="321"/>
      <c r="K379" s="321"/>
      <c r="L379" s="321"/>
      <c r="M379" s="321"/>
      <c r="N379" s="321"/>
      <c r="O379" s="321"/>
      <c r="P379" s="321"/>
      <c r="Q379" s="321"/>
      <c r="R379" s="321"/>
      <c r="S379" s="321"/>
      <c r="T379" s="321"/>
      <c r="U379" s="321"/>
      <c r="V379" s="321"/>
      <c r="W379" s="321"/>
      <c r="X379" s="321"/>
      <c r="Y379" s="321"/>
      <c r="Z379" s="321"/>
    </row>
    <row r="380" ht="12.0" customHeight="1">
      <c r="A380" s="321"/>
      <c r="B380" s="321"/>
      <c r="C380" s="321"/>
      <c r="D380" s="321"/>
      <c r="E380" s="321"/>
      <c r="F380" s="321"/>
      <c r="G380" s="321"/>
      <c r="H380" s="321"/>
      <c r="I380" s="321"/>
      <c r="J380" s="321"/>
      <c r="K380" s="321"/>
      <c r="L380" s="321"/>
      <c r="M380" s="321"/>
      <c r="N380" s="321"/>
      <c r="O380" s="321"/>
      <c r="P380" s="321"/>
      <c r="Q380" s="321"/>
      <c r="R380" s="321"/>
      <c r="S380" s="321"/>
      <c r="T380" s="321"/>
      <c r="U380" s="321"/>
      <c r="V380" s="321"/>
      <c r="W380" s="321"/>
      <c r="X380" s="321"/>
      <c r="Y380" s="321"/>
      <c r="Z380" s="321"/>
    </row>
    <row r="381" ht="12.0" customHeight="1">
      <c r="A381" s="321"/>
      <c r="B381" s="321"/>
      <c r="C381" s="321"/>
      <c r="D381" s="321"/>
      <c r="E381" s="321"/>
      <c r="F381" s="321"/>
      <c r="G381" s="321"/>
      <c r="H381" s="321"/>
      <c r="I381" s="321"/>
      <c r="J381" s="321"/>
      <c r="K381" s="321"/>
      <c r="L381" s="321"/>
      <c r="M381" s="321"/>
      <c r="N381" s="321"/>
      <c r="O381" s="321"/>
      <c r="P381" s="321"/>
      <c r="Q381" s="321"/>
      <c r="R381" s="321"/>
      <c r="S381" s="321"/>
      <c r="T381" s="321"/>
      <c r="U381" s="321"/>
      <c r="V381" s="321"/>
      <c r="W381" s="321"/>
      <c r="X381" s="321"/>
      <c r="Y381" s="321"/>
      <c r="Z381" s="321"/>
    </row>
    <row r="382" ht="12.0" customHeight="1">
      <c r="A382" s="321"/>
      <c r="B382" s="321"/>
      <c r="C382" s="321"/>
      <c r="D382" s="321"/>
      <c r="E382" s="321"/>
      <c r="F382" s="321"/>
      <c r="G382" s="321"/>
      <c r="H382" s="321"/>
      <c r="I382" s="321"/>
      <c r="J382" s="321"/>
      <c r="K382" s="321"/>
      <c r="L382" s="321"/>
      <c r="M382" s="321"/>
      <c r="N382" s="321"/>
      <c r="O382" s="321"/>
      <c r="P382" s="321"/>
      <c r="Q382" s="321"/>
      <c r="R382" s="321"/>
      <c r="S382" s="321"/>
      <c r="T382" s="321"/>
      <c r="U382" s="321"/>
      <c r="V382" s="321"/>
      <c r="W382" s="321"/>
      <c r="X382" s="321"/>
      <c r="Y382" s="321"/>
      <c r="Z382" s="321"/>
    </row>
    <row r="383" ht="12.0" customHeight="1">
      <c r="A383" s="321"/>
      <c r="B383" s="321"/>
      <c r="C383" s="321"/>
      <c r="D383" s="321"/>
      <c r="E383" s="321"/>
      <c r="F383" s="321"/>
      <c r="G383" s="321"/>
      <c r="H383" s="321"/>
      <c r="I383" s="321"/>
      <c r="J383" s="321"/>
      <c r="K383" s="321"/>
      <c r="L383" s="321"/>
      <c r="M383" s="321"/>
      <c r="N383" s="321"/>
      <c r="O383" s="321"/>
      <c r="P383" s="321"/>
      <c r="Q383" s="321"/>
      <c r="R383" s="321"/>
      <c r="S383" s="321"/>
      <c r="T383" s="321"/>
      <c r="U383" s="321"/>
      <c r="V383" s="321"/>
      <c r="W383" s="321"/>
      <c r="X383" s="321"/>
      <c r="Y383" s="321"/>
      <c r="Z383" s="321"/>
    </row>
    <row r="384" ht="12.0" customHeight="1">
      <c r="A384" s="321"/>
      <c r="B384" s="321"/>
      <c r="C384" s="321"/>
      <c r="D384" s="321"/>
      <c r="E384" s="321"/>
      <c r="F384" s="321"/>
      <c r="G384" s="321"/>
      <c r="H384" s="321"/>
      <c r="I384" s="321"/>
      <c r="J384" s="321"/>
      <c r="K384" s="321"/>
      <c r="L384" s="321"/>
      <c r="M384" s="321"/>
      <c r="N384" s="321"/>
      <c r="O384" s="321"/>
      <c r="P384" s="321"/>
      <c r="Q384" s="321"/>
      <c r="R384" s="321"/>
      <c r="S384" s="321"/>
      <c r="T384" s="321"/>
      <c r="U384" s="321"/>
      <c r="V384" s="321"/>
      <c r="W384" s="321"/>
      <c r="X384" s="321"/>
      <c r="Y384" s="321"/>
      <c r="Z384" s="321"/>
    </row>
    <row r="385" ht="12.0" customHeight="1">
      <c r="A385" s="321"/>
      <c r="B385" s="321"/>
      <c r="C385" s="321"/>
      <c r="D385" s="321"/>
      <c r="E385" s="321"/>
      <c r="F385" s="321"/>
      <c r="G385" s="321"/>
      <c r="H385" s="321"/>
      <c r="I385" s="321"/>
      <c r="J385" s="321"/>
      <c r="K385" s="321"/>
      <c r="L385" s="321"/>
      <c r="M385" s="321"/>
      <c r="N385" s="321"/>
      <c r="O385" s="321"/>
      <c r="P385" s="321"/>
      <c r="Q385" s="321"/>
      <c r="R385" s="321"/>
      <c r="S385" s="321"/>
      <c r="T385" s="321"/>
      <c r="U385" s="321"/>
      <c r="V385" s="321"/>
      <c r="W385" s="321"/>
      <c r="X385" s="321"/>
      <c r="Y385" s="321"/>
      <c r="Z385" s="321"/>
    </row>
    <row r="386" ht="12.0" customHeight="1">
      <c r="A386" s="321"/>
      <c r="B386" s="321"/>
      <c r="C386" s="321"/>
      <c r="D386" s="321"/>
      <c r="E386" s="321"/>
      <c r="F386" s="321"/>
      <c r="G386" s="321"/>
      <c r="H386" s="321"/>
      <c r="I386" s="321"/>
      <c r="J386" s="321"/>
      <c r="K386" s="321"/>
      <c r="L386" s="321"/>
      <c r="M386" s="321"/>
      <c r="N386" s="321"/>
      <c r="O386" s="321"/>
      <c r="P386" s="321"/>
      <c r="Q386" s="321"/>
      <c r="R386" s="321"/>
      <c r="S386" s="321"/>
      <c r="T386" s="321"/>
      <c r="U386" s="321"/>
      <c r="V386" s="321"/>
      <c r="W386" s="321"/>
      <c r="X386" s="321"/>
      <c r="Y386" s="321"/>
      <c r="Z386" s="321"/>
    </row>
    <row r="387" ht="12.0" customHeight="1">
      <c r="A387" s="321"/>
      <c r="B387" s="321"/>
      <c r="C387" s="321"/>
      <c r="D387" s="321"/>
      <c r="E387" s="321"/>
      <c r="F387" s="321"/>
      <c r="G387" s="321"/>
      <c r="H387" s="321"/>
      <c r="I387" s="321"/>
      <c r="J387" s="321"/>
      <c r="K387" s="321"/>
      <c r="L387" s="321"/>
      <c r="M387" s="321"/>
      <c r="N387" s="321"/>
      <c r="O387" s="321"/>
      <c r="P387" s="321"/>
      <c r="Q387" s="321"/>
      <c r="R387" s="321"/>
      <c r="S387" s="321"/>
      <c r="T387" s="321"/>
      <c r="U387" s="321"/>
      <c r="V387" s="321"/>
      <c r="W387" s="321"/>
      <c r="X387" s="321"/>
      <c r="Y387" s="321"/>
      <c r="Z387" s="321"/>
    </row>
    <row r="388" ht="12.0" customHeight="1">
      <c r="A388" s="321"/>
      <c r="B388" s="321"/>
      <c r="C388" s="321"/>
      <c r="D388" s="321"/>
      <c r="E388" s="321"/>
      <c r="F388" s="321"/>
      <c r="G388" s="321"/>
      <c r="H388" s="321"/>
      <c r="I388" s="321"/>
      <c r="J388" s="321"/>
      <c r="K388" s="321"/>
      <c r="L388" s="321"/>
      <c r="M388" s="321"/>
      <c r="N388" s="321"/>
      <c r="O388" s="321"/>
      <c r="P388" s="321"/>
      <c r="Q388" s="321"/>
      <c r="R388" s="321"/>
      <c r="S388" s="321"/>
      <c r="T388" s="321"/>
      <c r="U388" s="321"/>
      <c r="V388" s="321"/>
      <c r="W388" s="321"/>
      <c r="X388" s="321"/>
      <c r="Y388" s="321"/>
      <c r="Z388" s="321"/>
    </row>
    <row r="389" ht="12.0" customHeight="1">
      <c r="A389" s="321"/>
      <c r="B389" s="321"/>
      <c r="C389" s="321"/>
      <c r="D389" s="321"/>
      <c r="E389" s="321"/>
      <c r="F389" s="321"/>
      <c r="G389" s="321"/>
      <c r="H389" s="321"/>
      <c r="I389" s="321"/>
      <c r="J389" s="321"/>
      <c r="K389" s="321"/>
      <c r="L389" s="321"/>
      <c r="M389" s="321"/>
      <c r="N389" s="321"/>
      <c r="O389" s="321"/>
      <c r="P389" s="321"/>
      <c r="Q389" s="321"/>
      <c r="R389" s="321"/>
      <c r="S389" s="321"/>
      <c r="T389" s="321"/>
      <c r="U389" s="321"/>
      <c r="V389" s="321"/>
      <c r="W389" s="321"/>
      <c r="X389" s="321"/>
      <c r="Y389" s="321"/>
      <c r="Z389" s="321"/>
    </row>
    <row r="390" ht="12.0" customHeight="1">
      <c r="A390" s="321"/>
      <c r="B390" s="321"/>
      <c r="C390" s="321"/>
      <c r="D390" s="321"/>
      <c r="E390" s="321"/>
      <c r="F390" s="321"/>
      <c r="G390" s="321"/>
      <c r="H390" s="321"/>
      <c r="I390" s="321"/>
      <c r="J390" s="321"/>
      <c r="K390" s="321"/>
      <c r="L390" s="321"/>
      <c r="M390" s="321"/>
      <c r="N390" s="321"/>
      <c r="O390" s="321"/>
      <c r="P390" s="321"/>
      <c r="Q390" s="321"/>
      <c r="R390" s="321"/>
      <c r="S390" s="321"/>
      <c r="T390" s="321"/>
      <c r="U390" s="321"/>
      <c r="V390" s="321"/>
      <c r="W390" s="321"/>
      <c r="X390" s="321"/>
      <c r="Y390" s="321"/>
      <c r="Z390" s="321"/>
    </row>
    <row r="391" ht="12.0" customHeight="1">
      <c r="A391" s="321"/>
      <c r="B391" s="321"/>
      <c r="C391" s="321"/>
      <c r="D391" s="321"/>
      <c r="E391" s="321"/>
      <c r="F391" s="321"/>
      <c r="G391" s="321"/>
      <c r="H391" s="321"/>
      <c r="I391" s="321"/>
      <c r="J391" s="321"/>
      <c r="K391" s="321"/>
      <c r="L391" s="321"/>
      <c r="M391" s="321"/>
      <c r="N391" s="321"/>
      <c r="O391" s="321"/>
      <c r="P391" s="321"/>
      <c r="Q391" s="321"/>
      <c r="R391" s="321"/>
      <c r="S391" s="321"/>
      <c r="T391" s="321"/>
      <c r="U391" s="321"/>
      <c r="V391" s="321"/>
      <c r="W391" s="321"/>
      <c r="X391" s="321"/>
      <c r="Y391" s="321"/>
      <c r="Z391" s="321"/>
    </row>
    <row r="392" ht="12.0" customHeight="1">
      <c r="A392" s="321"/>
      <c r="B392" s="321"/>
      <c r="C392" s="321"/>
      <c r="D392" s="321"/>
      <c r="E392" s="321"/>
      <c r="F392" s="321"/>
      <c r="G392" s="321"/>
      <c r="H392" s="321"/>
      <c r="I392" s="321"/>
      <c r="J392" s="321"/>
      <c r="K392" s="321"/>
      <c r="L392" s="321"/>
      <c r="M392" s="321"/>
      <c r="N392" s="321"/>
      <c r="O392" s="321"/>
      <c r="P392" s="321"/>
      <c r="Q392" s="321"/>
      <c r="R392" s="321"/>
      <c r="S392" s="321"/>
      <c r="T392" s="321"/>
      <c r="U392" s="321"/>
      <c r="V392" s="321"/>
      <c r="W392" s="321"/>
      <c r="X392" s="321"/>
      <c r="Y392" s="321"/>
      <c r="Z392" s="321"/>
    </row>
    <row r="393" ht="12.0" customHeight="1">
      <c r="A393" s="321"/>
      <c r="B393" s="321"/>
      <c r="C393" s="321"/>
      <c r="D393" s="321"/>
      <c r="E393" s="321"/>
      <c r="F393" s="321"/>
      <c r="G393" s="321"/>
      <c r="H393" s="321"/>
      <c r="I393" s="321"/>
      <c r="J393" s="321"/>
      <c r="K393" s="321"/>
      <c r="L393" s="321"/>
      <c r="M393" s="321"/>
      <c r="N393" s="321"/>
      <c r="O393" s="321"/>
      <c r="P393" s="321"/>
      <c r="Q393" s="321"/>
      <c r="R393" s="321"/>
      <c r="S393" s="321"/>
      <c r="T393" s="321"/>
      <c r="U393" s="321"/>
      <c r="V393" s="321"/>
      <c r="W393" s="321"/>
      <c r="X393" s="321"/>
      <c r="Y393" s="321"/>
      <c r="Z393" s="321"/>
    </row>
    <row r="394" ht="12.0" customHeight="1">
      <c r="A394" s="321"/>
      <c r="B394" s="321"/>
      <c r="C394" s="321"/>
      <c r="D394" s="321"/>
      <c r="E394" s="321"/>
      <c r="F394" s="321"/>
      <c r="G394" s="321"/>
      <c r="H394" s="321"/>
      <c r="I394" s="321"/>
      <c r="J394" s="321"/>
      <c r="K394" s="321"/>
      <c r="L394" s="321"/>
      <c r="M394" s="321"/>
      <c r="N394" s="321"/>
      <c r="O394" s="321"/>
      <c r="P394" s="321"/>
      <c r="Q394" s="321"/>
      <c r="R394" s="321"/>
      <c r="S394" s="321"/>
      <c r="T394" s="321"/>
      <c r="U394" s="321"/>
      <c r="V394" s="321"/>
      <c r="W394" s="321"/>
      <c r="X394" s="321"/>
      <c r="Y394" s="321"/>
      <c r="Z394" s="321"/>
    </row>
    <row r="395" ht="12.0" customHeight="1">
      <c r="A395" s="321"/>
      <c r="B395" s="321"/>
      <c r="C395" s="321"/>
      <c r="D395" s="321"/>
      <c r="E395" s="321"/>
      <c r="F395" s="321"/>
      <c r="G395" s="321"/>
      <c r="H395" s="321"/>
      <c r="I395" s="321"/>
      <c r="J395" s="321"/>
      <c r="K395" s="321"/>
      <c r="L395" s="321"/>
      <c r="M395" s="321"/>
      <c r="N395" s="321"/>
      <c r="O395" s="321"/>
      <c r="P395" s="321"/>
      <c r="Q395" s="321"/>
      <c r="R395" s="321"/>
      <c r="S395" s="321"/>
      <c r="T395" s="321"/>
      <c r="U395" s="321"/>
      <c r="V395" s="321"/>
      <c r="W395" s="321"/>
      <c r="X395" s="321"/>
      <c r="Y395" s="321"/>
      <c r="Z395" s="321"/>
    </row>
    <row r="396" ht="12.0" customHeight="1">
      <c r="A396" s="321"/>
      <c r="B396" s="321"/>
      <c r="C396" s="321"/>
      <c r="D396" s="321"/>
      <c r="E396" s="321"/>
      <c r="F396" s="321"/>
      <c r="G396" s="321"/>
      <c r="H396" s="321"/>
      <c r="I396" s="321"/>
      <c r="J396" s="321"/>
      <c r="K396" s="321"/>
      <c r="L396" s="321"/>
      <c r="M396" s="321"/>
      <c r="N396" s="321"/>
      <c r="O396" s="321"/>
      <c r="P396" s="321"/>
      <c r="Q396" s="321"/>
      <c r="R396" s="321"/>
      <c r="S396" s="321"/>
      <c r="T396" s="321"/>
      <c r="U396" s="321"/>
      <c r="V396" s="321"/>
      <c r="W396" s="321"/>
      <c r="X396" s="321"/>
      <c r="Y396" s="321"/>
      <c r="Z396" s="321"/>
    </row>
    <row r="397" ht="12.0" customHeight="1">
      <c r="A397" s="321"/>
      <c r="B397" s="321"/>
      <c r="C397" s="321"/>
      <c r="D397" s="321"/>
      <c r="E397" s="321"/>
      <c r="F397" s="321"/>
      <c r="G397" s="321"/>
      <c r="H397" s="321"/>
      <c r="I397" s="321"/>
      <c r="J397" s="321"/>
      <c r="K397" s="321"/>
      <c r="L397" s="321"/>
      <c r="M397" s="321"/>
      <c r="N397" s="321"/>
      <c r="O397" s="321"/>
      <c r="P397" s="321"/>
      <c r="Q397" s="321"/>
      <c r="R397" s="321"/>
      <c r="S397" s="321"/>
      <c r="T397" s="321"/>
      <c r="U397" s="321"/>
      <c r="V397" s="321"/>
      <c r="W397" s="321"/>
      <c r="X397" s="321"/>
      <c r="Y397" s="321"/>
      <c r="Z397" s="321"/>
    </row>
    <row r="398" ht="12.0" customHeight="1">
      <c r="A398" s="321"/>
      <c r="B398" s="321"/>
      <c r="C398" s="321"/>
      <c r="D398" s="321"/>
      <c r="E398" s="321"/>
      <c r="F398" s="321"/>
      <c r="G398" s="321"/>
      <c r="H398" s="321"/>
      <c r="I398" s="321"/>
      <c r="J398" s="321"/>
      <c r="K398" s="321"/>
      <c r="L398" s="321"/>
      <c r="M398" s="321"/>
      <c r="N398" s="321"/>
      <c r="O398" s="321"/>
      <c r="P398" s="321"/>
      <c r="Q398" s="321"/>
      <c r="R398" s="321"/>
      <c r="S398" s="321"/>
      <c r="T398" s="321"/>
      <c r="U398" s="321"/>
      <c r="V398" s="321"/>
      <c r="W398" s="321"/>
      <c r="X398" s="321"/>
      <c r="Y398" s="321"/>
      <c r="Z398" s="321"/>
    </row>
    <row r="399" ht="12.0" customHeight="1">
      <c r="A399" s="321"/>
      <c r="B399" s="321"/>
      <c r="C399" s="321"/>
      <c r="D399" s="321"/>
      <c r="E399" s="321"/>
      <c r="F399" s="321"/>
      <c r="G399" s="321"/>
      <c r="H399" s="321"/>
      <c r="I399" s="321"/>
      <c r="J399" s="321"/>
      <c r="K399" s="321"/>
      <c r="L399" s="321"/>
      <c r="M399" s="321"/>
      <c r="N399" s="321"/>
      <c r="O399" s="321"/>
      <c r="P399" s="321"/>
      <c r="Q399" s="321"/>
      <c r="R399" s="321"/>
      <c r="S399" s="321"/>
      <c r="T399" s="321"/>
      <c r="U399" s="321"/>
      <c r="V399" s="321"/>
      <c r="W399" s="321"/>
      <c r="X399" s="321"/>
      <c r="Y399" s="321"/>
      <c r="Z399" s="321"/>
    </row>
    <row r="400" ht="12.0" customHeight="1">
      <c r="A400" s="321"/>
      <c r="B400" s="321"/>
      <c r="C400" s="321"/>
      <c r="D400" s="321"/>
      <c r="E400" s="321"/>
      <c r="F400" s="321"/>
      <c r="G400" s="321"/>
      <c r="H400" s="321"/>
      <c r="I400" s="321"/>
      <c r="J400" s="321"/>
      <c r="K400" s="321"/>
      <c r="L400" s="321"/>
      <c r="M400" s="321"/>
      <c r="N400" s="321"/>
      <c r="O400" s="321"/>
      <c r="P400" s="321"/>
      <c r="Q400" s="321"/>
      <c r="R400" s="321"/>
      <c r="S400" s="321"/>
      <c r="T400" s="321"/>
      <c r="U400" s="321"/>
      <c r="V400" s="321"/>
      <c r="W400" s="321"/>
      <c r="X400" s="321"/>
      <c r="Y400" s="321"/>
      <c r="Z400" s="321"/>
    </row>
    <row r="401" ht="12.0" customHeight="1">
      <c r="A401" s="321"/>
      <c r="B401" s="321"/>
      <c r="C401" s="321"/>
      <c r="D401" s="321"/>
      <c r="E401" s="321"/>
      <c r="F401" s="321"/>
      <c r="G401" s="321"/>
      <c r="H401" s="321"/>
      <c r="I401" s="321"/>
      <c r="J401" s="321"/>
      <c r="K401" s="321"/>
      <c r="L401" s="321"/>
      <c r="M401" s="321"/>
      <c r="N401" s="321"/>
      <c r="O401" s="321"/>
      <c r="P401" s="321"/>
      <c r="Q401" s="321"/>
      <c r="R401" s="321"/>
      <c r="S401" s="321"/>
      <c r="T401" s="321"/>
      <c r="U401" s="321"/>
      <c r="V401" s="321"/>
      <c r="W401" s="321"/>
      <c r="X401" s="321"/>
      <c r="Y401" s="321"/>
      <c r="Z401" s="321"/>
    </row>
    <row r="402" ht="12.0" customHeight="1">
      <c r="A402" s="321"/>
      <c r="B402" s="321"/>
      <c r="C402" s="321"/>
      <c r="D402" s="321"/>
      <c r="E402" s="321"/>
      <c r="F402" s="321"/>
      <c r="G402" s="321"/>
      <c r="H402" s="321"/>
      <c r="I402" s="321"/>
      <c r="J402" s="321"/>
      <c r="K402" s="321"/>
      <c r="L402" s="321"/>
      <c r="M402" s="321"/>
      <c r="N402" s="321"/>
      <c r="O402" s="321"/>
      <c r="P402" s="321"/>
      <c r="Q402" s="321"/>
      <c r="R402" s="321"/>
      <c r="S402" s="321"/>
      <c r="T402" s="321"/>
      <c r="U402" s="321"/>
      <c r="V402" s="321"/>
      <c r="W402" s="321"/>
      <c r="X402" s="321"/>
      <c r="Y402" s="321"/>
      <c r="Z402" s="321"/>
    </row>
    <row r="403" ht="12.0" customHeight="1">
      <c r="A403" s="321"/>
      <c r="B403" s="321"/>
      <c r="C403" s="321"/>
      <c r="D403" s="321"/>
      <c r="E403" s="321"/>
      <c r="F403" s="321"/>
      <c r="G403" s="321"/>
      <c r="H403" s="321"/>
      <c r="I403" s="321"/>
      <c r="J403" s="321"/>
      <c r="K403" s="321"/>
      <c r="L403" s="321"/>
      <c r="M403" s="321"/>
      <c r="N403" s="321"/>
      <c r="O403" s="321"/>
      <c r="P403" s="321"/>
      <c r="Q403" s="321"/>
      <c r="R403" s="321"/>
      <c r="S403" s="321"/>
      <c r="T403" s="321"/>
      <c r="U403" s="321"/>
      <c r="V403" s="321"/>
      <c r="W403" s="321"/>
      <c r="X403" s="321"/>
      <c r="Y403" s="321"/>
      <c r="Z403" s="321"/>
    </row>
    <row r="404" ht="12.0" customHeight="1">
      <c r="A404" s="321"/>
      <c r="B404" s="321"/>
      <c r="C404" s="321"/>
      <c r="D404" s="321"/>
      <c r="E404" s="321"/>
      <c r="F404" s="321"/>
      <c r="G404" s="321"/>
      <c r="H404" s="321"/>
      <c r="I404" s="321"/>
      <c r="J404" s="321"/>
      <c r="K404" s="321"/>
      <c r="L404" s="321"/>
      <c r="M404" s="321"/>
      <c r="N404" s="321"/>
      <c r="O404" s="321"/>
      <c r="P404" s="321"/>
      <c r="Q404" s="321"/>
      <c r="R404" s="321"/>
      <c r="S404" s="321"/>
      <c r="T404" s="321"/>
      <c r="U404" s="321"/>
      <c r="V404" s="321"/>
      <c r="W404" s="321"/>
      <c r="X404" s="321"/>
      <c r="Y404" s="321"/>
      <c r="Z404" s="321"/>
    </row>
    <row r="405" ht="12.0" customHeight="1">
      <c r="A405" s="321"/>
      <c r="B405" s="321"/>
      <c r="C405" s="321"/>
      <c r="D405" s="321"/>
      <c r="E405" s="321"/>
      <c r="F405" s="321"/>
      <c r="G405" s="321"/>
      <c r="H405" s="321"/>
      <c r="I405" s="321"/>
      <c r="J405" s="321"/>
      <c r="K405" s="321"/>
      <c r="L405" s="321"/>
      <c r="M405" s="321"/>
      <c r="N405" s="321"/>
      <c r="O405" s="321"/>
      <c r="P405" s="321"/>
      <c r="Q405" s="321"/>
      <c r="R405" s="321"/>
      <c r="S405" s="321"/>
      <c r="T405" s="321"/>
      <c r="U405" s="321"/>
      <c r="V405" s="321"/>
      <c r="W405" s="321"/>
      <c r="X405" s="321"/>
      <c r="Y405" s="321"/>
      <c r="Z405" s="321"/>
    </row>
    <row r="406" ht="12.0" customHeight="1">
      <c r="A406" s="321"/>
      <c r="B406" s="321"/>
      <c r="C406" s="321"/>
      <c r="D406" s="321"/>
      <c r="E406" s="321"/>
      <c r="F406" s="321"/>
      <c r="G406" s="321"/>
      <c r="H406" s="321"/>
      <c r="I406" s="321"/>
      <c r="J406" s="321"/>
      <c r="K406" s="321"/>
      <c r="L406" s="321"/>
      <c r="M406" s="321"/>
      <c r="N406" s="321"/>
      <c r="O406" s="321"/>
      <c r="P406" s="321"/>
      <c r="Q406" s="321"/>
      <c r="R406" s="321"/>
      <c r="S406" s="321"/>
      <c r="T406" s="321"/>
      <c r="U406" s="321"/>
      <c r="V406" s="321"/>
      <c r="W406" s="321"/>
      <c r="X406" s="321"/>
      <c r="Y406" s="321"/>
      <c r="Z406" s="321"/>
    </row>
    <row r="407" ht="12.0" customHeight="1">
      <c r="A407" s="321"/>
      <c r="B407" s="321"/>
      <c r="C407" s="321"/>
      <c r="D407" s="321"/>
      <c r="E407" s="321"/>
      <c r="F407" s="321"/>
      <c r="G407" s="321"/>
      <c r="H407" s="321"/>
      <c r="I407" s="321"/>
      <c r="J407" s="321"/>
      <c r="K407" s="321"/>
      <c r="L407" s="321"/>
      <c r="M407" s="321"/>
      <c r="N407" s="321"/>
      <c r="O407" s="321"/>
      <c r="P407" s="321"/>
      <c r="Q407" s="321"/>
      <c r="R407" s="321"/>
      <c r="S407" s="321"/>
      <c r="T407" s="321"/>
      <c r="U407" s="321"/>
      <c r="V407" s="321"/>
      <c r="W407" s="321"/>
      <c r="X407" s="321"/>
      <c r="Y407" s="321"/>
      <c r="Z407" s="321"/>
    </row>
    <row r="408" ht="12.0" customHeight="1">
      <c r="A408" s="321"/>
      <c r="B408" s="321"/>
      <c r="C408" s="321"/>
      <c r="D408" s="321"/>
      <c r="E408" s="321"/>
      <c r="F408" s="321"/>
      <c r="G408" s="321"/>
      <c r="H408" s="321"/>
      <c r="I408" s="321"/>
      <c r="J408" s="321"/>
      <c r="K408" s="321"/>
      <c r="L408" s="321"/>
      <c r="M408" s="321"/>
      <c r="N408" s="321"/>
      <c r="O408" s="321"/>
      <c r="P408" s="321"/>
      <c r="Q408" s="321"/>
      <c r="R408" s="321"/>
      <c r="S408" s="321"/>
      <c r="T408" s="321"/>
      <c r="U408" s="321"/>
      <c r="V408" s="321"/>
      <c r="W408" s="321"/>
      <c r="X408" s="321"/>
      <c r="Y408" s="321"/>
      <c r="Z408" s="321"/>
    </row>
    <row r="409" ht="12.0" customHeight="1">
      <c r="A409" s="321"/>
      <c r="B409" s="321"/>
      <c r="C409" s="321"/>
      <c r="D409" s="321"/>
      <c r="E409" s="321"/>
      <c r="F409" s="321"/>
      <c r="G409" s="321"/>
      <c r="H409" s="321"/>
      <c r="I409" s="321"/>
      <c r="J409" s="321"/>
      <c r="K409" s="321"/>
      <c r="L409" s="321"/>
      <c r="M409" s="321"/>
      <c r="N409" s="321"/>
      <c r="O409" s="321"/>
      <c r="P409" s="321"/>
      <c r="Q409" s="321"/>
      <c r="R409" s="321"/>
      <c r="S409" s="321"/>
      <c r="T409" s="321"/>
      <c r="U409" s="321"/>
      <c r="V409" s="321"/>
      <c r="W409" s="321"/>
      <c r="X409" s="321"/>
      <c r="Y409" s="321"/>
      <c r="Z409" s="321"/>
    </row>
    <row r="410" ht="12.0" customHeight="1">
      <c r="A410" s="321"/>
      <c r="B410" s="321"/>
      <c r="C410" s="321"/>
      <c r="D410" s="321"/>
      <c r="E410" s="321"/>
      <c r="F410" s="321"/>
      <c r="G410" s="321"/>
      <c r="H410" s="321"/>
      <c r="I410" s="321"/>
      <c r="J410" s="321"/>
      <c r="K410" s="321"/>
      <c r="L410" s="321"/>
      <c r="M410" s="321"/>
      <c r="N410" s="321"/>
      <c r="O410" s="321"/>
      <c r="P410" s="321"/>
      <c r="Q410" s="321"/>
      <c r="R410" s="321"/>
      <c r="S410" s="321"/>
      <c r="T410" s="321"/>
      <c r="U410" s="321"/>
      <c r="V410" s="321"/>
      <c r="W410" s="321"/>
      <c r="X410" s="321"/>
      <c r="Y410" s="321"/>
      <c r="Z410" s="321"/>
    </row>
    <row r="411" ht="12.0" customHeight="1">
      <c r="A411" s="321"/>
      <c r="B411" s="321"/>
      <c r="C411" s="321"/>
      <c r="D411" s="321"/>
      <c r="E411" s="321"/>
      <c r="F411" s="321"/>
      <c r="G411" s="321"/>
      <c r="H411" s="321"/>
      <c r="I411" s="321"/>
      <c r="J411" s="321"/>
      <c r="K411" s="321"/>
      <c r="L411" s="321"/>
      <c r="M411" s="321"/>
      <c r="N411" s="321"/>
      <c r="O411" s="321"/>
      <c r="P411" s="321"/>
      <c r="Q411" s="321"/>
      <c r="R411" s="321"/>
      <c r="S411" s="321"/>
      <c r="T411" s="321"/>
      <c r="U411" s="321"/>
      <c r="V411" s="321"/>
      <c r="W411" s="321"/>
      <c r="X411" s="321"/>
      <c r="Y411" s="321"/>
      <c r="Z411" s="321"/>
    </row>
    <row r="412" ht="12.0" customHeight="1">
      <c r="A412" s="321"/>
      <c r="B412" s="321"/>
      <c r="C412" s="321"/>
      <c r="D412" s="321"/>
      <c r="E412" s="321"/>
      <c r="F412" s="321"/>
      <c r="G412" s="321"/>
      <c r="H412" s="321"/>
      <c r="I412" s="321"/>
      <c r="J412" s="321"/>
      <c r="K412" s="321"/>
      <c r="L412" s="321"/>
      <c r="M412" s="321"/>
      <c r="N412" s="321"/>
      <c r="O412" s="321"/>
      <c r="P412" s="321"/>
      <c r="Q412" s="321"/>
      <c r="R412" s="321"/>
      <c r="S412" s="321"/>
      <c r="T412" s="321"/>
      <c r="U412" s="321"/>
      <c r="V412" s="321"/>
      <c r="W412" s="321"/>
      <c r="X412" s="321"/>
      <c r="Y412" s="321"/>
      <c r="Z412" s="321"/>
    </row>
    <row r="413" ht="12.0" customHeight="1">
      <c r="A413" s="321"/>
      <c r="B413" s="321"/>
      <c r="C413" s="321"/>
      <c r="D413" s="321"/>
      <c r="E413" s="321"/>
      <c r="F413" s="321"/>
      <c r="G413" s="321"/>
      <c r="H413" s="321"/>
      <c r="I413" s="321"/>
      <c r="J413" s="321"/>
      <c r="K413" s="321"/>
      <c r="L413" s="321"/>
      <c r="M413" s="321"/>
      <c r="N413" s="321"/>
      <c r="O413" s="321"/>
      <c r="P413" s="321"/>
      <c r="Q413" s="321"/>
      <c r="R413" s="321"/>
      <c r="S413" s="321"/>
      <c r="T413" s="321"/>
      <c r="U413" s="321"/>
      <c r="V413" s="321"/>
      <c r="W413" s="321"/>
      <c r="X413" s="321"/>
      <c r="Y413" s="321"/>
      <c r="Z413" s="321"/>
    </row>
    <row r="414" ht="12.0" customHeight="1">
      <c r="A414" s="321"/>
      <c r="B414" s="321"/>
      <c r="C414" s="321"/>
      <c r="D414" s="321"/>
      <c r="E414" s="321"/>
      <c r="F414" s="321"/>
      <c r="G414" s="321"/>
      <c r="H414" s="321"/>
      <c r="I414" s="321"/>
      <c r="J414" s="321"/>
      <c r="K414" s="321"/>
      <c r="L414" s="321"/>
      <c r="M414" s="321"/>
      <c r="N414" s="321"/>
      <c r="O414" s="321"/>
      <c r="P414" s="321"/>
      <c r="Q414" s="321"/>
      <c r="R414" s="321"/>
      <c r="S414" s="321"/>
      <c r="T414" s="321"/>
      <c r="U414" s="321"/>
      <c r="V414" s="321"/>
      <c r="W414" s="321"/>
      <c r="X414" s="321"/>
      <c r="Y414" s="321"/>
      <c r="Z414" s="321"/>
    </row>
    <row r="415" ht="12.0" customHeight="1">
      <c r="A415" s="321"/>
      <c r="B415" s="321"/>
      <c r="C415" s="321"/>
      <c r="D415" s="321"/>
      <c r="E415" s="321"/>
      <c r="F415" s="321"/>
      <c r="G415" s="321"/>
      <c r="H415" s="321"/>
      <c r="I415" s="321"/>
      <c r="J415" s="321"/>
      <c r="K415" s="321"/>
      <c r="L415" s="321"/>
      <c r="M415" s="321"/>
      <c r="N415" s="321"/>
      <c r="O415" s="321"/>
      <c r="P415" s="321"/>
      <c r="Q415" s="321"/>
      <c r="R415" s="321"/>
      <c r="S415" s="321"/>
      <c r="T415" s="321"/>
      <c r="U415" s="321"/>
      <c r="V415" s="321"/>
      <c r="W415" s="321"/>
      <c r="X415" s="321"/>
      <c r="Y415" s="321"/>
      <c r="Z415" s="321"/>
    </row>
    <row r="416" ht="12.0" customHeight="1">
      <c r="A416" s="321"/>
      <c r="B416" s="321"/>
      <c r="C416" s="321"/>
      <c r="D416" s="321"/>
      <c r="E416" s="321"/>
      <c r="F416" s="321"/>
      <c r="G416" s="321"/>
      <c r="H416" s="321"/>
      <c r="I416" s="321"/>
      <c r="J416" s="321"/>
      <c r="K416" s="321"/>
      <c r="L416" s="321"/>
      <c r="M416" s="321"/>
      <c r="N416" s="321"/>
      <c r="O416" s="321"/>
      <c r="P416" s="321"/>
      <c r="Q416" s="321"/>
      <c r="R416" s="321"/>
      <c r="S416" s="321"/>
      <c r="T416" s="321"/>
      <c r="U416" s="321"/>
      <c r="V416" s="321"/>
      <c r="W416" s="321"/>
      <c r="X416" s="321"/>
      <c r="Y416" s="321"/>
      <c r="Z416" s="321"/>
    </row>
    <row r="417" ht="12.0" customHeight="1">
      <c r="A417" s="321"/>
      <c r="B417" s="321"/>
      <c r="C417" s="321"/>
      <c r="D417" s="321"/>
      <c r="E417" s="321"/>
      <c r="F417" s="321"/>
      <c r="G417" s="321"/>
      <c r="H417" s="321"/>
      <c r="I417" s="321"/>
      <c r="J417" s="321"/>
      <c r="K417" s="321"/>
      <c r="L417" s="321"/>
      <c r="M417" s="321"/>
      <c r="N417" s="321"/>
      <c r="O417" s="321"/>
      <c r="P417" s="321"/>
      <c r="Q417" s="321"/>
      <c r="R417" s="321"/>
      <c r="S417" s="321"/>
      <c r="T417" s="321"/>
      <c r="U417" s="321"/>
      <c r="V417" s="321"/>
      <c r="W417" s="321"/>
      <c r="X417" s="321"/>
      <c r="Y417" s="321"/>
      <c r="Z417" s="321"/>
    </row>
    <row r="418" ht="12.0" customHeight="1">
      <c r="A418" s="321"/>
      <c r="B418" s="321"/>
      <c r="C418" s="321"/>
      <c r="D418" s="321"/>
      <c r="E418" s="321"/>
      <c r="F418" s="321"/>
      <c r="G418" s="321"/>
      <c r="H418" s="321"/>
      <c r="I418" s="321"/>
      <c r="J418" s="321"/>
      <c r="K418" s="321"/>
      <c r="L418" s="321"/>
      <c r="M418" s="321"/>
      <c r="N418" s="321"/>
      <c r="O418" s="321"/>
      <c r="P418" s="321"/>
      <c r="Q418" s="321"/>
      <c r="R418" s="321"/>
      <c r="S418" s="321"/>
      <c r="T418" s="321"/>
      <c r="U418" s="321"/>
      <c r="V418" s="321"/>
      <c r="W418" s="321"/>
      <c r="X418" s="321"/>
      <c r="Y418" s="321"/>
      <c r="Z418" s="321"/>
    </row>
    <row r="419" ht="12.0" customHeight="1">
      <c r="A419" s="321"/>
      <c r="B419" s="321"/>
      <c r="C419" s="321"/>
      <c r="D419" s="321"/>
      <c r="E419" s="321"/>
      <c r="F419" s="321"/>
      <c r="G419" s="321"/>
      <c r="H419" s="321"/>
      <c r="I419" s="321"/>
      <c r="J419" s="321"/>
      <c r="K419" s="321"/>
      <c r="L419" s="321"/>
      <c r="M419" s="321"/>
      <c r="N419" s="321"/>
      <c r="O419" s="321"/>
      <c r="P419" s="321"/>
      <c r="Q419" s="321"/>
      <c r="R419" s="321"/>
      <c r="S419" s="321"/>
      <c r="T419" s="321"/>
      <c r="U419" s="321"/>
      <c r="V419" s="321"/>
      <c r="W419" s="321"/>
      <c r="X419" s="321"/>
      <c r="Y419" s="321"/>
      <c r="Z419" s="321"/>
    </row>
    <row r="420" ht="12.0" customHeight="1">
      <c r="A420" s="321"/>
      <c r="B420" s="321"/>
      <c r="C420" s="321"/>
      <c r="D420" s="321"/>
      <c r="E420" s="321"/>
      <c r="F420" s="321"/>
      <c r="G420" s="321"/>
      <c r="H420" s="321"/>
      <c r="I420" s="321"/>
      <c r="J420" s="321"/>
      <c r="K420" s="321"/>
      <c r="L420" s="321"/>
      <c r="M420" s="321"/>
      <c r="N420" s="321"/>
      <c r="O420" s="321"/>
      <c r="P420" s="321"/>
      <c r="Q420" s="321"/>
      <c r="R420" s="321"/>
      <c r="S420" s="321"/>
      <c r="T420" s="321"/>
      <c r="U420" s="321"/>
      <c r="V420" s="321"/>
      <c r="W420" s="321"/>
      <c r="X420" s="321"/>
      <c r="Y420" s="321"/>
      <c r="Z420" s="321"/>
    </row>
    <row r="421" ht="12.0" customHeight="1">
      <c r="A421" s="321"/>
      <c r="B421" s="321"/>
      <c r="C421" s="321"/>
      <c r="D421" s="321"/>
      <c r="E421" s="321"/>
      <c r="F421" s="321"/>
      <c r="G421" s="321"/>
      <c r="H421" s="321"/>
      <c r="I421" s="321"/>
      <c r="J421" s="321"/>
      <c r="K421" s="321"/>
      <c r="L421" s="321"/>
      <c r="M421" s="321"/>
      <c r="N421" s="321"/>
      <c r="O421" s="321"/>
      <c r="P421" s="321"/>
      <c r="Q421" s="321"/>
      <c r="R421" s="321"/>
      <c r="S421" s="321"/>
      <c r="T421" s="321"/>
      <c r="U421" s="321"/>
      <c r="V421" s="321"/>
      <c r="W421" s="321"/>
      <c r="X421" s="321"/>
      <c r="Y421" s="321"/>
      <c r="Z421" s="321"/>
    </row>
    <row r="422" ht="12.0" customHeight="1">
      <c r="A422" s="321"/>
      <c r="B422" s="321"/>
      <c r="C422" s="321"/>
      <c r="D422" s="321"/>
      <c r="E422" s="321"/>
      <c r="F422" s="321"/>
      <c r="G422" s="321"/>
      <c r="H422" s="321"/>
      <c r="I422" s="321"/>
      <c r="J422" s="321"/>
      <c r="K422" s="321"/>
      <c r="L422" s="321"/>
      <c r="M422" s="321"/>
      <c r="N422" s="321"/>
      <c r="O422" s="321"/>
      <c r="P422" s="321"/>
      <c r="Q422" s="321"/>
      <c r="R422" s="321"/>
      <c r="S422" s="321"/>
      <c r="T422" s="321"/>
      <c r="U422" s="321"/>
      <c r="V422" s="321"/>
      <c r="W422" s="321"/>
      <c r="X422" s="321"/>
      <c r="Y422" s="321"/>
      <c r="Z422" s="321"/>
    </row>
    <row r="423" ht="12.0" customHeight="1">
      <c r="A423" s="321"/>
      <c r="B423" s="321"/>
      <c r="C423" s="321"/>
      <c r="D423" s="321"/>
      <c r="E423" s="321"/>
      <c r="F423" s="321"/>
      <c r="G423" s="321"/>
      <c r="H423" s="321"/>
      <c r="I423" s="321"/>
      <c r="J423" s="321"/>
      <c r="K423" s="321"/>
      <c r="L423" s="321"/>
      <c r="M423" s="321"/>
      <c r="N423" s="321"/>
      <c r="O423" s="321"/>
      <c r="P423" s="321"/>
      <c r="Q423" s="321"/>
      <c r="R423" s="321"/>
      <c r="S423" s="321"/>
      <c r="T423" s="321"/>
      <c r="U423" s="321"/>
      <c r="V423" s="321"/>
      <c r="W423" s="321"/>
      <c r="X423" s="321"/>
      <c r="Y423" s="321"/>
      <c r="Z423" s="321"/>
    </row>
    <row r="424" ht="12.0" customHeight="1">
      <c r="A424" s="321"/>
      <c r="B424" s="321"/>
      <c r="C424" s="321"/>
      <c r="D424" s="321"/>
      <c r="E424" s="321"/>
      <c r="F424" s="321"/>
      <c r="G424" s="321"/>
      <c r="H424" s="321"/>
      <c r="I424" s="321"/>
      <c r="J424" s="321"/>
      <c r="K424" s="321"/>
      <c r="L424" s="321"/>
      <c r="M424" s="321"/>
      <c r="N424" s="321"/>
      <c r="O424" s="321"/>
      <c r="P424" s="321"/>
      <c r="Q424" s="321"/>
      <c r="R424" s="321"/>
      <c r="S424" s="321"/>
      <c r="T424" s="321"/>
      <c r="U424" s="321"/>
      <c r="V424" s="321"/>
      <c r="W424" s="321"/>
      <c r="X424" s="321"/>
      <c r="Y424" s="321"/>
      <c r="Z424" s="321"/>
    </row>
    <row r="425" ht="12.0" customHeight="1">
      <c r="A425" s="321"/>
      <c r="B425" s="321"/>
      <c r="C425" s="321"/>
      <c r="D425" s="321"/>
      <c r="E425" s="321"/>
      <c r="F425" s="321"/>
      <c r="G425" s="321"/>
      <c r="H425" s="321"/>
      <c r="I425" s="321"/>
      <c r="J425" s="321"/>
      <c r="K425" s="321"/>
      <c r="L425" s="321"/>
      <c r="M425" s="321"/>
      <c r="N425" s="321"/>
      <c r="O425" s="321"/>
      <c r="P425" s="321"/>
      <c r="Q425" s="321"/>
      <c r="R425" s="321"/>
      <c r="S425" s="321"/>
      <c r="T425" s="321"/>
      <c r="U425" s="321"/>
      <c r="V425" s="321"/>
      <c r="W425" s="321"/>
      <c r="X425" s="321"/>
      <c r="Y425" s="321"/>
      <c r="Z425" s="321"/>
    </row>
    <row r="426" ht="12.0" customHeight="1">
      <c r="A426" s="321"/>
      <c r="B426" s="321"/>
      <c r="C426" s="321"/>
      <c r="D426" s="321"/>
      <c r="E426" s="321"/>
      <c r="F426" s="321"/>
      <c r="G426" s="321"/>
      <c r="H426" s="321"/>
      <c r="I426" s="321"/>
      <c r="J426" s="321"/>
      <c r="K426" s="321"/>
      <c r="L426" s="321"/>
      <c r="M426" s="321"/>
      <c r="N426" s="321"/>
      <c r="O426" s="321"/>
      <c r="P426" s="321"/>
      <c r="Q426" s="321"/>
      <c r="R426" s="321"/>
      <c r="S426" s="321"/>
      <c r="T426" s="321"/>
      <c r="U426" s="321"/>
      <c r="V426" s="321"/>
      <c r="W426" s="321"/>
      <c r="X426" s="321"/>
      <c r="Y426" s="321"/>
      <c r="Z426" s="321"/>
    </row>
    <row r="427" ht="12.0" customHeight="1">
      <c r="A427" s="321"/>
      <c r="B427" s="321"/>
      <c r="C427" s="321"/>
      <c r="D427" s="321"/>
      <c r="E427" s="321"/>
      <c r="F427" s="321"/>
      <c r="G427" s="321"/>
      <c r="H427" s="321"/>
      <c r="I427" s="321"/>
      <c r="J427" s="321"/>
      <c r="K427" s="321"/>
      <c r="L427" s="321"/>
      <c r="M427" s="321"/>
      <c r="N427" s="321"/>
      <c r="O427" s="321"/>
      <c r="P427" s="321"/>
      <c r="Q427" s="321"/>
      <c r="R427" s="321"/>
      <c r="S427" s="321"/>
      <c r="T427" s="321"/>
      <c r="U427" s="321"/>
      <c r="V427" s="321"/>
      <c r="W427" s="321"/>
      <c r="X427" s="321"/>
      <c r="Y427" s="321"/>
      <c r="Z427" s="321"/>
    </row>
    <row r="428" ht="12.0" customHeight="1">
      <c r="A428" s="321"/>
      <c r="B428" s="321"/>
      <c r="C428" s="321"/>
      <c r="D428" s="321"/>
      <c r="E428" s="321"/>
      <c r="F428" s="321"/>
      <c r="G428" s="321"/>
      <c r="H428" s="321"/>
      <c r="I428" s="321"/>
      <c r="J428" s="321"/>
      <c r="K428" s="321"/>
      <c r="L428" s="321"/>
      <c r="M428" s="321"/>
      <c r="N428" s="321"/>
      <c r="O428" s="321"/>
      <c r="P428" s="321"/>
      <c r="Q428" s="321"/>
      <c r="R428" s="321"/>
      <c r="S428" s="321"/>
      <c r="T428" s="321"/>
      <c r="U428" s="321"/>
      <c r="V428" s="321"/>
      <c r="W428" s="321"/>
      <c r="X428" s="321"/>
      <c r="Y428" s="321"/>
      <c r="Z428" s="321"/>
    </row>
    <row r="429" ht="12.0" customHeight="1">
      <c r="A429" s="321"/>
      <c r="B429" s="321"/>
      <c r="C429" s="321"/>
      <c r="D429" s="321"/>
      <c r="E429" s="321"/>
      <c r="F429" s="321"/>
      <c r="G429" s="321"/>
      <c r="H429" s="321"/>
      <c r="I429" s="321"/>
      <c r="J429" s="321"/>
      <c r="K429" s="321"/>
      <c r="L429" s="321"/>
      <c r="M429" s="321"/>
      <c r="N429" s="321"/>
      <c r="O429" s="321"/>
      <c r="P429" s="321"/>
      <c r="Q429" s="321"/>
      <c r="R429" s="321"/>
      <c r="S429" s="321"/>
      <c r="T429" s="321"/>
      <c r="U429" s="321"/>
      <c r="V429" s="321"/>
      <c r="W429" s="321"/>
      <c r="X429" s="321"/>
      <c r="Y429" s="321"/>
      <c r="Z429" s="321"/>
    </row>
    <row r="430" ht="12.0" customHeight="1">
      <c r="A430" s="321"/>
      <c r="B430" s="321"/>
      <c r="C430" s="321"/>
      <c r="D430" s="321"/>
      <c r="E430" s="321"/>
      <c r="F430" s="321"/>
      <c r="G430" s="321"/>
      <c r="H430" s="321"/>
      <c r="I430" s="321"/>
      <c r="J430" s="321"/>
      <c r="K430" s="321"/>
      <c r="L430" s="321"/>
      <c r="M430" s="321"/>
      <c r="N430" s="321"/>
      <c r="O430" s="321"/>
      <c r="P430" s="321"/>
      <c r="Q430" s="321"/>
      <c r="R430" s="321"/>
      <c r="S430" s="321"/>
      <c r="T430" s="321"/>
      <c r="U430" s="321"/>
      <c r="V430" s="321"/>
      <c r="W430" s="321"/>
      <c r="X430" s="321"/>
      <c r="Y430" s="321"/>
      <c r="Z430" s="321"/>
    </row>
    <row r="431" ht="12.0" customHeight="1">
      <c r="A431" s="321"/>
      <c r="B431" s="321"/>
      <c r="C431" s="321"/>
      <c r="D431" s="321"/>
      <c r="E431" s="321"/>
      <c r="F431" s="321"/>
      <c r="G431" s="321"/>
      <c r="H431" s="321"/>
      <c r="I431" s="321"/>
      <c r="J431" s="321"/>
      <c r="K431" s="321"/>
      <c r="L431" s="321"/>
      <c r="M431" s="321"/>
      <c r="N431" s="321"/>
      <c r="O431" s="321"/>
      <c r="P431" s="321"/>
      <c r="Q431" s="321"/>
      <c r="R431" s="321"/>
      <c r="S431" s="321"/>
      <c r="T431" s="321"/>
      <c r="U431" s="321"/>
      <c r="V431" s="321"/>
      <c r="W431" s="321"/>
      <c r="X431" s="321"/>
      <c r="Y431" s="321"/>
      <c r="Z431" s="321"/>
    </row>
    <row r="432" ht="12.0" customHeight="1">
      <c r="A432" s="321"/>
      <c r="B432" s="321"/>
      <c r="C432" s="321"/>
      <c r="D432" s="321"/>
      <c r="E432" s="321"/>
      <c r="F432" s="321"/>
      <c r="G432" s="321"/>
      <c r="H432" s="321"/>
      <c r="I432" s="321"/>
      <c r="J432" s="321"/>
      <c r="K432" s="321"/>
      <c r="L432" s="321"/>
      <c r="M432" s="321"/>
      <c r="N432" s="321"/>
      <c r="O432" s="321"/>
      <c r="P432" s="321"/>
      <c r="Q432" s="321"/>
      <c r="R432" s="321"/>
      <c r="S432" s="321"/>
      <c r="T432" s="321"/>
      <c r="U432" s="321"/>
      <c r="V432" s="321"/>
      <c r="W432" s="321"/>
      <c r="X432" s="321"/>
      <c r="Y432" s="321"/>
      <c r="Z432" s="321"/>
    </row>
    <row r="433" ht="12.0" customHeight="1">
      <c r="A433" s="321"/>
      <c r="B433" s="321"/>
      <c r="C433" s="321"/>
      <c r="D433" s="321"/>
      <c r="E433" s="321"/>
      <c r="F433" s="321"/>
      <c r="G433" s="321"/>
      <c r="H433" s="321"/>
      <c r="I433" s="321"/>
      <c r="J433" s="321"/>
      <c r="K433" s="321"/>
      <c r="L433" s="321"/>
      <c r="M433" s="321"/>
      <c r="N433" s="321"/>
      <c r="O433" s="321"/>
      <c r="P433" s="321"/>
      <c r="Q433" s="321"/>
      <c r="R433" s="321"/>
      <c r="S433" s="321"/>
      <c r="T433" s="321"/>
      <c r="U433" s="321"/>
      <c r="V433" s="321"/>
      <c r="W433" s="321"/>
      <c r="X433" s="321"/>
      <c r="Y433" s="321"/>
      <c r="Z433" s="321"/>
    </row>
    <row r="434" ht="12.0" customHeight="1">
      <c r="A434" s="321"/>
      <c r="B434" s="321"/>
      <c r="C434" s="321"/>
      <c r="D434" s="321"/>
      <c r="E434" s="321"/>
      <c r="F434" s="321"/>
      <c r="G434" s="321"/>
      <c r="H434" s="321"/>
      <c r="I434" s="321"/>
      <c r="J434" s="321"/>
      <c r="K434" s="321"/>
      <c r="L434" s="321"/>
      <c r="M434" s="321"/>
      <c r="N434" s="321"/>
      <c r="O434" s="321"/>
      <c r="P434" s="321"/>
      <c r="Q434" s="321"/>
      <c r="R434" s="321"/>
      <c r="S434" s="321"/>
      <c r="T434" s="321"/>
      <c r="U434" s="321"/>
      <c r="V434" s="321"/>
      <c r="W434" s="321"/>
      <c r="X434" s="321"/>
      <c r="Y434" s="321"/>
      <c r="Z434" s="321"/>
    </row>
    <row r="435" ht="12.0" customHeight="1">
      <c r="A435" s="321"/>
      <c r="B435" s="321"/>
      <c r="C435" s="321"/>
      <c r="D435" s="321"/>
      <c r="E435" s="321"/>
      <c r="F435" s="321"/>
      <c r="G435" s="321"/>
      <c r="H435" s="321"/>
      <c r="I435" s="321"/>
      <c r="J435" s="321"/>
      <c r="K435" s="321"/>
      <c r="L435" s="321"/>
      <c r="M435" s="321"/>
      <c r="N435" s="321"/>
      <c r="O435" s="321"/>
      <c r="P435" s="321"/>
      <c r="Q435" s="321"/>
      <c r="R435" s="321"/>
      <c r="S435" s="321"/>
      <c r="T435" s="321"/>
      <c r="U435" s="321"/>
      <c r="V435" s="321"/>
      <c r="W435" s="321"/>
      <c r="X435" s="321"/>
      <c r="Y435" s="321"/>
      <c r="Z435" s="321"/>
    </row>
    <row r="436" ht="12.0" customHeight="1">
      <c r="A436" s="321"/>
      <c r="B436" s="321"/>
      <c r="C436" s="321"/>
      <c r="D436" s="321"/>
      <c r="E436" s="321"/>
      <c r="F436" s="321"/>
      <c r="G436" s="321"/>
      <c r="H436" s="321"/>
      <c r="I436" s="321"/>
      <c r="J436" s="321"/>
      <c r="K436" s="321"/>
      <c r="L436" s="321"/>
      <c r="M436" s="321"/>
      <c r="N436" s="321"/>
      <c r="O436" s="321"/>
      <c r="P436" s="321"/>
      <c r="Q436" s="321"/>
      <c r="R436" s="321"/>
      <c r="S436" s="321"/>
      <c r="T436" s="321"/>
      <c r="U436" s="321"/>
      <c r="V436" s="321"/>
      <c r="W436" s="321"/>
      <c r="X436" s="321"/>
      <c r="Y436" s="321"/>
      <c r="Z436" s="321"/>
    </row>
    <row r="437" ht="12.0" customHeight="1">
      <c r="A437" s="321"/>
      <c r="B437" s="321"/>
      <c r="C437" s="321"/>
      <c r="D437" s="321"/>
      <c r="E437" s="321"/>
      <c r="F437" s="321"/>
      <c r="G437" s="321"/>
      <c r="H437" s="321"/>
      <c r="I437" s="321"/>
      <c r="J437" s="321"/>
      <c r="K437" s="321"/>
      <c r="L437" s="321"/>
      <c r="M437" s="321"/>
      <c r="N437" s="321"/>
      <c r="O437" s="321"/>
      <c r="P437" s="321"/>
      <c r="Q437" s="321"/>
      <c r="R437" s="321"/>
      <c r="S437" s="321"/>
      <c r="T437" s="321"/>
      <c r="U437" s="321"/>
      <c r="V437" s="321"/>
      <c r="W437" s="321"/>
      <c r="X437" s="321"/>
      <c r="Y437" s="321"/>
      <c r="Z437" s="321"/>
    </row>
    <row r="438" ht="12.0" customHeight="1">
      <c r="A438" s="321"/>
      <c r="B438" s="321"/>
      <c r="C438" s="321"/>
      <c r="D438" s="321"/>
      <c r="E438" s="321"/>
      <c r="F438" s="321"/>
      <c r="G438" s="321"/>
      <c r="H438" s="321"/>
      <c r="I438" s="321"/>
      <c r="J438" s="321"/>
      <c r="K438" s="321"/>
      <c r="L438" s="321"/>
      <c r="M438" s="321"/>
      <c r="N438" s="321"/>
      <c r="O438" s="321"/>
      <c r="P438" s="321"/>
      <c r="Q438" s="321"/>
      <c r="R438" s="321"/>
      <c r="S438" s="321"/>
      <c r="T438" s="321"/>
      <c r="U438" s="321"/>
      <c r="V438" s="321"/>
      <c r="W438" s="321"/>
      <c r="X438" s="321"/>
      <c r="Y438" s="321"/>
      <c r="Z438" s="321"/>
    </row>
    <row r="439" ht="12.0" customHeight="1">
      <c r="A439" s="321"/>
      <c r="B439" s="321"/>
      <c r="C439" s="321"/>
      <c r="D439" s="321"/>
      <c r="E439" s="321"/>
      <c r="F439" s="321"/>
      <c r="G439" s="321"/>
      <c r="H439" s="321"/>
      <c r="I439" s="321"/>
      <c r="J439" s="321"/>
      <c r="K439" s="321"/>
      <c r="L439" s="321"/>
      <c r="M439" s="321"/>
      <c r="N439" s="321"/>
      <c r="O439" s="321"/>
      <c r="P439" s="321"/>
      <c r="Q439" s="321"/>
      <c r="R439" s="321"/>
      <c r="S439" s="321"/>
      <c r="T439" s="321"/>
      <c r="U439" s="321"/>
      <c r="V439" s="321"/>
      <c r="W439" s="321"/>
      <c r="X439" s="321"/>
      <c r="Y439" s="321"/>
      <c r="Z439" s="321"/>
    </row>
    <row r="440" ht="12.0" customHeight="1">
      <c r="A440" s="321"/>
      <c r="B440" s="321"/>
      <c r="C440" s="321"/>
      <c r="D440" s="321"/>
      <c r="E440" s="321"/>
      <c r="F440" s="321"/>
      <c r="G440" s="321"/>
      <c r="H440" s="321"/>
      <c r="I440" s="321"/>
      <c r="J440" s="321"/>
      <c r="K440" s="321"/>
      <c r="L440" s="321"/>
      <c r="M440" s="321"/>
      <c r="N440" s="321"/>
      <c r="O440" s="321"/>
      <c r="P440" s="321"/>
      <c r="Q440" s="321"/>
      <c r="R440" s="321"/>
      <c r="S440" s="321"/>
      <c r="T440" s="321"/>
      <c r="U440" s="321"/>
      <c r="V440" s="321"/>
      <c r="W440" s="321"/>
      <c r="X440" s="321"/>
      <c r="Y440" s="321"/>
      <c r="Z440" s="321"/>
    </row>
    <row r="441" ht="12.0" customHeight="1">
      <c r="A441" s="321"/>
      <c r="B441" s="321"/>
      <c r="C441" s="321"/>
      <c r="D441" s="321"/>
      <c r="E441" s="321"/>
      <c r="F441" s="321"/>
      <c r="G441" s="321"/>
      <c r="H441" s="321"/>
      <c r="I441" s="321"/>
      <c r="J441" s="321"/>
      <c r="K441" s="321"/>
      <c r="L441" s="321"/>
      <c r="M441" s="321"/>
      <c r="N441" s="321"/>
      <c r="O441" s="321"/>
      <c r="P441" s="321"/>
      <c r="Q441" s="321"/>
      <c r="R441" s="321"/>
      <c r="S441" s="321"/>
      <c r="T441" s="321"/>
      <c r="U441" s="321"/>
      <c r="V441" s="321"/>
      <c r="W441" s="321"/>
      <c r="X441" s="321"/>
      <c r="Y441" s="321"/>
      <c r="Z441" s="321"/>
    </row>
    <row r="442" ht="12.0" customHeight="1">
      <c r="A442" s="321"/>
      <c r="B442" s="321"/>
      <c r="C442" s="321"/>
      <c r="D442" s="321"/>
      <c r="E442" s="321"/>
      <c r="F442" s="321"/>
      <c r="G442" s="321"/>
      <c r="H442" s="321"/>
      <c r="I442" s="321"/>
      <c r="J442" s="321"/>
      <c r="K442" s="321"/>
      <c r="L442" s="321"/>
      <c r="M442" s="321"/>
      <c r="N442" s="321"/>
      <c r="O442" s="321"/>
      <c r="P442" s="321"/>
      <c r="Q442" s="321"/>
      <c r="R442" s="321"/>
      <c r="S442" s="321"/>
      <c r="T442" s="321"/>
      <c r="U442" s="321"/>
      <c r="V442" s="321"/>
      <c r="W442" s="321"/>
      <c r="X442" s="321"/>
      <c r="Y442" s="321"/>
      <c r="Z442" s="321"/>
    </row>
    <row r="443" ht="12.0" customHeight="1">
      <c r="A443" s="321"/>
      <c r="B443" s="321"/>
      <c r="C443" s="321"/>
      <c r="D443" s="321"/>
      <c r="E443" s="321"/>
      <c r="F443" s="321"/>
      <c r="G443" s="321"/>
      <c r="H443" s="321"/>
      <c r="I443" s="321"/>
      <c r="J443" s="321"/>
      <c r="K443" s="321"/>
      <c r="L443" s="321"/>
      <c r="M443" s="321"/>
      <c r="N443" s="321"/>
      <c r="O443" s="321"/>
      <c r="P443" s="321"/>
      <c r="Q443" s="321"/>
      <c r="R443" s="321"/>
      <c r="S443" s="321"/>
      <c r="T443" s="321"/>
      <c r="U443" s="321"/>
      <c r="V443" s="321"/>
      <c r="W443" s="321"/>
      <c r="X443" s="321"/>
      <c r="Y443" s="321"/>
      <c r="Z443" s="321"/>
    </row>
    <row r="444" ht="12.0" customHeight="1">
      <c r="A444" s="321"/>
      <c r="B444" s="321"/>
      <c r="C444" s="321"/>
      <c r="D444" s="321"/>
      <c r="E444" s="321"/>
      <c r="F444" s="321"/>
      <c r="G444" s="321"/>
      <c r="H444" s="321"/>
      <c r="I444" s="321"/>
      <c r="J444" s="321"/>
      <c r="K444" s="321"/>
      <c r="L444" s="321"/>
      <c r="M444" s="321"/>
      <c r="N444" s="321"/>
      <c r="O444" s="321"/>
      <c r="P444" s="321"/>
      <c r="Q444" s="321"/>
      <c r="R444" s="321"/>
      <c r="S444" s="321"/>
      <c r="T444" s="321"/>
      <c r="U444" s="321"/>
      <c r="V444" s="321"/>
      <c r="W444" s="321"/>
      <c r="X444" s="321"/>
      <c r="Y444" s="321"/>
      <c r="Z444" s="321"/>
    </row>
    <row r="445" ht="12.0" customHeight="1">
      <c r="A445" s="321"/>
      <c r="B445" s="321"/>
      <c r="C445" s="321"/>
      <c r="D445" s="321"/>
      <c r="E445" s="321"/>
      <c r="F445" s="321"/>
      <c r="G445" s="321"/>
      <c r="H445" s="321"/>
      <c r="I445" s="321"/>
      <c r="J445" s="321"/>
      <c r="K445" s="321"/>
      <c r="L445" s="321"/>
      <c r="M445" s="321"/>
      <c r="N445" s="321"/>
      <c r="O445" s="321"/>
      <c r="P445" s="321"/>
      <c r="Q445" s="321"/>
      <c r="R445" s="321"/>
      <c r="S445" s="321"/>
      <c r="T445" s="321"/>
      <c r="U445" s="321"/>
      <c r="V445" s="321"/>
      <c r="W445" s="321"/>
      <c r="X445" s="321"/>
      <c r="Y445" s="321"/>
      <c r="Z445" s="321"/>
    </row>
    <row r="446" ht="12.0" customHeight="1">
      <c r="A446" s="321"/>
      <c r="B446" s="321"/>
      <c r="C446" s="321"/>
      <c r="D446" s="321"/>
      <c r="E446" s="321"/>
      <c r="F446" s="321"/>
      <c r="G446" s="321"/>
      <c r="H446" s="321"/>
      <c r="I446" s="321"/>
      <c r="J446" s="321"/>
      <c r="K446" s="321"/>
      <c r="L446" s="321"/>
      <c r="M446" s="321"/>
      <c r="N446" s="321"/>
      <c r="O446" s="321"/>
      <c r="P446" s="321"/>
      <c r="Q446" s="321"/>
      <c r="R446" s="321"/>
      <c r="S446" s="321"/>
      <c r="T446" s="321"/>
      <c r="U446" s="321"/>
      <c r="V446" s="321"/>
      <c r="W446" s="321"/>
      <c r="X446" s="321"/>
      <c r="Y446" s="321"/>
      <c r="Z446" s="321"/>
    </row>
    <row r="447" ht="12.0" customHeight="1">
      <c r="A447" s="321"/>
      <c r="B447" s="321"/>
      <c r="C447" s="321"/>
      <c r="D447" s="321"/>
      <c r="E447" s="321"/>
      <c r="F447" s="321"/>
      <c r="G447" s="321"/>
      <c r="H447" s="321"/>
      <c r="I447" s="321"/>
      <c r="J447" s="321"/>
      <c r="K447" s="321"/>
      <c r="L447" s="321"/>
      <c r="M447" s="321"/>
      <c r="N447" s="321"/>
      <c r="O447" s="321"/>
      <c r="P447" s="321"/>
      <c r="Q447" s="321"/>
      <c r="R447" s="321"/>
      <c r="S447" s="321"/>
      <c r="T447" s="321"/>
      <c r="U447" s="321"/>
      <c r="V447" s="321"/>
      <c r="W447" s="321"/>
      <c r="X447" s="321"/>
      <c r="Y447" s="321"/>
      <c r="Z447" s="321"/>
    </row>
    <row r="448" ht="12.0" customHeight="1">
      <c r="A448" s="321"/>
      <c r="B448" s="321"/>
      <c r="C448" s="321"/>
      <c r="D448" s="321"/>
      <c r="E448" s="321"/>
      <c r="F448" s="321"/>
      <c r="G448" s="321"/>
      <c r="H448" s="321"/>
      <c r="I448" s="321"/>
      <c r="J448" s="321"/>
      <c r="K448" s="321"/>
      <c r="L448" s="321"/>
      <c r="M448" s="321"/>
      <c r="N448" s="321"/>
      <c r="O448" s="321"/>
      <c r="P448" s="321"/>
      <c r="Q448" s="321"/>
      <c r="R448" s="321"/>
      <c r="S448" s="321"/>
      <c r="T448" s="321"/>
      <c r="U448" s="321"/>
      <c r="V448" s="321"/>
      <c r="W448" s="321"/>
      <c r="X448" s="321"/>
      <c r="Y448" s="321"/>
      <c r="Z448" s="321"/>
    </row>
    <row r="449" ht="12.0" customHeight="1">
      <c r="A449" s="321"/>
      <c r="B449" s="321"/>
      <c r="C449" s="321"/>
      <c r="D449" s="321"/>
      <c r="E449" s="321"/>
      <c r="F449" s="321"/>
      <c r="G449" s="321"/>
      <c r="H449" s="321"/>
      <c r="I449" s="321"/>
      <c r="J449" s="321"/>
      <c r="K449" s="321"/>
      <c r="L449" s="321"/>
      <c r="M449" s="321"/>
      <c r="N449" s="321"/>
      <c r="O449" s="321"/>
      <c r="P449" s="321"/>
      <c r="Q449" s="321"/>
      <c r="R449" s="321"/>
      <c r="S449" s="321"/>
      <c r="T449" s="321"/>
      <c r="U449" s="321"/>
      <c r="V449" s="321"/>
      <c r="W449" s="321"/>
      <c r="X449" s="321"/>
      <c r="Y449" s="321"/>
      <c r="Z449" s="321"/>
    </row>
    <row r="450" ht="12.0" customHeight="1">
      <c r="A450" s="321"/>
      <c r="B450" s="321"/>
      <c r="C450" s="321"/>
      <c r="D450" s="321"/>
      <c r="E450" s="321"/>
      <c r="F450" s="321"/>
      <c r="G450" s="321"/>
      <c r="H450" s="321"/>
      <c r="I450" s="321"/>
      <c r="J450" s="321"/>
      <c r="K450" s="321"/>
      <c r="L450" s="321"/>
      <c r="M450" s="321"/>
      <c r="N450" s="321"/>
      <c r="O450" s="321"/>
      <c r="P450" s="321"/>
      <c r="Q450" s="321"/>
      <c r="R450" s="321"/>
      <c r="S450" s="321"/>
      <c r="T450" s="321"/>
      <c r="U450" s="321"/>
      <c r="V450" s="321"/>
      <c r="W450" s="321"/>
      <c r="X450" s="321"/>
      <c r="Y450" s="321"/>
      <c r="Z450" s="321"/>
    </row>
    <row r="451" ht="12.0" customHeight="1">
      <c r="A451" s="321"/>
      <c r="B451" s="321"/>
      <c r="C451" s="321"/>
      <c r="D451" s="321"/>
      <c r="E451" s="321"/>
      <c r="F451" s="321"/>
      <c r="G451" s="321"/>
      <c r="H451" s="321"/>
      <c r="I451" s="321"/>
      <c r="J451" s="321"/>
      <c r="K451" s="321"/>
      <c r="L451" s="321"/>
      <c r="M451" s="321"/>
      <c r="N451" s="321"/>
      <c r="O451" s="321"/>
      <c r="P451" s="321"/>
      <c r="Q451" s="321"/>
      <c r="R451" s="321"/>
      <c r="S451" s="321"/>
      <c r="T451" s="321"/>
      <c r="U451" s="321"/>
      <c r="V451" s="321"/>
      <c r="W451" s="321"/>
      <c r="X451" s="321"/>
      <c r="Y451" s="321"/>
      <c r="Z451" s="321"/>
    </row>
    <row r="452" ht="12.0" customHeight="1">
      <c r="A452" s="321"/>
      <c r="B452" s="321"/>
      <c r="C452" s="321"/>
      <c r="D452" s="321"/>
      <c r="E452" s="321"/>
      <c r="F452" s="321"/>
      <c r="G452" s="321"/>
      <c r="H452" s="321"/>
      <c r="I452" s="321"/>
      <c r="J452" s="321"/>
      <c r="K452" s="321"/>
      <c r="L452" s="321"/>
      <c r="M452" s="321"/>
      <c r="N452" s="321"/>
      <c r="O452" s="321"/>
      <c r="P452" s="321"/>
      <c r="Q452" s="321"/>
      <c r="R452" s="321"/>
      <c r="S452" s="321"/>
      <c r="T452" s="321"/>
      <c r="U452" s="321"/>
      <c r="V452" s="321"/>
      <c r="W452" s="321"/>
      <c r="X452" s="321"/>
      <c r="Y452" s="321"/>
      <c r="Z452" s="321"/>
    </row>
    <row r="453" ht="12.0" customHeight="1">
      <c r="A453" s="321"/>
      <c r="B453" s="321"/>
      <c r="C453" s="321"/>
      <c r="D453" s="321"/>
      <c r="E453" s="321"/>
      <c r="F453" s="321"/>
      <c r="G453" s="321"/>
      <c r="H453" s="321"/>
      <c r="I453" s="321"/>
      <c r="J453" s="321"/>
      <c r="K453" s="321"/>
      <c r="L453" s="321"/>
      <c r="M453" s="321"/>
      <c r="N453" s="321"/>
      <c r="O453" s="321"/>
      <c r="P453" s="321"/>
      <c r="Q453" s="321"/>
      <c r="R453" s="321"/>
      <c r="S453" s="321"/>
      <c r="T453" s="321"/>
      <c r="U453" s="321"/>
      <c r="V453" s="321"/>
      <c r="W453" s="321"/>
      <c r="X453" s="321"/>
      <c r="Y453" s="321"/>
      <c r="Z453" s="321"/>
    </row>
    <row r="454" ht="12.0" customHeight="1">
      <c r="A454" s="321"/>
      <c r="B454" s="321"/>
      <c r="C454" s="321"/>
      <c r="D454" s="321"/>
      <c r="E454" s="321"/>
      <c r="F454" s="321"/>
      <c r="G454" s="321"/>
      <c r="H454" s="321"/>
      <c r="I454" s="321"/>
      <c r="J454" s="321"/>
      <c r="K454" s="321"/>
      <c r="L454" s="321"/>
      <c r="M454" s="321"/>
      <c r="N454" s="321"/>
      <c r="O454" s="321"/>
      <c r="P454" s="321"/>
      <c r="Q454" s="321"/>
      <c r="R454" s="321"/>
      <c r="S454" s="321"/>
      <c r="T454" s="321"/>
      <c r="U454" s="321"/>
      <c r="V454" s="321"/>
      <c r="W454" s="321"/>
      <c r="X454" s="321"/>
      <c r="Y454" s="321"/>
      <c r="Z454" s="321"/>
    </row>
    <row r="455" ht="12.0" customHeight="1">
      <c r="A455" s="321"/>
      <c r="B455" s="321"/>
      <c r="C455" s="321"/>
      <c r="D455" s="321"/>
      <c r="E455" s="321"/>
      <c r="F455" s="321"/>
      <c r="G455" s="321"/>
      <c r="H455" s="321"/>
      <c r="I455" s="321"/>
      <c r="J455" s="321"/>
      <c r="K455" s="321"/>
      <c r="L455" s="321"/>
      <c r="M455" s="321"/>
      <c r="N455" s="321"/>
      <c r="O455" s="321"/>
      <c r="P455" s="321"/>
      <c r="Q455" s="321"/>
      <c r="R455" s="321"/>
      <c r="S455" s="321"/>
      <c r="T455" s="321"/>
      <c r="U455" s="321"/>
      <c r="V455" s="321"/>
      <c r="W455" s="321"/>
      <c r="X455" s="321"/>
      <c r="Y455" s="321"/>
      <c r="Z455" s="321"/>
    </row>
    <row r="456" ht="12.0" customHeight="1">
      <c r="A456" s="321"/>
      <c r="B456" s="321"/>
      <c r="C456" s="321"/>
      <c r="D456" s="321"/>
      <c r="E456" s="321"/>
      <c r="F456" s="321"/>
      <c r="G456" s="321"/>
      <c r="H456" s="321"/>
      <c r="I456" s="321"/>
      <c r="J456" s="321"/>
      <c r="K456" s="321"/>
      <c r="L456" s="321"/>
      <c r="M456" s="321"/>
      <c r="N456" s="321"/>
      <c r="O456" s="321"/>
      <c r="P456" s="321"/>
      <c r="Q456" s="321"/>
      <c r="R456" s="321"/>
      <c r="S456" s="321"/>
      <c r="T456" s="321"/>
      <c r="U456" s="321"/>
      <c r="V456" s="321"/>
      <c r="W456" s="321"/>
      <c r="X456" s="321"/>
      <c r="Y456" s="321"/>
      <c r="Z456" s="321"/>
    </row>
    <row r="457" ht="12.0" customHeight="1">
      <c r="A457" s="321"/>
      <c r="B457" s="321"/>
      <c r="C457" s="321"/>
      <c r="D457" s="321"/>
      <c r="E457" s="321"/>
      <c r="F457" s="321"/>
      <c r="G457" s="321"/>
      <c r="H457" s="321"/>
      <c r="I457" s="321"/>
      <c r="J457" s="321"/>
      <c r="K457" s="321"/>
      <c r="L457" s="321"/>
      <c r="M457" s="321"/>
      <c r="N457" s="321"/>
      <c r="O457" s="321"/>
      <c r="P457" s="321"/>
      <c r="Q457" s="321"/>
      <c r="R457" s="321"/>
      <c r="S457" s="321"/>
      <c r="T457" s="321"/>
      <c r="U457" s="321"/>
      <c r="V457" s="321"/>
      <c r="W457" s="321"/>
      <c r="X457" s="321"/>
      <c r="Y457" s="321"/>
      <c r="Z457" s="321"/>
    </row>
    <row r="458" ht="12.0" customHeight="1">
      <c r="A458" s="321"/>
      <c r="B458" s="321"/>
      <c r="C458" s="321"/>
      <c r="D458" s="321"/>
      <c r="E458" s="321"/>
      <c r="F458" s="321"/>
      <c r="G458" s="321"/>
      <c r="H458" s="321"/>
      <c r="I458" s="321"/>
      <c r="J458" s="321"/>
      <c r="K458" s="321"/>
      <c r="L458" s="321"/>
      <c r="M458" s="321"/>
      <c r="N458" s="321"/>
      <c r="O458" s="321"/>
      <c r="P458" s="321"/>
      <c r="Q458" s="321"/>
      <c r="R458" s="321"/>
      <c r="S458" s="321"/>
      <c r="T458" s="321"/>
      <c r="U458" s="321"/>
      <c r="V458" s="321"/>
      <c r="W458" s="321"/>
      <c r="X458" s="321"/>
      <c r="Y458" s="321"/>
      <c r="Z458" s="321"/>
    </row>
    <row r="459" ht="12.0" customHeight="1">
      <c r="A459" s="321"/>
      <c r="B459" s="321"/>
      <c r="C459" s="321"/>
      <c r="D459" s="321"/>
      <c r="E459" s="321"/>
      <c r="F459" s="321"/>
      <c r="G459" s="321"/>
      <c r="H459" s="321"/>
      <c r="I459" s="321"/>
      <c r="J459" s="321"/>
      <c r="K459" s="321"/>
      <c r="L459" s="321"/>
      <c r="M459" s="321"/>
      <c r="N459" s="321"/>
      <c r="O459" s="321"/>
      <c r="P459" s="321"/>
      <c r="Q459" s="321"/>
      <c r="R459" s="321"/>
      <c r="S459" s="321"/>
      <c r="T459" s="321"/>
      <c r="U459" s="321"/>
      <c r="V459" s="321"/>
      <c r="W459" s="321"/>
      <c r="X459" s="321"/>
      <c r="Y459" s="321"/>
      <c r="Z459" s="321"/>
    </row>
    <row r="460" ht="12.0" customHeight="1">
      <c r="A460" s="321"/>
      <c r="B460" s="321"/>
      <c r="C460" s="321"/>
      <c r="D460" s="321"/>
      <c r="E460" s="321"/>
      <c r="F460" s="321"/>
      <c r="G460" s="321"/>
      <c r="H460" s="321"/>
      <c r="I460" s="321"/>
      <c r="J460" s="321"/>
      <c r="K460" s="321"/>
      <c r="L460" s="321"/>
      <c r="M460" s="321"/>
      <c r="N460" s="321"/>
      <c r="O460" s="321"/>
      <c r="P460" s="321"/>
      <c r="Q460" s="321"/>
      <c r="R460" s="321"/>
      <c r="S460" s="321"/>
      <c r="T460" s="321"/>
      <c r="U460" s="321"/>
      <c r="V460" s="321"/>
      <c r="W460" s="321"/>
      <c r="X460" s="321"/>
      <c r="Y460" s="321"/>
      <c r="Z460" s="321"/>
    </row>
    <row r="461" ht="12.0" customHeight="1">
      <c r="A461" s="321"/>
      <c r="B461" s="321"/>
      <c r="C461" s="321"/>
      <c r="D461" s="321"/>
      <c r="E461" s="321"/>
      <c r="F461" s="321"/>
      <c r="G461" s="321"/>
      <c r="H461" s="321"/>
      <c r="I461" s="321"/>
      <c r="J461" s="321"/>
      <c r="K461" s="321"/>
      <c r="L461" s="321"/>
      <c r="M461" s="321"/>
      <c r="N461" s="321"/>
      <c r="O461" s="321"/>
      <c r="P461" s="321"/>
      <c r="Q461" s="321"/>
      <c r="R461" s="321"/>
      <c r="S461" s="321"/>
      <c r="T461" s="321"/>
      <c r="U461" s="321"/>
      <c r="V461" s="321"/>
      <c r="W461" s="321"/>
      <c r="X461" s="321"/>
      <c r="Y461" s="321"/>
      <c r="Z461" s="321"/>
    </row>
    <row r="462" ht="12.0" customHeight="1">
      <c r="A462" s="321"/>
      <c r="B462" s="321"/>
      <c r="C462" s="321"/>
      <c r="D462" s="321"/>
      <c r="E462" s="321"/>
      <c r="F462" s="321"/>
      <c r="G462" s="321"/>
      <c r="H462" s="321"/>
      <c r="I462" s="321"/>
      <c r="J462" s="321"/>
      <c r="K462" s="321"/>
      <c r="L462" s="321"/>
      <c r="M462" s="321"/>
      <c r="N462" s="321"/>
      <c r="O462" s="321"/>
      <c r="P462" s="321"/>
      <c r="Q462" s="321"/>
      <c r="R462" s="321"/>
      <c r="S462" s="321"/>
      <c r="T462" s="321"/>
      <c r="U462" s="321"/>
      <c r="V462" s="321"/>
      <c r="W462" s="321"/>
      <c r="X462" s="321"/>
      <c r="Y462" s="321"/>
      <c r="Z462" s="321"/>
    </row>
    <row r="463" ht="12.0" customHeight="1">
      <c r="A463" s="321"/>
      <c r="B463" s="321"/>
      <c r="C463" s="321"/>
      <c r="D463" s="321"/>
      <c r="E463" s="321"/>
      <c r="F463" s="321"/>
      <c r="G463" s="321"/>
      <c r="H463" s="321"/>
      <c r="I463" s="321"/>
      <c r="J463" s="321"/>
      <c r="K463" s="321"/>
      <c r="L463" s="321"/>
      <c r="M463" s="321"/>
      <c r="N463" s="321"/>
      <c r="O463" s="321"/>
      <c r="P463" s="321"/>
      <c r="Q463" s="321"/>
      <c r="R463" s="321"/>
      <c r="S463" s="321"/>
      <c r="T463" s="321"/>
      <c r="U463" s="321"/>
      <c r="V463" s="321"/>
      <c r="W463" s="321"/>
      <c r="X463" s="321"/>
      <c r="Y463" s="321"/>
      <c r="Z463" s="321"/>
    </row>
    <row r="464" ht="12.0" customHeight="1">
      <c r="A464" s="321"/>
      <c r="B464" s="321"/>
      <c r="C464" s="321"/>
      <c r="D464" s="321"/>
      <c r="E464" s="321"/>
      <c r="F464" s="321"/>
      <c r="G464" s="321"/>
      <c r="H464" s="321"/>
      <c r="I464" s="321"/>
      <c r="J464" s="321"/>
      <c r="K464" s="321"/>
      <c r="L464" s="321"/>
      <c r="M464" s="321"/>
      <c r="N464" s="321"/>
      <c r="O464" s="321"/>
      <c r="P464" s="321"/>
      <c r="Q464" s="321"/>
      <c r="R464" s="321"/>
      <c r="S464" s="321"/>
      <c r="T464" s="321"/>
      <c r="U464" s="321"/>
      <c r="V464" s="321"/>
      <c r="W464" s="321"/>
      <c r="X464" s="321"/>
      <c r="Y464" s="321"/>
      <c r="Z464" s="321"/>
    </row>
    <row r="465" ht="12.0" customHeight="1">
      <c r="A465" s="321"/>
      <c r="B465" s="321"/>
      <c r="C465" s="321"/>
      <c r="D465" s="321"/>
      <c r="E465" s="321"/>
      <c r="F465" s="321"/>
      <c r="G465" s="321"/>
      <c r="H465" s="321"/>
      <c r="I465" s="321"/>
      <c r="J465" s="321"/>
      <c r="K465" s="321"/>
      <c r="L465" s="321"/>
      <c r="M465" s="321"/>
      <c r="N465" s="321"/>
      <c r="O465" s="321"/>
      <c r="P465" s="321"/>
      <c r="Q465" s="321"/>
      <c r="R465" s="321"/>
      <c r="S465" s="321"/>
      <c r="T465" s="321"/>
      <c r="U465" s="321"/>
      <c r="V465" s="321"/>
      <c r="W465" s="321"/>
      <c r="X465" s="321"/>
      <c r="Y465" s="321"/>
      <c r="Z465" s="321"/>
    </row>
    <row r="466" ht="12.0" customHeight="1">
      <c r="A466" s="321"/>
      <c r="B466" s="321"/>
      <c r="C466" s="321"/>
      <c r="D466" s="321"/>
      <c r="E466" s="321"/>
      <c r="F466" s="321"/>
      <c r="G466" s="321"/>
      <c r="H466" s="321"/>
      <c r="I466" s="321"/>
      <c r="J466" s="321"/>
      <c r="K466" s="321"/>
      <c r="L466" s="321"/>
      <c r="M466" s="321"/>
      <c r="N466" s="321"/>
      <c r="O466" s="321"/>
      <c r="P466" s="321"/>
      <c r="Q466" s="321"/>
      <c r="R466" s="321"/>
      <c r="S466" s="321"/>
      <c r="T466" s="321"/>
      <c r="U466" s="321"/>
      <c r="V466" s="321"/>
      <c r="W466" s="321"/>
      <c r="X466" s="321"/>
      <c r="Y466" s="321"/>
      <c r="Z466" s="321"/>
    </row>
    <row r="467" ht="12.0" customHeight="1">
      <c r="A467" s="321"/>
      <c r="B467" s="321"/>
      <c r="C467" s="321"/>
      <c r="D467" s="321"/>
      <c r="E467" s="321"/>
      <c r="F467" s="321"/>
      <c r="G467" s="321"/>
      <c r="H467" s="321"/>
      <c r="I467" s="321"/>
      <c r="J467" s="321"/>
      <c r="K467" s="321"/>
      <c r="L467" s="321"/>
      <c r="M467" s="321"/>
      <c r="N467" s="321"/>
      <c r="O467" s="321"/>
      <c r="P467" s="321"/>
      <c r="Q467" s="321"/>
      <c r="R467" s="321"/>
      <c r="S467" s="321"/>
      <c r="T467" s="321"/>
      <c r="U467" s="321"/>
      <c r="V467" s="321"/>
      <c r="W467" s="321"/>
      <c r="X467" s="321"/>
      <c r="Y467" s="321"/>
      <c r="Z467" s="321"/>
    </row>
    <row r="468" ht="12.0" customHeight="1">
      <c r="A468" s="321"/>
      <c r="B468" s="321"/>
      <c r="C468" s="321"/>
      <c r="D468" s="321"/>
      <c r="E468" s="321"/>
      <c r="F468" s="321"/>
      <c r="G468" s="321"/>
      <c r="H468" s="321"/>
      <c r="I468" s="321"/>
      <c r="J468" s="321"/>
      <c r="K468" s="321"/>
      <c r="L468" s="321"/>
      <c r="M468" s="321"/>
      <c r="N468" s="321"/>
      <c r="O468" s="321"/>
      <c r="P468" s="321"/>
      <c r="Q468" s="321"/>
      <c r="R468" s="321"/>
      <c r="S468" s="321"/>
      <c r="T468" s="321"/>
      <c r="U468" s="321"/>
      <c r="V468" s="321"/>
      <c r="W468" s="321"/>
      <c r="X468" s="321"/>
      <c r="Y468" s="321"/>
      <c r="Z468" s="321"/>
    </row>
    <row r="469" ht="12.0" customHeight="1">
      <c r="A469" s="321"/>
      <c r="B469" s="321"/>
      <c r="C469" s="321"/>
      <c r="D469" s="321"/>
      <c r="E469" s="321"/>
      <c r="F469" s="321"/>
      <c r="G469" s="321"/>
      <c r="H469" s="321"/>
      <c r="I469" s="321"/>
      <c r="J469" s="321"/>
      <c r="K469" s="321"/>
      <c r="L469" s="321"/>
      <c r="M469" s="321"/>
      <c r="N469" s="321"/>
      <c r="O469" s="321"/>
      <c r="P469" s="321"/>
      <c r="Q469" s="321"/>
      <c r="R469" s="321"/>
      <c r="S469" s="321"/>
      <c r="T469" s="321"/>
      <c r="U469" s="321"/>
      <c r="V469" s="321"/>
      <c r="W469" s="321"/>
      <c r="X469" s="321"/>
      <c r="Y469" s="321"/>
      <c r="Z469" s="321"/>
    </row>
    <row r="470" ht="12.0" customHeight="1">
      <c r="A470" s="321"/>
      <c r="B470" s="321"/>
      <c r="C470" s="321"/>
      <c r="D470" s="321"/>
      <c r="E470" s="321"/>
      <c r="F470" s="321"/>
      <c r="G470" s="321"/>
      <c r="H470" s="321"/>
      <c r="I470" s="321"/>
      <c r="J470" s="321"/>
      <c r="K470" s="321"/>
      <c r="L470" s="321"/>
      <c r="M470" s="321"/>
      <c r="N470" s="321"/>
      <c r="O470" s="321"/>
      <c r="P470" s="321"/>
      <c r="Q470" s="321"/>
      <c r="R470" s="321"/>
      <c r="S470" s="321"/>
      <c r="T470" s="321"/>
      <c r="U470" s="321"/>
      <c r="V470" s="321"/>
      <c r="W470" s="321"/>
      <c r="X470" s="321"/>
      <c r="Y470" s="321"/>
      <c r="Z470" s="321"/>
    </row>
    <row r="471" ht="12.0" customHeight="1">
      <c r="A471" s="321"/>
      <c r="B471" s="321"/>
      <c r="C471" s="321"/>
      <c r="D471" s="321"/>
      <c r="E471" s="321"/>
      <c r="F471" s="321"/>
      <c r="G471" s="321"/>
      <c r="H471" s="321"/>
      <c r="I471" s="321"/>
      <c r="J471" s="321"/>
      <c r="K471" s="321"/>
      <c r="L471" s="321"/>
      <c r="M471" s="321"/>
      <c r="N471" s="321"/>
      <c r="O471" s="321"/>
      <c r="P471" s="321"/>
      <c r="Q471" s="321"/>
      <c r="R471" s="321"/>
      <c r="S471" s="321"/>
      <c r="T471" s="321"/>
      <c r="U471" s="321"/>
      <c r="V471" s="321"/>
      <c r="W471" s="321"/>
      <c r="X471" s="321"/>
      <c r="Y471" s="321"/>
      <c r="Z471" s="321"/>
    </row>
    <row r="472" ht="12.0" customHeight="1">
      <c r="A472" s="321"/>
      <c r="B472" s="321"/>
      <c r="C472" s="321"/>
      <c r="D472" s="321"/>
      <c r="E472" s="321"/>
      <c r="F472" s="321"/>
      <c r="G472" s="321"/>
      <c r="H472" s="321"/>
      <c r="I472" s="321"/>
      <c r="J472" s="321"/>
      <c r="K472" s="321"/>
      <c r="L472" s="321"/>
      <c r="M472" s="321"/>
      <c r="N472" s="321"/>
      <c r="O472" s="321"/>
      <c r="P472" s="321"/>
      <c r="Q472" s="321"/>
      <c r="R472" s="321"/>
      <c r="S472" s="321"/>
      <c r="T472" s="321"/>
      <c r="U472" s="321"/>
      <c r="V472" s="321"/>
      <c r="W472" s="321"/>
      <c r="X472" s="321"/>
      <c r="Y472" s="321"/>
      <c r="Z472" s="321"/>
    </row>
    <row r="473" ht="12.0" customHeight="1">
      <c r="A473" s="321"/>
      <c r="B473" s="321"/>
      <c r="C473" s="321"/>
      <c r="D473" s="321"/>
      <c r="E473" s="321"/>
      <c r="F473" s="321"/>
      <c r="G473" s="321"/>
      <c r="H473" s="321"/>
      <c r="I473" s="321"/>
      <c r="J473" s="321"/>
      <c r="K473" s="321"/>
      <c r="L473" s="321"/>
      <c r="M473" s="321"/>
      <c r="N473" s="321"/>
      <c r="O473" s="321"/>
      <c r="P473" s="321"/>
      <c r="Q473" s="321"/>
      <c r="R473" s="321"/>
      <c r="S473" s="321"/>
      <c r="T473" s="321"/>
      <c r="U473" s="321"/>
      <c r="V473" s="321"/>
      <c r="W473" s="321"/>
      <c r="X473" s="321"/>
      <c r="Y473" s="321"/>
      <c r="Z473" s="321"/>
    </row>
    <row r="474" ht="12.0" customHeight="1">
      <c r="A474" s="321"/>
      <c r="B474" s="321"/>
      <c r="C474" s="321"/>
      <c r="D474" s="321"/>
      <c r="E474" s="321"/>
      <c r="F474" s="321"/>
      <c r="G474" s="321"/>
      <c r="H474" s="321"/>
      <c r="I474" s="321"/>
      <c r="J474" s="321"/>
      <c r="K474" s="321"/>
      <c r="L474" s="321"/>
      <c r="M474" s="321"/>
      <c r="N474" s="321"/>
      <c r="O474" s="321"/>
      <c r="P474" s="321"/>
      <c r="Q474" s="321"/>
      <c r="R474" s="321"/>
      <c r="S474" s="321"/>
      <c r="T474" s="321"/>
      <c r="U474" s="321"/>
      <c r="V474" s="321"/>
      <c r="W474" s="321"/>
      <c r="X474" s="321"/>
      <c r="Y474" s="321"/>
      <c r="Z474" s="321"/>
    </row>
    <row r="475" ht="12.0" customHeight="1">
      <c r="A475" s="321"/>
      <c r="B475" s="321"/>
      <c r="C475" s="321"/>
      <c r="D475" s="321"/>
      <c r="E475" s="321"/>
      <c r="F475" s="321"/>
      <c r="G475" s="321"/>
      <c r="H475" s="321"/>
      <c r="I475" s="321"/>
      <c r="J475" s="321"/>
      <c r="K475" s="321"/>
      <c r="L475" s="321"/>
      <c r="M475" s="321"/>
      <c r="N475" s="321"/>
      <c r="O475" s="321"/>
      <c r="P475" s="321"/>
      <c r="Q475" s="321"/>
      <c r="R475" s="321"/>
      <c r="S475" s="321"/>
      <c r="T475" s="321"/>
      <c r="U475" s="321"/>
      <c r="V475" s="321"/>
      <c r="W475" s="321"/>
      <c r="X475" s="321"/>
      <c r="Y475" s="321"/>
      <c r="Z475" s="321"/>
    </row>
    <row r="476" ht="12.0" customHeight="1">
      <c r="A476" s="321"/>
      <c r="B476" s="321"/>
      <c r="C476" s="321"/>
      <c r="D476" s="321"/>
      <c r="E476" s="321"/>
      <c r="F476" s="321"/>
      <c r="G476" s="321"/>
      <c r="H476" s="321"/>
      <c r="I476" s="321"/>
      <c r="J476" s="321"/>
      <c r="K476" s="321"/>
      <c r="L476" s="321"/>
      <c r="M476" s="321"/>
      <c r="N476" s="321"/>
      <c r="O476" s="321"/>
      <c r="P476" s="321"/>
      <c r="Q476" s="321"/>
      <c r="R476" s="321"/>
      <c r="S476" s="321"/>
      <c r="T476" s="321"/>
      <c r="U476" s="321"/>
      <c r="V476" s="321"/>
      <c r="W476" s="321"/>
      <c r="X476" s="321"/>
      <c r="Y476" s="321"/>
      <c r="Z476" s="321"/>
    </row>
    <row r="477" ht="12.0" customHeight="1">
      <c r="A477" s="321"/>
      <c r="B477" s="321"/>
      <c r="C477" s="321"/>
      <c r="D477" s="321"/>
      <c r="E477" s="321"/>
      <c r="F477" s="321"/>
      <c r="G477" s="321"/>
      <c r="H477" s="321"/>
      <c r="I477" s="321"/>
      <c r="J477" s="321"/>
      <c r="K477" s="321"/>
      <c r="L477" s="321"/>
      <c r="M477" s="321"/>
      <c r="N477" s="321"/>
      <c r="O477" s="321"/>
      <c r="P477" s="321"/>
      <c r="Q477" s="321"/>
      <c r="R477" s="321"/>
      <c r="S477" s="321"/>
      <c r="T477" s="321"/>
      <c r="U477" s="321"/>
      <c r="V477" s="321"/>
      <c r="W477" s="321"/>
      <c r="X477" s="321"/>
      <c r="Y477" s="321"/>
      <c r="Z477" s="321"/>
    </row>
    <row r="478" ht="12.0" customHeight="1">
      <c r="A478" s="321"/>
      <c r="B478" s="321"/>
      <c r="C478" s="321"/>
      <c r="D478" s="321"/>
      <c r="E478" s="321"/>
      <c r="F478" s="321"/>
      <c r="G478" s="321"/>
      <c r="H478" s="321"/>
      <c r="I478" s="321"/>
      <c r="J478" s="321"/>
      <c r="K478" s="321"/>
      <c r="L478" s="321"/>
      <c r="M478" s="321"/>
      <c r="N478" s="321"/>
      <c r="O478" s="321"/>
      <c r="P478" s="321"/>
      <c r="Q478" s="321"/>
      <c r="R478" s="321"/>
      <c r="S478" s="321"/>
      <c r="T478" s="321"/>
      <c r="U478" s="321"/>
      <c r="V478" s="321"/>
      <c r="W478" s="321"/>
      <c r="X478" s="321"/>
      <c r="Y478" s="321"/>
      <c r="Z478" s="321"/>
    </row>
    <row r="479" ht="12.0" customHeight="1">
      <c r="A479" s="321"/>
      <c r="B479" s="321"/>
      <c r="C479" s="321"/>
      <c r="D479" s="321"/>
      <c r="E479" s="321"/>
      <c r="F479" s="321"/>
      <c r="G479" s="321"/>
      <c r="H479" s="321"/>
      <c r="I479" s="321"/>
      <c r="J479" s="321"/>
      <c r="K479" s="321"/>
      <c r="L479" s="321"/>
      <c r="M479" s="321"/>
      <c r="N479" s="321"/>
      <c r="O479" s="321"/>
      <c r="P479" s="321"/>
      <c r="Q479" s="321"/>
      <c r="R479" s="321"/>
      <c r="S479" s="321"/>
      <c r="T479" s="321"/>
      <c r="U479" s="321"/>
      <c r="V479" s="321"/>
      <c r="W479" s="321"/>
      <c r="X479" s="321"/>
      <c r="Y479" s="321"/>
      <c r="Z479" s="321"/>
    </row>
    <row r="480" ht="12.0" customHeight="1">
      <c r="A480" s="321"/>
      <c r="B480" s="321"/>
      <c r="C480" s="321"/>
      <c r="D480" s="321"/>
      <c r="E480" s="321"/>
      <c r="F480" s="321"/>
      <c r="G480" s="321"/>
      <c r="H480" s="321"/>
      <c r="I480" s="321"/>
      <c r="J480" s="321"/>
      <c r="K480" s="321"/>
      <c r="L480" s="321"/>
      <c r="M480" s="321"/>
      <c r="N480" s="321"/>
      <c r="O480" s="321"/>
      <c r="P480" s="321"/>
      <c r="Q480" s="321"/>
      <c r="R480" s="321"/>
      <c r="S480" s="321"/>
      <c r="T480" s="321"/>
      <c r="U480" s="321"/>
      <c r="V480" s="321"/>
      <c r="W480" s="321"/>
      <c r="X480" s="321"/>
      <c r="Y480" s="321"/>
      <c r="Z480" s="321"/>
    </row>
    <row r="481" ht="12.0" customHeight="1">
      <c r="A481" s="321"/>
      <c r="B481" s="321"/>
      <c r="C481" s="321"/>
      <c r="D481" s="321"/>
      <c r="E481" s="321"/>
      <c r="F481" s="321"/>
      <c r="G481" s="321"/>
      <c r="H481" s="321"/>
      <c r="I481" s="321"/>
      <c r="J481" s="321"/>
      <c r="K481" s="321"/>
      <c r="L481" s="321"/>
      <c r="M481" s="321"/>
      <c r="N481" s="321"/>
      <c r="O481" s="321"/>
      <c r="P481" s="321"/>
      <c r="Q481" s="321"/>
      <c r="R481" s="321"/>
      <c r="S481" s="321"/>
      <c r="T481" s="321"/>
      <c r="U481" s="321"/>
      <c r="V481" s="321"/>
      <c r="W481" s="321"/>
      <c r="X481" s="321"/>
      <c r="Y481" s="321"/>
      <c r="Z481" s="321"/>
    </row>
    <row r="482" ht="12.0" customHeight="1">
      <c r="A482" s="321"/>
      <c r="B482" s="321"/>
      <c r="C482" s="321"/>
      <c r="D482" s="321"/>
      <c r="E482" s="321"/>
      <c r="F482" s="321"/>
      <c r="G482" s="321"/>
      <c r="H482" s="321"/>
      <c r="I482" s="321"/>
      <c r="J482" s="321"/>
      <c r="K482" s="321"/>
      <c r="L482" s="321"/>
      <c r="M482" s="321"/>
      <c r="N482" s="321"/>
      <c r="O482" s="321"/>
      <c r="P482" s="321"/>
      <c r="Q482" s="321"/>
      <c r="R482" s="321"/>
      <c r="S482" s="321"/>
      <c r="T482" s="321"/>
      <c r="U482" s="321"/>
      <c r="V482" s="321"/>
      <c r="W482" s="321"/>
      <c r="X482" s="321"/>
      <c r="Y482" s="321"/>
      <c r="Z482" s="321"/>
    </row>
    <row r="483" ht="12.0" customHeight="1">
      <c r="A483" s="321"/>
      <c r="B483" s="321"/>
      <c r="C483" s="321"/>
      <c r="D483" s="321"/>
      <c r="E483" s="321"/>
      <c r="F483" s="321"/>
      <c r="G483" s="321"/>
      <c r="H483" s="321"/>
      <c r="I483" s="321"/>
      <c r="J483" s="321"/>
      <c r="K483" s="321"/>
      <c r="L483" s="321"/>
      <c r="M483" s="321"/>
      <c r="N483" s="321"/>
      <c r="O483" s="321"/>
      <c r="P483" s="321"/>
      <c r="Q483" s="321"/>
      <c r="R483" s="321"/>
      <c r="S483" s="321"/>
      <c r="T483" s="321"/>
      <c r="U483" s="321"/>
      <c r="V483" s="321"/>
      <c r="W483" s="321"/>
      <c r="X483" s="321"/>
      <c r="Y483" s="321"/>
      <c r="Z483" s="321"/>
    </row>
    <row r="484" ht="12.0" customHeight="1">
      <c r="A484" s="321"/>
      <c r="B484" s="321"/>
      <c r="C484" s="321"/>
      <c r="D484" s="321"/>
      <c r="E484" s="321"/>
      <c r="F484" s="321"/>
      <c r="G484" s="321"/>
      <c r="H484" s="321"/>
      <c r="I484" s="321"/>
      <c r="J484" s="321"/>
      <c r="K484" s="321"/>
      <c r="L484" s="321"/>
      <c r="M484" s="321"/>
      <c r="N484" s="321"/>
      <c r="O484" s="321"/>
      <c r="P484" s="321"/>
      <c r="Q484" s="321"/>
      <c r="R484" s="321"/>
      <c r="S484" s="321"/>
      <c r="T484" s="321"/>
      <c r="U484" s="321"/>
      <c r="V484" s="321"/>
      <c r="W484" s="321"/>
      <c r="X484" s="321"/>
      <c r="Y484" s="321"/>
      <c r="Z484" s="321"/>
    </row>
    <row r="485" ht="12.0" customHeight="1">
      <c r="A485" s="321"/>
      <c r="B485" s="321"/>
      <c r="C485" s="321"/>
      <c r="D485" s="321"/>
      <c r="E485" s="321"/>
      <c r="F485" s="321"/>
      <c r="G485" s="321"/>
      <c r="H485" s="321"/>
      <c r="I485" s="321"/>
      <c r="J485" s="321"/>
      <c r="K485" s="321"/>
      <c r="L485" s="321"/>
      <c r="M485" s="321"/>
      <c r="N485" s="321"/>
      <c r="O485" s="321"/>
      <c r="P485" s="321"/>
      <c r="Q485" s="321"/>
      <c r="R485" s="321"/>
      <c r="S485" s="321"/>
      <c r="T485" s="321"/>
      <c r="U485" s="321"/>
      <c r="V485" s="321"/>
      <c r="W485" s="321"/>
      <c r="X485" s="321"/>
      <c r="Y485" s="321"/>
      <c r="Z485" s="321"/>
    </row>
    <row r="486" ht="12.0" customHeight="1">
      <c r="A486" s="321"/>
      <c r="B486" s="321"/>
      <c r="C486" s="321"/>
      <c r="D486" s="321"/>
      <c r="E486" s="321"/>
      <c r="F486" s="321"/>
      <c r="G486" s="321"/>
      <c r="H486" s="321"/>
      <c r="I486" s="321"/>
      <c r="J486" s="321"/>
      <c r="K486" s="321"/>
      <c r="L486" s="321"/>
      <c r="M486" s="321"/>
      <c r="N486" s="321"/>
      <c r="O486" s="321"/>
      <c r="P486" s="321"/>
      <c r="Q486" s="321"/>
      <c r="R486" s="321"/>
      <c r="S486" s="321"/>
      <c r="T486" s="321"/>
      <c r="U486" s="321"/>
      <c r="V486" s="321"/>
      <c r="W486" s="321"/>
      <c r="X486" s="321"/>
      <c r="Y486" s="321"/>
      <c r="Z486" s="321"/>
    </row>
    <row r="487" ht="12.0" customHeight="1">
      <c r="A487" s="321"/>
      <c r="B487" s="321"/>
      <c r="C487" s="321"/>
      <c r="D487" s="321"/>
      <c r="E487" s="321"/>
      <c r="F487" s="321"/>
      <c r="G487" s="321"/>
      <c r="H487" s="321"/>
      <c r="I487" s="321"/>
      <c r="J487" s="321"/>
      <c r="K487" s="321"/>
      <c r="L487" s="321"/>
      <c r="M487" s="321"/>
      <c r="N487" s="321"/>
      <c r="O487" s="321"/>
      <c r="P487" s="321"/>
      <c r="Q487" s="321"/>
      <c r="R487" s="321"/>
      <c r="S487" s="321"/>
      <c r="T487" s="321"/>
      <c r="U487" s="321"/>
      <c r="V487" s="321"/>
      <c r="W487" s="321"/>
      <c r="X487" s="321"/>
      <c r="Y487" s="321"/>
      <c r="Z487" s="321"/>
    </row>
    <row r="488" ht="12.0" customHeight="1">
      <c r="A488" s="321"/>
      <c r="B488" s="321"/>
      <c r="C488" s="321"/>
      <c r="D488" s="321"/>
      <c r="E488" s="321"/>
      <c r="F488" s="321"/>
      <c r="G488" s="321"/>
      <c r="H488" s="321"/>
      <c r="I488" s="321"/>
      <c r="J488" s="321"/>
      <c r="K488" s="321"/>
      <c r="L488" s="321"/>
      <c r="M488" s="321"/>
      <c r="N488" s="321"/>
      <c r="O488" s="321"/>
      <c r="P488" s="321"/>
      <c r="Q488" s="321"/>
      <c r="R488" s="321"/>
      <c r="S488" s="321"/>
      <c r="T488" s="321"/>
      <c r="U488" s="321"/>
      <c r="V488" s="321"/>
      <c r="W488" s="321"/>
      <c r="X488" s="321"/>
      <c r="Y488" s="321"/>
      <c r="Z488" s="321"/>
    </row>
    <row r="489" ht="12.0" customHeight="1">
      <c r="A489" s="321"/>
      <c r="B489" s="321"/>
      <c r="C489" s="321"/>
      <c r="D489" s="321"/>
      <c r="E489" s="321"/>
      <c r="F489" s="321"/>
      <c r="G489" s="321"/>
      <c r="H489" s="321"/>
      <c r="I489" s="321"/>
      <c r="J489" s="321"/>
      <c r="K489" s="321"/>
      <c r="L489" s="321"/>
      <c r="M489" s="321"/>
      <c r="N489" s="321"/>
      <c r="O489" s="321"/>
      <c r="P489" s="321"/>
      <c r="Q489" s="321"/>
      <c r="R489" s="321"/>
      <c r="S489" s="321"/>
      <c r="T489" s="321"/>
      <c r="U489" s="321"/>
      <c r="V489" s="321"/>
      <c r="W489" s="321"/>
      <c r="X489" s="321"/>
      <c r="Y489" s="321"/>
      <c r="Z489" s="321"/>
    </row>
    <row r="490" ht="12.0" customHeight="1">
      <c r="A490" s="321"/>
      <c r="B490" s="321"/>
      <c r="C490" s="321"/>
      <c r="D490" s="321"/>
      <c r="E490" s="321"/>
      <c r="F490" s="321"/>
      <c r="G490" s="321"/>
      <c r="H490" s="321"/>
      <c r="I490" s="321"/>
      <c r="J490" s="321"/>
      <c r="K490" s="321"/>
      <c r="L490" s="321"/>
      <c r="M490" s="321"/>
      <c r="N490" s="321"/>
      <c r="O490" s="321"/>
      <c r="P490" s="321"/>
      <c r="Q490" s="321"/>
      <c r="R490" s="321"/>
      <c r="S490" s="321"/>
      <c r="T490" s="321"/>
      <c r="U490" s="321"/>
      <c r="V490" s="321"/>
      <c r="W490" s="321"/>
      <c r="X490" s="321"/>
      <c r="Y490" s="321"/>
      <c r="Z490" s="321"/>
    </row>
    <row r="491" ht="12.0" customHeight="1">
      <c r="A491" s="321"/>
      <c r="B491" s="321"/>
      <c r="C491" s="321"/>
      <c r="D491" s="321"/>
      <c r="E491" s="321"/>
      <c r="F491" s="321"/>
      <c r="G491" s="321"/>
      <c r="H491" s="321"/>
      <c r="I491" s="321"/>
      <c r="J491" s="321"/>
      <c r="K491" s="321"/>
      <c r="L491" s="321"/>
      <c r="M491" s="321"/>
      <c r="N491" s="321"/>
      <c r="O491" s="321"/>
      <c r="P491" s="321"/>
      <c r="Q491" s="321"/>
      <c r="R491" s="321"/>
      <c r="S491" s="321"/>
      <c r="T491" s="321"/>
      <c r="U491" s="321"/>
      <c r="V491" s="321"/>
      <c r="W491" s="321"/>
      <c r="X491" s="321"/>
      <c r="Y491" s="321"/>
      <c r="Z491" s="321"/>
    </row>
    <row r="492" ht="12.0" customHeight="1">
      <c r="A492" s="321"/>
      <c r="B492" s="321"/>
      <c r="C492" s="321"/>
      <c r="D492" s="321"/>
      <c r="E492" s="321"/>
      <c r="F492" s="321"/>
      <c r="G492" s="321"/>
      <c r="H492" s="321"/>
      <c r="I492" s="321"/>
      <c r="J492" s="321"/>
      <c r="K492" s="321"/>
      <c r="L492" s="321"/>
      <c r="M492" s="321"/>
      <c r="N492" s="321"/>
      <c r="O492" s="321"/>
      <c r="P492" s="321"/>
      <c r="Q492" s="321"/>
      <c r="R492" s="321"/>
      <c r="S492" s="321"/>
      <c r="T492" s="321"/>
      <c r="U492" s="321"/>
      <c r="V492" s="321"/>
      <c r="W492" s="321"/>
      <c r="X492" s="321"/>
      <c r="Y492" s="321"/>
      <c r="Z492" s="321"/>
    </row>
    <row r="493" ht="12.0" customHeight="1">
      <c r="A493" s="321"/>
      <c r="B493" s="321"/>
      <c r="C493" s="321"/>
      <c r="D493" s="321"/>
      <c r="E493" s="321"/>
      <c r="F493" s="321"/>
      <c r="G493" s="321"/>
      <c r="H493" s="321"/>
      <c r="I493" s="321"/>
      <c r="J493" s="321"/>
      <c r="K493" s="321"/>
      <c r="L493" s="321"/>
      <c r="M493" s="321"/>
      <c r="N493" s="321"/>
      <c r="O493" s="321"/>
      <c r="P493" s="321"/>
      <c r="Q493" s="321"/>
      <c r="R493" s="321"/>
      <c r="S493" s="321"/>
      <c r="T493" s="321"/>
      <c r="U493" s="321"/>
      <c r="V493" s="321"/>
      <c r="W493" s="321"/>
      <c r="X493" s="321"/>
      <c r="Y493" s="321"/>
      <c r="Z493" s="321"/>
    </row>
    <row r="494" ht="12.0" customHeight="1">
      <c r="A494" s="321"/>
      <c r="B494" s="321"/>
      <c r="C494" s="321"/>
      <c r="D494" s="321"/>
      <c r="E494" s="321"/>
      <c r="F494" s="321"/>
      <c r="G494" s="321"/>
      <c r="H494" s="321"/>
      <c r="I494" s="321"/>
      <c r="J494" s="321"/>
      <c r="K494" s="321"/>
      <c r="L494" s="321"/>
      <c r="M494" s="321"/>
      <c r="N494" s="321"/>
      <c r="O494" s="321"/>
      <c r="P494" s="321"/>
      <c r="Q494" s="321"/>
      <c r="R494" s="321"/>
      <c r="S494" s="321"/>
      <c r="T494" s="321"/>
      <c r="U494" s="321"/>
      <c r="V494" s="321"/>
      <c r="W494" s="321"/>
      <c r="X494" s="321"/>
      <c r="Y494" s="321"/>
      <c r="Z494" s="321"/>
    </row>
    <row r="495" ht="12.0" customHeight="1">
      <c r="A495" s="321"/>
      <c r="B495" s="321"/>
      <c r="C495" s="321"/>
      <c r="D495" s="321"/>
      <c r="E495" s="321"/>
      <c r="F495" s="321"/>
      <c r="G495" s="321"/>
      <c r="H495" s="321"/>
      <c r="I495" s="321"/>
      <c r="J495" s="321"/>
      <c r="K495" s="321"/>
      <c r="L495" s="321"/>
      <c r="M495" s="321"/>
      <c r="N495" s="321"/>
      <c r="O495" s="321"/>
      <c r="P495" s="321"/>
      <c r="Q495" s="321"/>
      <c r="R495" s="321"/>
      <c r="S495" s="321"/>
      <c r="T495" s="321"/>
      <c r="U495" s="321"/>
      <c r="V495" s="321"/>
      <c r="W495" s="321"/>
      <c r="X495" s="321"/>
      <c r="Y495" s="321"/>
      <c r="Z495" s="321"/>
    </row>
    <row r="496" ht="12.0" customHeight="1">
      <c r="A496" s="321"/>
      <c r="B496" s="321"/>
      <c r="C496" s="321"/>
      <c r="D496" s="321"/>
      <c r="E496" s="321"/>
      <c r="F496" s="321"/>
      <c r="G496" s="321"/>
      <c r="H496" s="321"/>
      <c r="I496" s="321"/>
      <c r="J496" s="321"/>
      <c r="K496" s="321"/>
      <c r="L496" s="321"/>
      <c r="M496" s="321"/>
      <c r="N496" s="321"/>
      <c r="O496" s="321"/>
      <c r="P496" s="321"/>
      <c r="Q496" s="321"/>
      <c r="R496" s="321"/>
      <c r="S496" s="321"/>
      <c r="T496" s="321"/>
      <c r="U496" s="321"/>
      <c r="V496" s="321"/>
      <c r="W496" s="321"/>
      <c r="X496" s="321"/>
      <c r="Y496" s="321"/>
      <c r="Z496" s="321"/>
    </row>
    <row r="497" ht="12.0" customHeight="1">
      <c r="A497" s="321"/>
      <c r="B497" s="321"/>
      <c r="C497" s="321"/>
      <c r="D497" s="321"/>
      <c r="E497" s="321"/>
      <c r="F497" s="321"/>
      <c r="G497" s="321"/>
      <c r="H497" s="321"/>
      <c r="I497" s="321"/>
      <c r="J497" s="321"/>
      <c r="K497" s="321"/>
      <c r="L497" s="321"/>
      <c r="M497" s="321"/>
      <c r="N497" s="321"/>
      <c r="O497" s="321"/>
      <c r="P497" s="321"/>
      <c r="Q497" s="321"/>
      <c r="R497" s="321"/>
      <c r="S497" s="321"/>
      <c r="T497" s="321"/>
      <c r="U497" s="321"/>
      <c r="V497" s="321"/>
      <c r="W497" s="321"/>
      <c r="X497" s="321"/>
      <c r="Y497" s="321"/>
      <c r="Z497" s="321"/>
    </row>
    <row r="498" ht="12.0" customHeight="1">
      <c r="A498" s="321"/>
      <c r="B498" s="321"/>
      <c r="C498" s="321"/>
      <c r="D498" s="321"/>
      <c r="E498" s="321"/>
      <c r="F498" s="321"/>
      <c r="G498" s="321"/>
      <c r="H498" s="321"/>
      <c r="I498" s="321"/>
      <c r="J498" s="321"/>
      <c r="K498" s="321"/>
      <c r="L498" s="321"/>
      <c r="M498" s="321"/>
      <c r="N498" s="321"/>
      <c r="O498" s="321"/>
      <c r="P498" s="321"/>
      <c r="Q498" s="321"/>
      <c r="R498" s="321"/>
      <c r="S498" s="321"/>
      <c r="T498" s="321"/>
      <c r="U498" s="321"/>
      <c r="V498" s="321"/>
      <c r="W498" s="321"/>
      <c r="X498" s="321"/>
      <c r="Y498" s="321"/>
      <c r="Z498" s="321"/>
    </row>
    <row r="499" ht="12.0" customHeight="1">
      <c r="A499" s="321"/>
      <c r="B499" s="321"/>
      <c r="C499" s="321"/>
      <c r="D499" s="321"/>
      <c r="E499" s="321"/>
      <c r="F499" s="321"/>
      <c r="G499" s="321"/>
      <c r="H499" s="321"/>
      <c r="I499" s="321"/>
      <c r="J499" s="321"/>
      <c r="K499" s="321"/>
      <c r="L499" s="321"/>
      <c r="M499" s="321"/>
      <c r="N499" s="321"/>
      <c r="O499" s="321"/>
      <c r="P499" s="321"/>
      <c r="Q499" s="321"/>
      <c r="R499" s="321"/>
      <c r="S499" s="321"/>
      <c r="T499" s="321"/>
      <c r="U499" s="321"/>
      <c r="V499" s="321"/>
      <c r="W499" s="321"/>
      <c r="X499" s="321"/>
      <c r="Y499" s="321"/>
      <c r="Z499" s="321"/>
    </row>
    <row r="500" ht="12.0" customHeight="1">
      <c r="A500" s="321"/>
      <c r="B500" s="321"/>
      <c r="C500" s="321"/>
      <c r="D500" s="321"/>
      <c r="E500" s="321"/>
      <c r="F500" s="321"/>
      <c r="G500" s="321"/>
      <c r="H500" s="321"/>
      <c r="I500" s="321"/>
      <c r="J500" s="321"/>
      <c r="K500" s="321"/>
      <c r="L500" s="321"/>
      <c r="M500" s="321"/>
      <c r="N500" s="321"/>
      <c r="O500" s="321"/>
      <c r="P500" s="321"/>
      <c r="Q500" s="321"/>
      <c r="R500" s="321"/>
      <c r="S500" s="321"/>
      <c r="T500" s="321"/>
      <c r="U500" s="321"/>
      <c r="V500" s="321"/>
      <c r="W500" s="321"/>
      <c r="X500" s="321"/>
      <c r="Y500" s="321"/>
      <c r="Z500" s="321"/>
    </row>
    <row r="501" ht="12.0" customHeight="1">
      <c r="A501" s="321"/>
      <c r="B501" s="321"/>
      <c r="C501" s="321"/>
      <c r="D501" s="321"/>
      <c r="E501" s="321"/>
      <c r="F501" s="321"/>
      <c r="G501" s="321"/>
      <c r="H501" s="321"/>
      <c r="I501" s="321"/>
      <c r="J501" s="321"/>
      <c r="K501" s="321"/>
      <c r="L501" s="321"/>
      <c r="M501" s="321"/>
      <c r="N501" s="321"/>
      <c r="O501" s="321"/>
      <c r="P501" s="321"/>
      <c r="Q501" s="321"/>
      <c r="R501" s="321"/>
      <c r="S501" s="321"/>
      <c r="T501" s="321"/>
      <c r="U501" s="321"/>
      <c r="V501" s="321"/>
      <c r="W501" s="321"/>
      <c r="X501" s="321"/>
      <c r="Y501" s="321"/>
      <c r="Z501" s="321"/>
    </row>
    <row r="502" ht="12.0" customHeight="1">
      <c r="A502" s="321"/>
      <c r="B502" s="321"/>
      <c r="C502" s="321"/>
      <c r="D502" s="321"/>
      <c r="E502" s="321"/>
      <c r="F502" s="321"/>
      <c r="G502" s="321"/>
      <c r="H502" s="321"/>
      <c r="I502" s="321"/>
      <c r="J502" s="321"/>
      <c r="K502" s="321"/>
      <c r="L502" s="321"/>
      <c r="M502" s="321"/>
      <c r="N502" s="321"/>
      <c r="O502" s="321"/>
      <c r="P502" s="321"/>
      <c r="Q502" s="321"/>
      <c r="R502" s="321"/>
      <c r="S502" s="321"/>
      <c r="T502" s="321"/>
      <c r="U502" s="321"/>
      <c r="V502" s="321"/>
      <c r="W502" s="321"/>
      <c r="X502" s="321"/>
      <c r="Y502" s="321"/>
      <c r="Z502" s="321"/>
    </row>
    <row r="503" ht="12.0" customHeight="1">
      <c r="A503" s="321"/>
      <c r="B503" s="321"/>
      <c r="C503" s="321"/>
      <c r="D503" s="321"/>
      <c r="E503" s="321"/>
      <c r="F503" s="321"/>
      <c r="G503" s="321"/>
      <c r="H503" s="321"/>
      <c r="I503" s="321"/>
      <c r="J503" s="321"/>
      <c r="K503" s="321"/>
      <c r="L503" s="321"/>
      <c r="M503" s="321"/>
      <c r="N503" s="321"/>
      <c r="O503" s="321"/>
      <c r="P503" s="321"/>
      <c r="Q503" s="321"/>
      <c r="R503" s="321"/>
      <c r="S503" s="321"/>
      <c r="T503" s="321"/>
      <c r="U503" s="321"/>
      <c r="V503" s="321"/>
      <c r="W503" s="321"/>
      <c r="X503" s="321"/>
      <c r="Y503" s="321"/>
      <c r="Z503" s="321"/>
    </row>
    <row r="504" ht="12.0" customHeight="1">
      <c r="A504" s="321"/>
      <c r="B504" s="321"/>
      <c r="C504" s="321"/>
      <c r="D504" s="321"/>
      <c r="E504" s="321"/>
      <c r="F504" s="321"/>
      <c r="G504" s="321"/>
      <c r="H504" s="321"/>
      <c r="I504" s="321"/>
      <c r="J504" s="321"/>
      <c r="K504" s="321"/>
      <c r="L504" s="321"/>
      <c r="M504" s="321"/>
      <c r="N504" s="321"/>
      <c r="O504" s="321"/>
      <c r="P504" s="321"/>
      <c r="Q504" s="321"/>
      <c r="R504" s="321"/>
      <c r="S504" s="321"/>
      <c r="T504" s="321"/>
      <c r="U504" s="321"/>
      <c r="V504" s="321"/>
      <c r="W504" s="321"/>
      <c r="X504" s="321"/>
      <c r="Y504" s="321"/>
      <c r="Z504" s="321"/>
    </row>
    <row r="505" ht="12.0" customHeight="1">
      <c r="A505" s="321"/>
      <c r="B505" s="321"/>
      <c r="C505" s="321"/>
      <c r="D505" s="321"/>
      <c r="E505" s="321"/>
      <c r="F505" s="321"/>
      <c r="G505" s="321"/>
      <c r="H505" s="321"/>
      <c r="I505" s="321"/>
      <c r="J505" s="321"/>
      <c r="K505" s="321"/>
      <c r="L505" s="321"/>
      <c r="M505" s="321"/>
      <c r="N505" s="321"/>
      <c r="O505" s="321"/>
      <c r="P505" s="321"/>
      <c r="Q505" s="321"/>
      <c r="R505" s="321"/>
      <c r="S505" s="321"/>
      <c r="T505" s="321"/>
      <c r="U505" s="321"/>
      <c r="V505" s="321"/>
      <c r="W505" s="321"/>
      <c r="X505" s="321"/>
      <c r="Y505" s="321"/>
      <c r="Z505" s="321"/>
    </row>
    <row r="506" ht="12.0" customHeight="1">
      <c r="A506" s="321"/>
      <c r="B506" s="321"/>
      <c r="C506" s="321"/>
      <c r="D506" s="321"/>
      <c r="E506" s="321"/>
      <c r="F506" s="321"/>
      <c r="G506" s="321"/>
      <c r="H506" s="321"/>
      <c r="I506" s="321"/>
      <c r="J506" s="321"/>
      <c r="K506" s="321"/>
      <c r="L506" s="321"/>
      <c r="M506" s="321"/>
      <c r="N506" s="321"/>
      <c r="O506" s="321"/>
      <c r="P506" s="321"/>
      <c r="Q506" s="321"/>
      <c r="R506" s="321"/>
      <c r="S506" s="321"/>
      <c r="T506" s="321"/>
      <c r="U506" s="321"/>
      <c r="V506" s="321"/>
      <c r="W506" s="321"/>
      <c r="X506" s="321"/>
      <c r="Y506" s="321"/>
      <c r="Z506" s="321"/>
    </row>
    <row r="507" ht="12.0" customHeight="1">
      <c r="A507" s="321"/>
      <c r="B507" s="321"/>
      <c r="C507" s="321"/>
      <c r="D507" s="321"/>
      <c r="E507" s="321"/>
      <c r="F507" s="321"/>
      <c r="G507" s="321"/>
      <c r="H507" s="321"/>
      <c r="I507" s="321"/>
      <c r="J507" s="321"/>
      <c r="K507" s="321"/>
      <c r="L507" s="321"/>
      <c r="M507" s="321"/>
      <c r="N507" s="321"/>
      <c r="O507" s="321"/>
      <c r="P507" s="321"/>
      <c r="Q507" s="321"/>
      <c r="R507" s="321"/>
      <c r="S507" s="321"/>
      <c r="T507" s="321"/>
      <c r="U507" s="321"/>
      <c r="V507" s="321"/>
      <c r="W507" s="321"/>
      <c r="X507" s="321"/>
      <c r="Y507" s="321"/>
      <c r="Z507" s="321"/>
    </row>
    <row r="508" ht="12.0" customHeight="1">
      <c r="A508" s="321"/>
      <c r="B508" s="321"/>
      <c r="C508" s="321"/>
      <c r="D508" s="321"/>
      <c r="E508" s="321"/>
      <c r="F508" s="321"/>
      <c r="G508" s="321"/>
      <c r="H508" s="321"/>
      <c r="I508" s="321"/>
      <c r="J508" s="321"/>
      <c r="K508" s="321"/>
      <c r="L508" s="321"/>
      <c r="M508" s="321"/>
      <c r="N508" s="321"/>
      <c r="O508" s="321"/>
      <c r="P508" s="321"/>
      <c r="Q508" s="321"/>
      <c r="R508" s="321"/>
      <c r="S508" s="321"/>
      <c r="T508" s="321"/>
      <c r="U508" s="321"/>
      <c r="V508" s="321"/>
      <c r="W508" s="321"/>
      <c r="X508" s="321"/>
      <c r="Y508" s="321"/>
      <c r="Z508" s="321"/>
    </row>
    <row r="509" ht="12.0" customHeight="1">
      <c r="A509" s="321"/>
      <c r="B509" s="321"/>
      <c r="C509" s="321"/>
      <c r="D509" s="321"/>
      <c r="E509" s="321"/>
      <c r="F509" s="321"/>
      <c r="G509" s="321"/>
      <c r="H509" s="321"/>
      <c r="I509" s="321"/>
      <c r="J509" s="321"/>
      <c r="K509" s="321"/>
      <c r="L509" s="321"/>
      <c r="M509" s="321"/>
      <c r="N509" s="321"/>
      <c r="O509" s="321"/>
      <c r="P509" s="321"/>
      <c r="Q509" s="321"/>
      <c r="R509" s="321"/>
      <c r="S509" s="321"/>
      <c r="T509" s="321"/>
      <c r="U509" s="321"/>
      <c r="V509" s="321"/>
      <c r="W509" s="321"/>
      <c r="X509" s="321"/>
      <c r="Y509" s="321"/>
      <c r="Z509" s="321"/>
    </row>
    <row r="510" ht="12.0" customHeight="1">
      <c r="A510" s="321"/>
      <c r="B510" s="321"/>
      <c r="C510" s="321"/>
      <c r="D510" s="321"/>
      <c r="E510" s="321"/>
      <c r="F510" s="321"/>
      <c r="G510" s="321"/>
      <c r="H510" s="321"/>
      <c r="I510" s="321"/>
      <c r="J510" s="321"/>
      <c r="K510" s="321"/>
      <c r="L510" s="321"/>
      <c r="M510" s="321"/>
      <c r="N510" s="321"/>
      <c r="O510" s="321"/>
      <c r="P510" s="321"/>
      <c r="Q510" s="321"/>
      <c r="R510" s="321"/>
      <c r="S510" s="321"/>
      <c r="T510" s="321"/>
      <c r="U510" s="321"/>
      <c r="V510" s="321"/>
      <c r="W510" s="321"/>
      <c r="X510" s="321"/>
      <c r="Y510" s="321"/>
      <c r="Z510" s="321"/>
    </row>
    <row r="511" ht="12.0" customHeight="1">
      <c r="A511" s="321"/>
      <c r="B511" s="321"/>
      <c r="C511" s="321"/>
      <c r="D511" s="321"/>
      <c r="E511" s="321"/>
      <c r="F511" s="321"/>
      <c r="G511" s="321"/>
      <c r="H511" s="321"/>
      <c r="I511" s="321"/>
      <c r="J511" s="321"/>
      <c r="K511" s="321"/>
      <c r="L511" s="321"/>
      <c r="M511" s="321"/>
      <c r="N511" s="321"/>
      <c r="O511" s="321"/>
      <c r="P511" s="321"/>
      <c r="Q511" s="321"/>
      <c r="R511" s="321"/>
      <c r="S511" s="321"/>
      <c r="T511" s="321"/>
      <c r="U511" s="321"/>
      <c r="V511" s="321"/>
      <c r="W511" s="321"/>
      <c r="X511" s="321"/>
      <c r="Y511" s="321"/>
      <c r="Z511" s="321"/>
    </row>
    <row r="512" ht="12.0" customHeight="1">
      <c r="A512" s="321"/>
      <c r="B512" s="321"/>
      <c r="C512" s="321"/>
      <c r="D512" s="321"/>
      <c r="E512" s="321"/>
      <c r="F512" s="321"/>
      <c r="G512" s="321"/>
      <c r="H512" s="321"/>
      <c r="I512" s="321"/>
      <c r="J512" s="321"/>
      <c r="K512" s="321"/>
      <c r="L512" s="321"/>
      <c r="M512" s="321"/>
      <c r="N512" s="321"/>
      <c r="O512" s="321"/>
      <c r="P512" s="321"/>
      <c r="Q512" s="321"/>
      <c r="R512" s="321"/>
      <c r="S512" s="321"/>
      <c r="T512" s="321"/>
      <c r="U512" s="321"/>
      <c r="V512" s="321"/>
      <c r="W512" s="321"/>
      <c r="X512" s="321"/>
      <c r="Y512" s="321"/>
      <c r="Z512" s="321"/>
    </row>
    <row r="513" ht="12.0" customHeight="1">
      <c r="A513" s="321"/>
      <c r="B513" s="321"/>
      <c r="C513" s="321"/>
      <c r="D513" s="321"/>
      <c r="E513" s="321"/>
      <c r="F513" s="321"/>
      <c r="G513" s="321"/>
      <c r="H513" s="321"/>
      <c r="I513" s="321"/>
      <c r="J513" s="321"/>
      <c r="K513" s="321"/>
      <c r="L513" s="321"/>
      <c r="M513" s="321"/>
      <c r="N513" s="321"/>
      <c r="O513" s="321"/>
      <c r="P513" s="321"/>
      <c r="Q513" s="321"/>
      <c r="R513" s="321"/>
      <c r="S513" s="321"/>
      <c r="T513" s="321"/>
      <c r="U513" s="321"/>
      <c r="V513" s="321"/>
      <c r="W513" s="321"/>
      <c r="X513" s="321"/>
      <c r="Y513" s="321"/>
      <c r="Z513" s="321"/>
    </row>
    <row r="514" ht="12.0" customHeight="1">
      <c r="A514" s="321"/>
      <c r="B514" s="321"/>
      <c r="C514" s="321"/>
      <c r="D514" s="321"/>
      <c r="E514" s="321"/>
      <c r="F514" s="321"/>
      <c r="G514" s="321"/>
      <c r="H514" s="321"/>
      <c r="I514" s="321"/>
      <c r="J514" s="321"/>
      <c r="K514" s="321"/>
      <c r="L514" s="321"/>
      <c r="M514" s="321"/>
      <c r="N514" s="321"/>
      <c r="O514" s="321"/>
      <c r="P514" s="321"/>
      <c r="Q514" s="321"/>
      <c r="R514" s="321"/>
      <c r="S514" s="321"/>
      <c r="T514" s="321"/>
      <c r="U514" s="321"/>
      <c r="V514" s="321"/>
      <c r="W514" s="321"/>
      <c r="X514" s="321"/>
      <c r="Y514" s="321"/>
      <c r="Z514" s="321"/>
    </row>
    <row r="515" ht="12.0" customHeight="1">
      <c r="A515" s="321"/>
      <c r="B515" s="321"/>
      <c r="C515" s="321"/>
      <c r="D515" s="321"/>
      <c r="E515" s="321"/>
      <c r="F515" s="321"/>
      <c r="G515" s="321"/>
      <c r="H515" s="321"/>
      <c r="I515" s="321"/>
      <c r="J515" s="321"/>
      <c r="K515" s="321"/>
      <c r="L515" s="321"/>
      <c r="M515" s="321"/>
      <c r="N515" s="321"/>
      <c r="O515" s="321"/>
      <c r="P515" s="321"/>
      <c r="Q515" s="321"/>
      <c r="R515" s="321"/>
      <c r="S515" s="321"/>
      <c r="T515" s="321"/>
      <c r="U515" s="321"/>
      <c r="V515" s="321"/>
      <c r="W515" s="321"/>
      <c r="X515" s="321"/>
      <c r="Y515" s="321"/>
      <c r="Z515" s="321"/>
    </row>
    <row r="516" ht="12.0" customHeight="1">
      <c r="A516" s="321"/>
      <c r="B516" s="321"/>
      <c r="C516" s="321"/>
      <c r="D516" s="321"/>
      <c r="E516" s="321"/>
      <c r="F516" s="321"/>
      <c r="G516" s="321"/>
      <c r="H516" s="321"/>
      <c r="I516" s="321"/>
      <c r="J516" s="321"/>
      <c r="K516" s="321"/>
      <c r="L516" s="321"/>
      <c r="M516" s="321"/>
      <c r="N516" s="321"/>
      <c r="O516" s="321"/>
      <c r="P516" s="321"/>
      <c r="Q516" s="321"/>
      <c r="R516" s="321"/>
      <c r="S516" s="321"/>
      <c r="T516" s="321"/>
      <c r="U516" s="321"/>
      <c r="V516" s="321"/>
      <c r="W516" s="321"/>
      <c r="X516" s="321"/>
      <c r="Y516" s="321"/>
      <c r="Z516" s="321"/>
    </row>
    <row r="517" ht="12.0" customHeight="1">
      <c r="A517" s="321"/>
      <c r="B517" s="321"/>
      <c r="C517" s="321"/>
      <c r="D517" s="321"/>
      <c r="E517" s="321"/>
      <c r="F517" s="321"/>
      <c r="G517" s="321"/>
      <c r="H517" s="321"/>
      <c r="I517" s="321"/>
      <c r="J517" s="321"/>
      <c r="K517" s="321"/>
      <c r="L517" s="321"/>
      <c r="M517" s="321"/>
      <c r="N517" s="321"/>
      <c r="O517" s="321"/>
      <c r="P517" s="321"/>
      <c r="Q517" s="321"/>
      <c r="R517" s="321"/>
      <c r="S517" s="321"/>
      <c r="T517" s="321"/>
      <c r="U517" s="321"/>
      <c r="V517" s="321"/>
      <c r="W517" s="321"/>
      <c r="X517" s="321"/>
      <c r="Y517" s="321"/>
      <c r="Z517" s="321"/>
    </row>
    <row r="518" ht="12.0" customHeight="1">
      <c r="A518" s="321"/>
      <c r="B518" s="321"/>
      <c r="C518" s="321"/>
      <c r="D518" s="321"/>
      <c r="E518" s="321"/>
      <c r="F518" s="321"/>
      <c r="G518" s="321"/>
      <c r="H518" s="321"/>
      <c r="I518" s="321"/>
      <c r="J518" s="321"/>
      <c r="K518" s="321"/>
      <c r="L518" s="321"/>
      <c r="M518" s="321"/>
      <c r="N518" s="321"/>
      <c r="O518" s="321"/>
      <c r="P518" s="321"/>
      <c r="Q518" s="321"/>
      <c r="R518" s="321"/>
      <c r="S518" s="321"/>
      <c r="T518" s="321"/>
      <c r="U518" s="321"/>
      <c r="V518" s="321"/>
      <c r="W518" s="321"/>
      <c r="X518" s="321"/>
      <c r="Y518" s="321"/>
      <c r="Z518" s="321"/>
    </row>
    <row r="519" ht="12.0" customHeight="1">
      <c r="A519" s="321"/>
      <c r="B519" s="321"/>
      <c r="C519" s="321"/>
      <c r="D519" s="321"/>
      <c r="E519" s="321"/>
      <c r="F519" s="321"/>
      <c r="G519" s="321"/>
      <c r="H519" s="321"/>
      <c r="I519" s="321"/>
      <c r="J519" s="321"/>
      <c r="K519" s="321"/>
      <c r="L519" s="321"/>
      <c r="M519" s="321"/>
      <c r="N519" s="321"/>
      <c r="O519" s="321"/>
      <c r="P519" s="321"/>
      <c r="Q519" s="321"/>
      <c r="R519" s="321"/>
      <c r="S519" s="321"/>
      <c r="T519" s="321"/>
      <c r="U519" s="321"/>
      <c r="V519" s="321"/>
      <c r="W519" s="321"/>
      <c r="X519" s="321"/>
      <c r="Y519" s="321"/>
      <c r="Z519" s="321"/>
    </row>
    <row r="520" ht="12.0" customHeight="1">
      <c r="A520" s="321"/>
      <c r="B520" s="321"/>
      <c r="C520" s="321"/>
      <c r="D520" s="321"/>
      <c r="E520" s="321"/>
      <c r="F520" s="321"/>
      <c r="G520" s="321"/>
      <c r="H520" s="321"/>
      <c r="I520" s="321"/>
      <c r="J520" s="321"/>
      <c r="K520" s="321"/>
      <c r="L520" s="321"/>
      <c r="M520" s="321"/>
      <c r="N520" s="321"/>
      <c r="O520" s="321"/>
      <c r="P520" s="321"/>
      <c r="Q520" s="321"/>
      <c r="R520" s="321"/>
      <c r="S520" s="321"/>
      <c r="T520" s="321"/>
      <c r="U520" s="321"/>
      <c r="V520" s="321"/>
      <c r="W520" s="321"/>
      <c r="X520" s="321"/>
      <c r="Y520" s="321"/>
      <c r="Z520" s="321"/>
    </row>
    <row r="521" ht="12.0" customHeight="1">
      <c r="A521" s="321"/>
      <c r="B521" s="321"/>
      <c r="C521" s="321"/>
      <c r="D521" s="321"/>
      <c r="E521" s="321"/>
      <c r="F521" s="321"/>
      <c r="G521" s="321"/>
      <c r="H521" s="321"/>
      <c r="I521" s="321"/>
      <c r="J521" s="321"/>
      <c r="K521" s="321"/>
      <c r="L521" s="321"/>
      <c r="M521" s="321"/>
      <c r="N521" s="321"/>
      <c r="O521" s="321"/>
      <c r="P521" s="321"/>
      <c r="Q521" s="321"/>
      <c r="R521" s="321"/>
      <c r="S521" s="321"/>
      <c r="T521" s="321"/>
      <c r="U521" s="321"/>
      <c r="V521" s="321"/>
      <c r="W521" s="321"/>
      <c r="X521" s="321"/>
      <c r="Y521" s="321"/>
      <c r="Z521" s="321"/>
    </row>
    <row r="522" ht="12.0" customHeight="1">
      <c r="A522" s="321"/>
      <c r="B522" s="321"/>
      <c r="C522" s="321"/>
      <c r="D522" s="321"/>
      <c r="E522" s="321"/>
      <c r="F522" s="321"/>
      <c r="G522" s="321"/>
      <c r="H522" s="321"/>
      <c r="I522" s="321"/>
      <c r="J522" s="321"/>
      <c r="K522" s="321"/>
      <c r="L522" s="321"/>
      <c r="M522" s="321"/>
      <c r="N522" s="321"/>
      <c r="O522" s="321"/>
      <c r="P522" s="321"/>
      <c r="Q522" s="321"/>
      <c r="R522" s="321"/>
      <c r="S522" s="321"/>
      <c r="T522" s="321"/>
      <c r="U522" s="321"/>
      <c r="V522" s="321"/>
      <c r="W522" s="321"/>
      <c r="X522" s="321"/>
      <c r="Y522" s="321"/>
      <c r="Z522" s="321"/>
    </row>
    <row r="523" ht="12.0" customHeight="1">
      <c r="A523" s="321"/>
      <c r="B523" s="321"/>
      <c r="C523" s="321"/>
      <c r="D523" s="321"/>
      <c r="E523" s="321"/>
      <c r="F523" s="321"/>
      <c r="G523" s="321"/>
      <c r="H523" s="321"/>
      <c r="I523" s="321"/>
      <c r="J523" s="321"/>
      <c r="K523" s="321"/>
      <c r="L523" s="321"/>
      <c r="M523" s="321"/>
      <c r="N523" s="321"/>
      <c r="O523" s="321"/>
      <c r="P523" s="321"/>
      <c r="Q523" s="321"/>
      <c r="R523" s="321"/>
      <c r="S523" s="321"/>
      <c r="T523" s="321"/>
      <c r="U523" s="321"/>
      <c r="V523" s="321"/>
      <c r="W523" s="321"/>
      <c r="X523" s="321"/>
      <c r="Y523" s="321"/>
      <c r="Z523" s="321"/>
    </row>
    <row r="524" ht="12.0" customHeight="1">
      <c r="A524" s="321"/>
      <c r="B524" s="321"/>
      <c r="C524" s="321"/>
      <c r="D524" s="321"/>
      <c r="E524" s="321"/>
      <c r="F524" s="321"/>
      <c r="G524" s="321"/>
      <c r="H524" s="321"/>
      <c r="I524" s="321"/>
      <c r="J524" s="321"/>
      <c r="K524" s="321"/>
      <c r="L524" s="321"/>
      <c r="M524" s="321"/>
      <c r="N524" s="321"/>
      <c r="O524" s="321"/>
      <c r="P524" s="321"/>
      <c r="Q524" s="321"/>
      <c r="R524" s="321"/>
      <c r="S524" s="321"/>
      <c r="T524" s="321"/>
      <c r="U524" s="321"/>
      <c r="V524" s="321"/>
      <c r="W524" s="321"/>
      <c r="X524" s="321"/>
      <c r="Y524" s="321"/>
      <c r="Z524" s="321"/>
    </row>
    <row r="525" ht="12.0" customHeight="1">
      <c r="A525" s="321"/>
      <c r="B525" s="321"/>
      <c r="C525" s="321"/>
      <c r="D525" s="321"/>
      <c r="E525" s="321"/>
      <c r="F525" s="321"/>
      <c r="G525" s="321"/>
      <c r="H525" s="321"/>
      <c r="I525" s="321"/>
      <c r="J525" s="321"/>
      <c r="K525" s="321"/>
      <c r="L525" s="321"/>
      <c r="M525" s="321"/>
      <c r="N525" s="321"/>
      <c r="O525" s="321"/>
      <c r="P525" s="321"/>
      <c r="Q525" s="321"/>
      <c r="R525" s="321"/>
      <c r="S525" s="321"/>
      <c r="T525" s="321"/>
      <c r="U525" s="321"/>
      <c r="V525" s="321"/>
      <c r="W525" s="321"/>
      <c r="X525" s="321"/>
      <c r="Y525" s="321"/>
      <c r="Z525" s="321"/>
    </row>
    <row r="526" ht="12.0" customHeight="1">
      <c r="A526" s="321"/>
      <c r="B526" s="321"/>
      <c r="C526" s="321"/>
      <c r="D526" s="321"/>
      <c r="E526" s="321"/>
      <c r="F526" s="321"/>
      <c r="G526" s="321"/>
      <c r="H526" s="321"/>
      <c r="I526" s="321"/>
      <c r="J526" s="321"/>
      <c r="K526" s="321"/>
      <c r="L526" s="321"/>
      <c r="M526" s="321"/>
      <c r="N526" s="321"/>
      <c r="O526" s="321"/>
      <c r="P526" s="321"/>
      <c r="Q526" s="321"/>
      <c r="R526" s="321"/>
      <c r="S526" s="321"/>
      <c r="T526" s="321"/>
      <c r="U526" s="321"/>
      <c r="V526" s="321"/>
      <c r="W526" s="321"/>
      <c r="X526" s="321"/>
      <c r="Y526" s="321"/>
      <c r="Z526" s="321"/>
    </row>
    <row r="527" ht="12.0" customHeight="1">
      <c r="A527" s="321"/>
      <c r="B527" s="321"/>
      <c r="C527" s="321"/>
      <c r="D527" s="321"/>
      <c r="E527" s="321"/>
      <c r="F527" s="321"/>
      <c r="G527" s="321"/>
      <c r="H527" s="321"/>
      <c r="I527" s="321"/>
      <c r="J527" s="321"/>
      <c r="K527" s="321"/>
      <c r="L527" s="321"/>
      <c r="M527" s="321"/>
      <c r="N527" s="321"/>
      <c r="O527" s="321"/>
      <c r="P527" s="321"/>
      <c r="Q527" s="321"/>
      <c r="R527" s="321"/>
      <c r="S527" s="321"/>
      <c r="T527" s="321"/>
      <c r="U527" s="321"/>
      <c r="V527" s="321"/>
      <c r="W527" s="321"/>
      <c r="X527" s="321"/>
      <c r="Y527" s="321"/>
      <c r="Z527" s="321"/>
    </row>
    <row r="528" ht="12.0" customHeight="1">
      <c r="A528" s="321"/>
      <c r="B528" s="321"/>
      <c r="C528" s="321"/>
      <c r="D528" s="321"/>
      <c r="E528" s="321"/>
      <c r="F528" s="321"/>
      <c r="G528" s="321"/>
      <c r="H528" s="321"/>
      <c r="I528" s="321"/>
      <c r="J528" s="321"/>
      <c r="K528" s="321"/>
      <c r="L528" s="321"/>
      <c r="M528" s="321"/>
      <c r="N528" s="321"/>
      <c r="O528" s="321"/>
      <c r="P528" s="321"/>
      <c r="Q528" s="321"/>
      <c r="R528" s="321"/>
      <c r="S528" s="321"/>
      <c r="T528" s="321"/>
      <c r="U528" s="321"/>
      <c r="V528" s="321"/>
      <c r="W528" s="321"/>
      <c r="X528" s="321"/>
      <c r="Y528" s="321"/>
      <c r="Z528" s="321"/>
    </row>
    <row r="529" ht="12.0" customHeight="1">
      <c r="A529" s="321"/>
      <c r="B529" s="321"/>
      <c r="C529" s="321"/>
      <c r="D529" s="321"/>
      <c r="E529" s="321"/>
      <c r="F529" s="321"/>
      <c r="G529" s="321"/>
      <c r="H529" s="321"/>
      <c r="I529" s="321"/>
      <c r="J529" s="321"/>
      <c r="K529" s="321"/>
      <c r="L529" s="321"/>
      <c r="M529" s="321"/>
      <c r="N529" s="321"/>
      <c r="O529" s="321"/>
      <c r="P529" s="321"/>
      <c r="Q529" s="321"/>
      <c r="R529" s="321"/>
      <c r="S529" s="321"/>
      <c r="T529" s="321"/>
      <c r="U529" s="321"/>
      <c r="V529" s="321"/>
      <c r="W529" s="321"/>
      <c r="X529" s="321"/>
      <c r="Y529" s="321"/>
      <c r="Z529" s="321"/>
    </row>
    <row r="530" ht="12.0" customHeight="1">
      <c r="A530" s="321"/>
      <c r="B530" s="321"/>
      <c r="C530" s="321"/>
      <c r="D530" s="321"/>
      <c r="E530" s="321"/>
      <c r="F530" s="321"/>
      <c r="G530" s="321"/>
      <c r="H530" s="321"/>
      <c r="I530" s="321"/>
      <c r="J530" s="321"/>
      <c r="K530" s="321"/>
      <c r="L530" s="321"/>
      <c r="M530" s="321"/>
      <c r="N530" s="321"/>
      <c r="O530" s="321"/>
      <c r="P530" s="321"/>
      <c r="Q530" s="321"/>
      <c r="R530" s="321"/>
      <c r="S530" s="321"/>
      <c r="T530" s="321"/>
      <c r="U530" s="321"/>
      <c r="V530" s="321"/>
      <c r="W530" s="321"/>
      <c r="X530" s="321"/>
      <c r="Y530" s="321"/>
      <c r="Z530" s="321"/>
    </row>
    <row r="531" ht="12.0" customHeight="1">
      <c r="A531" s="321"/>
      <c r="B531" s="321"/>
      <c r="C531" s="321"/>
      <c r="D531" s="321"/>
      <c r="E531" s="321"/>
      <c r="F531" s="321"/>
      <c r="G531" s="321"/>
      <c r="H531" s="321"/>
      <c r="I531" s="321"/>
      <c r="J531" s="321"/>
      <c r="K531" s="321"/>
      <c r="L531" s="321"/>
      <c r="M531" s="321"/>
      <c r="N531" s="321"/>
      <c r="O531" s="321"/>
      <c r="P531" s="321"/>
      <c r="Q531" s="321"/>
      <c r="R531" s="321"/>
      <c r="S531" s="321"/>
      <c r="T531" s="321"/>
      <c r="U531" s="321"/>
      <c r="V531" s="321"/>
      <c r="W531" s="321"/>
      <c r="X531" s="321"/>
      <c r="Y531" s="321"/>
      <c r="Z531" s="321"/>
    </row>
    <row r="532" ht="12.0" customHeight="1">
      <c r="A532" s="321"/>
      <c r="B532" s="321"/>
      <c r="C532" s="321"/>
      <c r="D532" s="321"/>
      <c r="E532" s="321"/>
      <c r="F532" s="321"/>
      <c r="G532" s="321"/>
      <c r="H532" s="321"/>
      <c r="I532" s="321"/>
      <c r="J532" s="321"/>
      <c r="K532" s="321"/>
      <c r="L532" s="321"/>
      <c r="M532" s="321"/>
      <c r="N532" s="321"/>
      <c r="O532" s="321"/>
      <c r="P532" s="321"/>
      <c r="Q532" s="321"/>
      <c r="R532" s="321"/>
      <c r="S532" s="321"/>
      <c r="T532" s="321"/>
      <c r="U532" s="321"/>
      <c r="V532" s="321"/>
      <c r="W532" s="321"/>
      <c r="X532" s="321"/>
      <c r="Y532" s="321"/>
      <c r="Z532" s="321"/>
    </row>
    <row r="533" ht="12.0" customHeight="1">
      <c r="A533" s="321"/>
      <c r="B533" s="321"/>
      <c r="C533" s="321"/>
      <c r="D533" s="321"/>
      <c r="E533" s="321"/>
      <c r="F533" s="321"/>
      <c r="G533" s="321"/>
      <c r="H533" s="321"/>
      <c r="I533" s="321"/>
      <c r="J533" s="321"/>
      <c r="K533" s="321"/>
      <c r="L533" s="321"/>
      <c r="M533" s="321"/>
      <c r="N533" s="321"/>
      <c r="O533" s="321"/>
      <c r="P533" s="321"/>
      <c r="Q533" s="321"/>
      <c r="R533" s="321"/>
      <c r="S533" s="321"/>
      <c r="T533" s="321"/>
      <c r="U533" s="321"/>
      <c r="V533" s="321"/>
      <c r="W533" s="321"/>
      <c r="X533" s="321"/>
      <c r="Y533" s="321"/>
      <c r="Z533" s="321"/>
    </row>
    <row r="534" ht="12.0" customHeight="1">
      <c r="A534" s="321"/>
      <c r="B534" s="321"/>
      <c r="C534" s="321"/>
      <c r="D534" s="321"/>
      <c r="E534" s="321"/>
      <c r="F534" s="321"/>
      <c r="G534" s="321"/>
      <c r="H534" s="321"/>
      <c r="I534" s="321"/>
      <c r="J534" s="321"/>
      <c r="K534" s="321"/>
      <c r="L534" s="321"/>
      <c r="M534" s="321"/>
      <c r="N534" s="321"/>
      <c r="O534" s="321"/>
      <c r="P534" s="321"/>
      <c r="Q534" s="321"/>
      <c r="R534" s="321"/>
      <c r="S534" s="321"/>
      <c r="T534" s="321"/>
      <c r="U534" s="321"/>
      <c r="V534" s="321"/>
      <c r="W534" s="321"/>
      <c r="X534" s="321"/>
      <c r="Y534" s="321"/>
      <c r="Z534" s="321"/>
    </row>
    <row r="535" ht="12.0" customHeight="1">
      <c r="A535" s="321"/>
      <c r="B535" s="321"/>
      <c r="C535" s="321"/>
      <c r="D535" s="321"/>
      <c r="E535" s="321"/>
      <c r="F535" s="321"/>
      <c r="G535" s="321"/>
      <c r="H535" s="321"/>
      <c r="I535" s="321"/>
      <c r="J535" s="321"/>
      <c r="K535" s="321"/>
      <c r="L535" s="321"/>
      <c r="M535" s="321"/>
      <c r="N535" s="321"/>
      <c r="O535" s="321"/>
      <c r="P535" s="321"/>
      <c r="Q535" s="321"/>
      <c r="R535" s="321"/>
      <c r="S535" s="321"/>
      <c r="T535" s="321"/>
      <c r="U535" s="321"/>
      <c r="V535" s="321"/>
      <c r="W535" s="321"/>
      <c r="X535" s="321"/>
      <c r="Y535" s="321"/>
      <c r="Z535" s="321"/>
    </row>
    <row r="536" ht="12.0" customHeight="1">
      <c r="A536" s="321"/>
      <c r="B536" s="321"/>
      <c r="C536" s="321"/>
      <c r="D536" s="321"/>
      <c r="E536" s="321"/>
      <c r="F536" s="321"/>
      <c r="G536" s="321"/>
      <c r="H536" s="321"/>
      <c r="I536" s="321"/>
      <c r="J536" s="321"/>
      <c r="K536" s="321"/>
      <c r="L536" s="321"/>
      <c r="M536" s="321"/>
      <c r="N536" s="321"/>
      <c r="O536" s="321"/>
      <c r="P536" s="321"/>
      <c r="Q536" s="321"/>
      <c r="R536" s="321"/>
      <c r="S536" s="321"/>
      <c r="T536" s="321"/>
      <c r="U536" s="321"/>
      <c r="V536" s="321"/>
      <c r="W536" s="321"/>
      <c r="X536" s="321"/>
      <c r="Y536" s="321"/>
      <c r="Z536" s="321"/>
    </row>
    <row r="537" ht="12.0" customHeight="1">
      <c r="A537" s="321"/>
      <c r="B537" s="321"/>
      <c r="C537" s="321"/>
      <c r="D537" s="321"/>
      <c r="E537" s="321"/>
      <c r="F537" s="321"/>
      <c r="G537" s="321"/>
      <c r="H537" s="321"/>
      <c r="I537" s="321"/>
      <c r="J537" s="321"/>
      <c r="K537" s="321"/>
      <c r="L537" s="321"/>
      <c r="M537" s="321"/>
      <c r="N537" s="321"/>
      <c r="O537" s="321"/>
      <c r="P537" s="321"/>
      <c r="Q537" s="321"/>
      <c r="R537" s="321"/>
      <c r="S537" s="321"/>
      <c r="T537" s="321"/>
      <c r="U537" s="321"/>
      <c r="V537" s="321"/>
      <c r="W537" s="321"/>
      <c r="X537" s="321"/>
      <c r="Y537" s="321"/>
      <c r="Z537" s="321"/>
    </row>
    <row r="538" ht="12.0" customHeight="1">
      <c r="A538" s="321"/>
      <c r="B538" s="321"/>
      <c r="C538" s="321"/>
      <c r="D538" s="321"/>
      <c r="E538" s="321"/>
      <c r="F538" s="321"/>
      <c r="G538" s="321"/>
      <c r="H538" s="321"/>
      <c r="I538" s="321"/>
      <c r="J538" s="321"/>
      <c r="K538" s="321"/>
      <c r="L538" s="321"/>
      <c r="M538" s="321"/>
      <c r="N538" s="321"/>
      <c r="O538" s="321"/>
      <c r="P538" s="321"/>
      <c r="Q538" s="321"/>
      <c r="R538" s="321"/>
      <c r="S538" s="321"/>
      <c r="T538" s="321"/>
      <c r="U538" s="321"/>
      <c r="V538" s="321"/>
      <c r="W538" s="321"/>
      <c r="X538" s="321"/>
      <c r="Y538" s="321"/>
      <c r="Z538" s="321"/>
    </row>
    <row r="539" ht="12.0" customHeight="1">
      <c r="A539" s="321"/>
      <c r="B539" s="321"/>
      <c r="C539" s="321"/>
      <c r="D539" s="321"/>
      <c r="E539" s="321"/>
      <c r="F539" s="321"/>
      <c r="G539" s="321"/>
      <c r="H539" s="321"/>
      <c r="I539" s="321"/>
      <c r="J539" s="321"/>
      <c r="K539" s="321"/>
      <c r="L539" s="321"/>
      <c r="M539" s="321"/>
      <c r="N539" s="321"/>
      <c r="O539" s="321"/>
      <c r="P539" s="321"/>
      <c r="Q539" s="321"/>
      <c r="R539" s="321"/>
      <c r="S539" s="321"/>
      <c r="T539" s="321"/>
      <c r="U539" s="321"/>
      <c r="V539" s="321"/>
      <c r="W539" s="321"/>
      <c r="X539" s="321"/>
      <c r="Y539" s="321"/>
      <c r="Z539" s="321"/>
    </row>
    <row r="540" ht="12.0" customHeight="1">
      <c r="A540" s="321"/>
      <c r="B540" s="321"/>
      <c r="C540" s="321"/>
      <c r="D540" s="321"/>
      <c r="E540" s="321"/>
      <c r="F540" s="321"/>
      <c r="G540" s="321"/>
      <c r="H540" s="321"/>
      <c r="I540" s="321"/>
      <c r="J540" s="321"/>
      <c r="K540" s="321"/>
      <c r="L540" s="321"/>
      <c r="M540" s="321"/>
      <c r="N540" s="321"/>
      <c r="O540" s="321"/>
      <c r="P540" s="321"/>
      <c r="Q540" s="321"/>
      <c r="R540" s="321"/>
      <c r="S540" s="321"/>
      <c r="T540" s="321"/>
      <c r="U540" s="321"/>
      <c r="V540" s="321"/>
      <c r="W540" s="321"/>
      <c r="X540" s="321"/>
      <c r="Y540" s="321"/>
      <c r="Z540" s="321"/>
    </row>
    <row r="541" ht="12.0" customHeight="1">
      <c r="A541" s="321"/>
      <c r="B541" s="321"/>
      <c r="C541" s="321"/>
      <c r="D541" s="321"/>
      <c r="E541" s="321"/>
      <c r="F541" s="321"/>
      <c r="G541" s="321"/>
      <c r="H541" s="321"/>
      <c r="I541" s="321"/>
      <c r="J541" s="321"/>
      <c r="K541" s="321"/>
      <c r="L541" s="321"/>
      <c r="M541" s="321"/>
      <c r="N541" s="321"/>
      <c r="O541" s="321"/>
      <c r="P541" s="321"/>
      <c r="Q541" s="321"/>
      <c r="R541" s="321"/>
      <c r="S541" s="321"/>
      <c r="T541" s="321"/>
      <c r="U541" s="321"/>
      <c r="V541" s="321"/>
      <c r="W541" s="321"/>
      <c r="X541" s="321"/>
      <c r="Y541" s="321"/>
      <c r="Z541" s="321"/>
    </row>
    <row r="542" ht="12.0" customHeight="1">
      <c r="A542" s="321"/>
      <c r="B542" s="321"/>
      <c r="C542" s="321"/>
      <c r="D542" s="321"/>
      <c r="E542" s="321"/>
      <c r="F542" s="321"/>
      <c r="G542" s="321"/>
      <c r="H542" s="321"/>
      <c r="I542" s="321"/>
      <c r="J542" s="321"/>
      <c r="K542" s="321"/>
      <c r="L542" s="321"/>
      <c r="M542" s="321"/>
      <c r="N542" s="321"/>
      <c r="O542" s="321"/>
      <c r="P542" s="321"/>
      <c r="Q542" s="321"/>
      <c r="R542" s="321"/>
      <c r="S542" s="321"/>
      <c r="T542" s="321"/>
      <c r="U542" s="321"/>
      <c r="V542" s="321"/>
      <c r="W542" s="321"/>
      <c r="X542" s="321"/>
      <c r="Y542" s="321"/>
      <c r="Z542" s="321"/>
    </row>
    <row r="543" ht="12.0" customHeight="1">
      <c r="A543" s="321"/>
      <c r="B543" s="321"/>
      <c r="C543" s="321"/>
      <c r="D543" s="321"/>
      <c r="E543" s="321"/>
      <c r="F543" s="321"/>
      <c r="G543" s="321"/>
      <c r="H543" s="321"/>
      <c r="I543" s="321"/>
      <c r="J543" s="321"/>
      <c r="K543" s="321"/>
      <c r="L543" s="321"/>
      <c r="M543" s="321"/>
      <c r="N543" s="321"/>
      <c r="O543" s="321"/>
      <c r="P543" s="321"/>
      <c r="Q543" s="321"/>
      <c r="R543" s="321"/>
      <c r="S543" s="321"/>
      <c r="T543" s="321"/>
      <c r="U543" s="321"/>
      <c r="V543" s="321"/>
      <c r="W543" s="321"/>
      <c r="X543" s="321"/>
      <c r="Y543" s="321"/>
      <c r="Z543" s="321"/>
    </row>
    <row r="544" ht="12.0" customHeight="1">
      <c r="A544" s="321"/>
      <c r="B544" s="321"/>
      <c r="C544" s="321"/>
      <c r="D544" s="321"/>
      <c r="E544" s="321"/>
      <c r="F544" s="321"/>
      <c r="G544" s="321"/>
      <c r="H544" s="321"/>
      <c r="I544" s="321"/>
      <c r="J544" s="321"/>
      <c r="K544" s="321"/>
      <c r="L544" s="321"/>
      <c r="M544" s="321"/>
      <c r="N544" s="321"/>
      <c r="O544" s="321"/>
      <c r="P544" s="321"/>
      <c r="Q544" s="321"/>
      <c r="R544" s="321"/>
      <c r="S544" s="321"/>
      <c r="T544" s="321"/>
      <c r="U544" s="321"/>
      <c r="V544" s="321"/>
      <c r="W544" s="321"/>
      <c r="X544" s="321"/>
      <c r="Y544" s="321"/>
      <c r="Z544" s="321"/>
    </row>
    <row r="545" ht="12.0" customHeight="1">
      <c r="A545" s="321"/>
      <c r="B545" s="321"/>
      <c r="C545" s="321"/>
      <c r="D545" s="321"/>
      <c r="E545" s="321"/>
      <c r="F545" s="321"/>
      <c r="G545" s="321"/>
      <c r="H545" s="321"/>
      <c r="I545" s="321"/>
      <c r="J545" s="321"/>
      <c r="K545" s="321"/>
      <c r="L545" s="321"/>
      <c r="M545" s="321"/>
      <c r="N545" s="321"/>
      <c r="O545" s="321"/>
      <c r="P545" s="321"/>
      <c r="Q545" s="321"/>
      <c r="R545" s="321"/>
      <c r="S545" s="321"/>
      <c r="T545" s="321"/>
      <c r="U545" s="321"/>
      <c r="V545" s="321"/>
      <c r="W545" s="321"/>
      <c r="X545" s="321"/>
      <c r="Y545" s="321"/>
      <c r="Z545" s="321"/>
    </row>
    <row r="546" ht="12.0" customHeight="1">
      <c r="A546" s="321"/>
      <c r="B546" s="321"/>
      <c r="C546" s="321"/>
      <c r="D546" s="321"/>
      <c r="E546" s="321"/>
      <c r="F546" s="321"/>
      <c r="G546" s="321"/>
      <c r="H546" s="321"/>
      <c r="I546" s="321"/>
      <c r="J546" s="321"/>
      <c r="K546" s="321"/>
      <c r="L546" s="321"/>
      <c r="M546" s="321"/>
      <c r="N546" s="321"/>
      <c r="O546" s="321"/>
      <c r="P546" s="321"/>
      <c r="Q546" s="321"/>
      <c r="R546" s="321"/>
      <c r="S546" s="321"/>
      <c r="T546" s="321"/>
      <c r="U546" s="321"/>
      <c r="V546" s="321"/>
      <c r="W546" s="321"/>
      <c r="X546" s="321"/>
      <c r="Y546" s="321"/>
      <c r="Z546" s="321"/>
    </row>
    <row r="547" ht="12.0" customHeight="1">
      <c r="A547" s="321"/>
      <c r="B547" s="321"/>
      <c r="C547" s="321"/>
      <c r="D547" s="321"/>
      <c r="E547" s="321"/>
      <c r="F547" s="321"/>
      <c r="G547" s="321"/>
      <c r="H547" s="321"/>
      <c r="I547" s="321"/>
      <c r="J547" s="321"/>
      <c r="K547" s="321"/>
      <c r="L547" s="321"/>
      <c r="M547" s="321"/>
      <c r="N547" s="321"/>
      <c r="O547" s="321"/>
      <c r="P547" s="321"/>
      <c r="Q547" s="321"/>
      <c r="R547" s="321"/>
      <c r="S547" s="321"/>
      <c r="T547" s="321"/>
      <c r="U547" s="321"/>
      <c r="V547" s="321"/>
      <c r="W547" s="321"/>
      <c r="X547" s="321"/>
      <c r="Y547" s="321"/>
      <c r="Z547" s="321"/>
    </row>
    <row r="548" ht="12.0" customHeight="1">
      <c r="A548" s="321"/>
      <c r="B548" s="321"/>
      <c r="C548" s="321"/>
      <c r="D548" s="321"/>
      <c r="E548" s="321"/>
      <c r="F548" s="321"/>
      <c r="G548" s="321"/>
      <c r="H548" s="321"/>
      <c r="I548" s="321"/>
      <c r="J548" s="321"/>
      <c r="K548" s="321"/>
      <c r="L548" s="321"/>
      <c r="M548" s="321"/>
      <c r="N548" s="321"/>
      <c r="O548" s="321"/>
      <c r="P548" s="321"/>
      <c r="Q548" s="321"/>
      <c r="R548" s="321"/>
      <c r="S548" s="321"/>
      <c r="T548" s="321"/>
      <c r="U548" s="321"/>
      <c r="V548" s="321"/>
      <c r="W548" s="321"/>
      <c r="X548" s="321"/>
      <c r="Y548" s="321"/>
      <c r="Z548" s="321"/>
    </row>
    <row r="549" ht="12.0" customHeight="1">
      <c r="A549" s="321"/>
      <c r="B549" s="321"/>
      <c r="C549" s="321"/>
      <c r="D549" s="321"/>
      <c r="E549" s="321"/>
      <c r="F549" s="321"/>
      <c r="G549" s="321"/>
      <c r="H549" s="321"/>
      <c r="I549" s="321"/>
      <c r="J549" s="321"/>
      <c r="K549" s="321"/>
      <c r="L549" s="321"/>
      <c r="M549" s="321"/>
      <c r="N549" s="321"/>
      <c r="O549" s="321"/>
      <c r="P549" s="321"/>
      <c r="Q549" s="321"/>
      <c r="R549" s="321"/>
      <c r="S549" s="321"/>
      <c r="T549" s="321"/>
      <c r="U549" s="321"/>
      <c r="V549" s="321"/>
      <c r="W549" s="321"/>
      <c r="X549" s="321"/>
      <c r="Y549" s="321"/>
      <c r="Z549" s="321"/>
    </row>
    <row r="550" ht="12.0" customHeight="1">
      <c r="A550" s="321"/>
      <c r="B550" s="321"/>
      <c r="C550" s="321"/>
      <c r="D550" s="321"/>
      <c r="E550" s="321"/>
      <c r="F550" s="321"/>
      <c r="G550" s="321"/>
      <c r="H550" s="321"/>
      <c r="I550" s="321"/>
      <c r="J550" s="321"/>
      <c r="K550" s="321"/>
      <c r="L550" s="321"/>
      <c r="M550" s="321"/>
      <c r="N550" s="321"/>
      <c r="O550" s="321"/>
      <c r="P550" s="321"/>
      <c r="Q550" s="321"/>
      <c r="R550" s="321"/>
      <c r="S550" s="321"/>
      <c r="T550" s="321"/>
      <c r="U550" s="321"/>
      <c r="V550" s="321"/>
      <c r="W550" s="321"/>
      <c r="X550" s="321"/>
      <c r="Y550" s="321"/>
      <c r="Z550" s="321"/>
    </row>
    <row r="551" ht="12.0" customHeight="1">
      <c r="A551" s="321"/>
      <c r="B551" s="321"/>
      <c r="C551" s="321"/>
      <c r="D551" s="321"/>
      <c r="E551" s="321"/>
      <c r="F551" s="321"/>
      <c r="G551" s="321"/>
      <c r="H551" s="321"/>
      <c r="I551" s="321"/>
      <c r="J551" s="321"/>
      <c r="K551" s="321"/>
      <c r="L551" s="321"/>
      <c r="M551" s="321"/>
      <c r="N551" s="321"/>
      <c r="O551" s="321"/>
      <c r="P551" s="321"/>
      <c r="Q551" s="321"/>
      <c r="R551" s="321"/>
      <c r="S551" s="321"/>
      <c r="T551" s="321"/>
      <c r="U551" s="321"/>
      <c r="V551" s="321"/>
      <c r="W551" s="321"/>
      <c r="X551" s="321"/>
      <c r="Y551" s="321"/>
      <c r="Z551" s="321"/>
    </row>
    <row r="552" ht="12.0" customHeight="1">
      <c r="A552" s="321"/>
      <c r="B552" s="321"/>
      <c r="C552" s="321"/>
      <c r="D552" s="321"/>
      <c r="E552" s="321"/>
      <c r="F552" s="321"/>
      <c r="G552" s="321"/>
      <c r="H552" s="321"/>
      <c r="I552" s="321"/>
      <c r="J552" s="321"/>
      <c r="K552" s="321"/>
      <c r="L552" s="321"/>
      <c r="M552" s="321"/>
      <c r="N552" s="321"/>
      <c r="O552" s="321"/>
      <c r="P552" s="321"/>
      <c r="Q552" s="321"/>
      <c r="R552" s="321"/>
      <c r="S552" s="321"/>
      <c r="T552" s="321"/>
      <c r="U552" s="321"/>
      <c r="V552" s="321"/>
      <c r="W552" s="321"/>
      <c r="X552" s="321"/>
      <c r="Y552" s="321"/>
      <c r="Z552" s="321"/>
    </row>
    <row r="553" ht="12.0" customHeight="1">
      <c r="A553" s="321"/>
      <c r="B553" s="321"/>
      <c r="C553" s="321"/>
      <c r="D553" s="321"/>
      <c r="E553" s="321"/>
      <c r="F553" s="321"/>
      <c r="G553" s="321"/>
      <c r="H553" s="321"/>
      <c r="I553" s="321"/>
      <c r="J553" s="321"/>
      <c r="K553" s="321"/>
      <c r="L553" s="321"/>
      <c r="M553" s="321"/>
      <c r="N553" s="321"/>
      <c r="O553" s="321"/>
      <c r="P553" s="321"/>
      <c r="Q553" s="321"/>
      <c r="R553" s="321"/>
      <c r="S553" s="321"/>
      <c r="T553" s="321"/>
      <c r="U553" s="321"/>
      <c r="V553" s="321"/>
      <c r="W553" s="321"/>
      <c r="X553" s="321"/>
      <c r="Y553" s="321"/>
      <c r="Z553" s="321"/>
    </row>
    <row r="554" ht="12.0" customHeight="1">
      <c r="A554" s="321"/>
      <c r="B554" s="321"/>
      <c r="C554" s="321"/>
      <c r="D554" s="321"/>
      <c r="E554" s="321"/>
      <c r="F554" s="321"/>
      <c r="G554" s="321"/>
      <c r="H554" s="321"/>
      <c r="I554" s="321"/>
      <c r="J554" s="321"/>
      <c r="K554" s="321"/>
      <c r="L554" s="321"/>
      <c r="M554" s="321"/>
      <c r="N554" s="321"/>
      <c r="O554" s="321"/>
      <c r="P554" s="321"/>
      <c r="Q554" s="321"/>
      <c r="R554" s="321"/>
      <c r="S554" s="321"/>
      <c r="T554" s="321"/>
      <c r="U554" s="321"/>
      <c r="V554" s="321"/>
      <c r="W554" s="321"/>
      <c r="X554" s="321"/>
      <c r="Y554" s="321"/>
      <c r="Z554" s="321"/>
    </row>
    <row r="555" ht="12.0" customHeight="1">
      <c r="A555" s="321"/>
      <c r="B555" s="321"/>
      <c r="C555" s="321"/>
      <c r="D555" s="321"/>
      <c r="E555" s="321"/>
      <c r="F555" s="321"/>
      <c r="G555" s="321"/>
      <c r="H555" s="321"/>
      <c r="I555" s="321"/>
      <c r="J555" s="321"/>
      <c r="K555" s="321"/>
      <c r="L555" s="321"/>
      <c r="M555" s="321"/>
      <c r="N555" s="321"/>
      <c r="O555" s="321"/>
      <c r="P555" s="321"/>
      <c r="Q555" s="321"/>
      <c r="R555" s="321"/>
      <c r="S555" s="321"/>
      <c r="T555" s="321"/>
      <c r="U555" s="321"/>
      <c r="V555" s="321"/>
      <c r="W555" s="321"/>
      <c r="X555" s="321"/>
      <c r="Y555" s="321"/>
      <c r="Z555" s="321"/>
    </row>
    <row r="556" ht="12.0" customHeight="1">
      <c r="A556" s="321"/>
      <c r="B556" s="321"/>
      <c r="C556" s="321"/>
      <c r="D556" s="321"/>
      <c r="E556" s="321"/>
      <c r="F556" s="321"/>
      <c r="G556" s="321"/>
      <c r="H556" s="321"/>
      <c r="I556" s="321"/>
      <c r="J556" s="321"/>
      <c r="K556" s="321"/>
      <c r="L556" s="321"/>
      <c r="M556" s="321"/>
      <c r="N556" s="321"/>
      <c r="O556" s="321"/>
      <c r="P556" s="321"/>
      <c r="Q556" s="321"/>
      <c r="R556" s="321"/>
      <c r="S556" s="321"/>
      <c r="T556" s="321"/>
      <c r="U556" s="321"/>
      <c r="V556" s="321"/>
      <c r="W556" s="321"/>
      <c r="X556" s="321"/>
      <c r="Y556" s="321"/>
      <c r="Z556" s="321"/>
    </row>
    <row r="557" ht="12.0" customHeight="1">
      <c r="A557" s="321"/>
      <c r="B557" s="321"/>
      <c r="C557" s="321"/>
      <c r="D557" s="321"/>
      <c r="E557" s="321"/>
      <c r="F557" s="321"/>
      <c r="G557" s="321"/>
      <c r="H557" s="321"/>
      <c r="I557" s="321"/>
      <c r="J557" s="321"/>
      <c r="K557" s="321"/>
      <c r="L557" s="321"/>
      <c r="M557" s="321"/>
      <c r="N557" s="321"/>
      <c r="O557" s="321"/>
      <c r="P557" s="321"/>
      <c r="Q557" s="321"/>
      <c r="R557" s="321"/>
      <c r="S557" s="321"/>
      <c r="T557" s="321"/>
      <c r="U557" s="321"/>
      <c r="V557" s="321"/>
      <c r="W557" s="321"/>
      <c r="X557" s="321"/>
      <c r="Y557" s="321"/>
      <c r="Z557" s="321"/>
    </row>
    <row r="558" ht="12.0" customHeight="1">
      <c r="A558" s="321"/>
      <c r="B558" s="321"/>
      <c r="C558" s="321"/>
      <c r="D558" s="321"/>
      <c r="E558" s="321"/>
      <c r="F558" s="321"/>
      <c r="G558" s="321"/>
      <c r="H558" s="321"/>
      <c r="I558" s="321"/>
      <c r="J558" s="321"/>
      <c r="K558" s="321"/>
      <c r="L558" s="321"/>
      <c r="M558" s="321"/>
      <c r="N558" s="321"/>
      <c r="O558" s="321"/>
      <c r="P558" s="321"/>
      <c r="Q558" s="321"/>
      <c r="R558" s="321"/>
      <c r="S558" s="321"/>
      <c r="T558" s="321"/>
      <c r="U558" s="321"/>
      <c r="V558" s="321"/>
      <c r="W558" s="321"/>
      <c r="X558" s="321"/>
      <c r="Y558" s="321"/>
      <c r="Z558" s="321"/>
    </row>
    <row r="559" ht="12.0" customHeight="1">
      <c r="A559" s="321"/>
      <c r="B559" s="321"/>
      <c r="C559" s="321"/>
      <c r="D559" s="321"/>
      <c r="E559" s="321"/>
      <c r="F559" s="321"/>
      <c r="G559" s="321"/>
      <c r="H559" s="321"/>
      <c r="I559" s="321"/>
      <c r="J559" s="321"/>
      <c r="K559" s="321"/>
      <c r="L559" s="321"/>
      <c r="M559" s="321"/>
      <c r="N559" s="321"/>
      <c r="O559" s="321"/>
      <c r="P559" s="321"/>
      <c r="Q559" s="321"/>
      <c r="R559" s="321"/>
      <c r="S559" s="321"/>
      <c r="T559" s="321"/>
      <c r="U559" s="321"/>
      <c r="V559" s="321"/>
      <c r="W559" s="321"/>
      <c r="X559" s="321"/>
      <c r="Y559" s="321"/>
      <c r="Z559" s="321"/>
    </row>
    <row r="560" ht="12.0" customHeight="1">
      <c r="A560" s="321"/>
      <c r="B560" s="321"/>
      <c r="C560" s="321"/>
      <c r="D560" s="321"/>
      <c r="E560" s="321"/>
      <c r="F560" s="321"/>
      <c r="G560" s="321"/>
      <c r="H560" s="321"/>
      <c r="I560" s="321"/>
      <c r="J560" s="321"/>
      <c r="K560" s="321"/>
      <c r="L560" s="321"/>
      <c r="M560" s="321"/>
      <c r="N560" s="321"/>
      <c r="O560" s="321"/>
      <c r="P560" s="321"/>
      <c r="Q560" s="321"/>
      <c r="R560" s="321"/>
      <c r="S560" s="321"/>
      <c r="T560" s="321"/>
      <c r="U560" s="321"/>
      <c r="V560" s="321"/>
      <c r="W560" s="321"/>
      <c r="X560" s="321"/>
      <c r="Y560" s="321"/>
      <c r="Z560" s="321"/>
    </row>
    <row r="561" ht="12.0" customHeight="1">
      <c r="A561" s="321"/>
      <c r="B561" s="321"/>
      <c r="C561" s="321"/>
      <c r="D561" s="321"/>
      <c r="E561" s="321"/>
      <c r="F561" s="321"/>
      <c r="G561" s="321"/>
      <c r="H561" s="321"/>
      <c r="I561" s="321"/>
      <c r="J561" s="321"/>
      <c r="K561" s="321"/>
      <c r="L561" s="321"/>
      <c r="M561" s="321"/>
      <c r="N561" s="321"/>
      <c r="O561" s="321"/>
      <c r="P561" s="321"/>
      <c r="Q561" s="321"/>
      <c r="R561" s="321"/>
      <c r="S561" s="321"/>
      <c r="T561" s="321"/>
      <c r="U561" s="321"/>
      <c r="V561" s="321"/>
      <c r="W561" s="321"/>
      <c r="X561" s="321"/>
      <c r="Y561" s="321"/>
      <c r="Z561" s="321"/>
    </row>
    <row r="562" ht="12.0" customHeight="1">
      <c r="A562" s="321"/>
      <c r="B562" s="321"/>
      <c r="C562" s="321"/>
      <c r="D562" s="321"/>
      <c r="E562" s="321"/>
      <c r="F562" s="321"/>
      <c r="G562" s="321"/>
      <c r="H562" s="321"/>
      <c r="I562" s="321"/>
      <c r="J562" s="321"/>
      <c r="K562" s="321"/>
      <c r="L562" s="321"/>
      <c r="M562" s="321"/>
      <c r="N562" s="321"/>
      <c r="O562" s="321"/>
      <c r="P562" s="321"/>
      <c r="Q562" s="321"/>
      <c r="R562" s="321"/>
      <c r="S562" s="321"/>
      <c r="T562" s="321"/>
      <c r="U562" s="321"/>
      <c r="V562" s="321"/>
      <c r="W562" s="321"/>
      <c r="X562" s="321"/>
      <c r="Y562" s="321"/>
      <c r="Z562" s="321"/>
    </row>
    <row r="563" ht="12.0" customHeight="1">
      <c r="A563" s="321"/>
      <c r="B563" s="321"/>
      <c r="C563" s="321"/>
      <c r="D563" s="321"/>
      <c r="E563" s="321"/>
      <c r="F563" s="321"/>
      <c r="G563" s="321"/>
      <c r="H563" s="321"/>
      <c r="I563" s="321"/>
      <c r="J563" s="321"/>
      <c r="K563" s="321"/>
      <c r="L563" s="321"/>
      <c r="M563" s="321"/>
      <c r="N563" s="321"/>
      <c r="O563" s="321"/>
      <c r="P563" s="321"/>
      <c r="Q563" s="321"/>
      <c r="R563" s="321"/>
      <c r="S563" s="321"/>
      <c r="T563" s="321"/>
      <c r="U563" s="321"/>
      <c r="V563" s="321"/>
      <c r="W563" s="321"/>
      <c r="X563" s="321"/>
      <c r="Y563" s="321"/>
      <c r="Z563" s="321"/>
    </row>
    <row r="564" ht="12.0" customHeight="1">
      <c r="A564" s="321"/>
      <c r="B564" s="321"/>
      <c r="C564" s="321"/>
      <c r="D564" s="321"/>
      <c r="E564" s="321"/>
      <c r="F564" s="321"/>
      <c r="G564" s="321"/>
      <c r="H564" s="321"/>
      <c r="I564" s="321"/>
      <c r="J564" s="321"/>
      <c r="K564" s="321"/>
      <c r="L564" s="321"/>
      <c r="M564" s="321"/>
      <c r="N564" s="321"/>
      <c r="O564" s="321"/>
      <c r="P564" s="321"/>
      <c r="Q564" s="321"/>
      <c r="R564" s="321"/>
      <c r="S564" s="321"/>
      <c r="T564" s="321"/>
      <c r="U564" s="321"/>
      <c r="V564" s="321"/>
      <c r="W564" s="321"/>
      <c r="X564" s="321"/>
      <c r="Y564" s="321"/>
      <c r="Z564" s="321"/>
    </row>
    <row r="565" ht="12.0" customHeight="1">
      <c r="A565" s="321"/>
      <c r="B565" s="321"/>
      <c r="C565" s="321"/>
      <c r="D565" s="321"/>
      <c r="E565" s="321"/>
      <c r="F565" s="321"/>
      <c r="G565" s="321"/>
      <c r="H565" s="321"/>
      <c r="I565" s="321"/>
      <c r="J565" s="321"/>
      <c r="K565" s="321"/>
      <c r="L565" s="321"/>
      <c r="M565" s="321"/>
      <c r="N565" s="321"/>
      <c r="O565" s="321"/>
      <c r="P565" s="321"/>
      <c r="Q565" s="321"/>
      <c r="R565" s="321"/>
      <c r="S565" s="321"/>
      <c r="T565" s="321"/>
      <c r="U565" s="321"/>
      <c r="V565" s="321"/>
      <c r="W565" s="321"/>
      <c r="X565" s="321"/>
      <c r="Y565" s="321"/>
      <c r="Z565" s="321"/>
    </row>
    <row r="566" ht="12.0" customHeight="1">
      <c r="A566" s="321"/>
      <c r="B566" s="321"/>
      <c r="C566" s="321"/>
      <c r="D566" s="321"/>
      <c r="E566" s="321"/>
      <c r="F566" s="321"/>
      <c r="G566" s="321"/>
      <c r="H566" s="321"/>
      <c r="I566" s="321"/>
      <c r="J566" s="321"/>
      <c r="K566" s="321"/>
      <c r="L566" s="321"/>
      <c r="M566" s="321"/>
      <c r="N566" s="321"/>
      <c r="O566" s="321"/>
      <c r="P566" s="321"/>
      <c r="Q566" s="321"/>
      <c r="R566" s="321"/>
      <c r="S566" s="321"/>
      <c r="T566" s="321"/>
      <c r="U566" s="321"/>
      <c r="V566" s="321"/>
      <c r="W566" s="321"/>
      <c r="X566" s="321"/>
      <c r="Y566" s="321"/>
      <c r="Z566" s="321"/>
    </row>
    <row r="567" ht="12.0" customHeight="1">
      <c r="A567" s="321"/>
      <c r="B567" s="321"/>
      <c r="C567" s="321"/>
      <c r="D567" s="321"/>
      <c r="E567" s="321"/>
      <c r="F567" s="321"/>
      <c r="G567" s="321"/>
      <c r="H567" s="321"/>
      <c r="I567" s="321"/>
      <c r="J567" s="321"/>
      <c r="K567" s="321"/>
      <c r="L567" s="321"/>
      <c r="M567" s="321"/>
      <c r="N567" s="321"/>
      <c r="O567" s="321"/>
      <c r="P567" s="321"/>
      <c r="Q567" s="321"/>
      <c r="R567" s="321"/>
      <c r="S567" s="321"/>
      <c r="T567" s="321"/>
      <c r="U567" s="321"/>
      <c r="V567" s="321"/>
      <c r="W567" s="321"/>
      <c r="X567" s="321"/>
      <c r="Y567" s="321"/>
      <c r="Z567" s="321"/>
    </row>
    <row r="568" ht="12.0" customHeight="1">
      <c r="A568" s="321"/>
      <c r="B568" s="321"/>
      <c r="C568" s="321"/>
      <c r="D568" s="321"/>
      <c r="E568" s="321"/>
      <c r="F568" s="321"/>
      <c r="G568" s="321"/>
      <c r="H568" s="321"/>
      <c r="I568" s="321"/>
      <c r="J568" s="321"/>
      <c r="K568" s="321"/>
      <c r="L568" s="321"/>
      <c r="M568" s="321"/>
      <c r="N568" s="321"/>
      <c r="O568" s="321"/>
      <c r="P568" s="321"/>
      <c r="Q568" s="321"/>
      <c r="R568" s="321"/>
      <c r="S568" s="321"/>
      <c r="T568" s="321"/>
      <c r="U568" s="321"/>
      <c r="V568" s="321"/>
      <c r="W568" s="321"/>
      <c r="X568" s="321"/>
      <c r="Y568" s="321"/>
      <c r="Z568" s="321"/>
    </row>
    <row r="569" ht="12.0" customHeight="1">
      <c r="A569" s="321"/>
      <c r="B569" s="321"/>
      <c r="C569" s="321"/>
      <c r="D569" s="321"/>
      <c r="E569" s="321"/>
      <c r="F569" s="321"/>
      <c r="G569" s="321"/>
      <c r="H569" s="321"/>
      <c r="I569" s="321"/>
      <c r="J569" s="321"/>
      <c r="K569" s="321"/>
      <c r="L569" s="321"/>
      <c r="M569" s="321"/>
      <c r="N569" s="321"/>
      <c r="O569" s="321"/>
      <c r="P569" s="321"/>
      <c r="Q569" s="321"/>
      <c r="R569" s="321"/>
      <c r="S569" s="321"/>
      <c r="T569" s="321"/>
      <c r="U569" s="321"/>
      <c r="V569" s="321"/>
      <c r="W569" s="321"/>
      <c r="X569" s="321"/>
      <c r="Y569" s="321"/>
      <c r="Z569" s="321"/>
    </row>
    <row r="570" ht="12.0" customHeight="1">
      <c r="A570" s="321"/>
      <c r="B570" s="321"/>
      <c r="C570" s="321"/>
      <c r="D570" s="321"/>
      <c r="E570" s="321"/>
      <c r="F570" s="321"/>
      <c r="G570" s="321"/>
      <c r="H570" s="321"/>
      <c r="I570" s="321"/>
      <c r="J570" s="321"/>
      <c r="K570" s="321"/>
      <c r="L570" s="321"/>
      <c r="M570" s="321"/>
      <c r="N570" s="321"/>
      <c r="O570" s="321"/>
      <c r="P570" s="321"/>
      <c r="Q570" s="321"/>
      <c r="R570" s="321"/>
      <c r="S570" s="321"/>
      <c r="T570" s="321"/>
      <c r="U570" s="321"/>
      <c r="V570" s="321"/>
      <c r="W570" s="321"/>
      <c r="X570" s="321"/>
      <c r="Y570" s="321"/>
      <c r="Z570" s="321"/>
    </row>
    <row r="571" ht="12.0" customHeight="1">
      <c r="A571" s="321"/>
      <c r="B571" s="321"/>
      <c r="C571" s="321"/>
      <c r="D571" s="321"/>
      <c r="E571" s="321"/>
      <c r="F571" s="321"/>
      <c r="G571" s="321"/>
      <c r="H571" s="321"/>
      <c r="I571" s="321"/>
      <c r="J571" s="321"/>
      <c r="K571" s="321"/>
      <c r="L571" s="321"/>
      <c r="M571" s="321"/>
      <c r="N571" s="321"/>
      <c r="O571" s="321"/>
      <c r="P571" s="321"/>
      <c r="Q571" s="321"/>
      <c r="R571" s="321"/>
      <c r="S571" s="321"/>
      <c r="T571" s="321"/>
      <c r="U571" s="321"/>
      <c r="V571" s="321"/>
      <c r="W571" s="321"/>
      <c r="X571" s="321"/>
      <c r="Y571" s="321"/>
      <c r="Z571" s="321"/>
    </row>
    <row r="572" ht="12.0" customHeight="1">
      <c r="A572" s="321"/>
      <c r="B572" s="321"/>
      <c r="C572" s="321"/>
      <c r="D572" s="321"/>
      <c r="E572" s="321"/>
      <c r="F572" s="321"/>
      <c r="G572" s="321"/>
      <c r="H572" s="321"/>
      <c r="I572" s="321"/>
      <c r="J572" s="321"/>
      <c r="K572" s="321"/>
      <c r="L572" s="321"/>
      <c r="M572" s="321"/>
      <c r="N572" s="321"/>
      <c r="O572" s="321"/>
      <c r="P572" s="321"/>
      <c r="Q572" s="321"/>
      <c r="R572" s="321"/>
      <c r="S572" s="321"/>
      <c r="T572" s="321"/>
      <c r="U572" s="321"/>
      <c r="V572" s="321"/>
      <c r="W572" s="321"/>
      <c r="X572" s="321"/>
      <c r="Y572" s="321"/>
      <c r="Z572" s="321"/>
    </row>
    <row r="573" ht="12.0" customHeight="1">
      <c r="A573" s="321"/>
      <c r="B573" s="321"/>
      <c r="C573" s="321"/>
      <c r="D573" s="321"/>
      <c r="E573" s="321"/>
      <c r="F573" s="321"/>
      <c r="G573" s="321"/>
      <c r="H573" s="321"/>
      <c r="I573" s="321"/>
      <c r="J573" s="321"/>
      <c r="K573" s="321"/>
      <c r="L573" s="321"/>
      <c r="M573" s="321"/>
      <c r="N573" s="321"/>
      <c r="O573" s="321"/>
      <c r="P573" s="321"/>
      <c r="Q573" s="321"/>
      <c r="R573" s="321"/>
      <c r="S573" s="321"/>
      <c r="T573" s="321"/>
      <c r="U573" s="321"/>
      <c r="V573" s="321"/>
      <c r="W573" s="321"/>
      <c r="X573" s="321"/>
      <c r="Y573" s="321"/>
      <c r="Z573" s="321"/>
    </row>
    <row r="574" ht="12.0" customHeight="1">
      <c r="A574" s="321"/>
      <c r="B574" s="321"/>
      <c r="C574" s="321"/>
      <c r="D574" s="321"/>
      <c r="E574" s="321"/>
      <c r="F574" s="321"/>
      <c r="G574" s="321"/>
      <c r="H574" s="321"/>
      <c r="I574" s="321"/>
      <c r="J574" s="321"/>
      <c r="K574" s="321"/>
      <c r="L574" s="321"/>
      <c r="M574" s="321"/>
      <c r="N574" s="321"/>
      <c r="O574" s="321"/>
      <c r="P574" s="321"/>
      <c r="Q574" s="321"/>
      <c r="R574" s="321"/>
      <c r="S574" s="321"/>
      <c r="T574" s="321"/>
      <c r="U574" s="321"/>
      <c r="V574" s="321"/>
      <c r="W574" s="321"/>
      <c r="X574" s="321"/>
      <c r="Y574" s="321"/>
      <c r="Z574" s="321"/>
    </row>
    <row r="575" ht="12.0" customHeight="1">
      <c r="A575" s="321"/>
      <c r="B575" s="321"/>
      <c r="C575" s="321"/>
      <c r="D575" s="321"/>
      <c r="E575" s="321"/>
      <c r="F575" s="321"/>
      <c r="G575" s="321"/>
      <c r="H575" s="321"/>
      <c r="I575" s="321"/>
      <c r="J575" s="321"/>
      <c r="K575" s="321"/>
      <c r="L575" s="321"/>
      <c r="M575" s="321"/>
      <c r="N575" s="321"/>
      <c r="O575" s="321"/>
      <c r="P575" s="321"/>
      <c r="Q575" s="321"/>
      <c r="R575" s="321"/>
      <c r="S575" s="321"/>
      <c r="T575" s="321"/>
      <c r="U575" s="321"/>
      <c r="V575" s="321"/>
      <c r="W575" s="321"/>
      <c r="X575" s="321"/>
      <c r="Y575" s="321"/>
      <c r="Z575" s="321"/>
    </row>
    <row r="576" ht="12.0" customHeight="1">
      <c r="A576" s="321"/>
      <c r="B576" s="321"/>
      <c r="C576" s="321"/>
      <c r="D576" s="321"/>
      <c r="E576" s="321"/>
      <c r="F576" s="321"/>
      <c r="G576" s="321"/>
      <c r="H576" s="321"/>
      <c r="I576" s="321"/>
      <c r="J576" s="321"/>
      <c r="K576" s="321"/>
      <c r="L576" s="321"/>
      <c r="M576" s="321"/>
      <c r="N576" s="321"/>
      <c r="O576" s="321"/>
      <c r="P576" s="321"/>
      <c r="Q576" s="321"/>
      <c r="R576" s="321"/>
      <c r="S576" s="321"/>
      <c r="T576" s="321"/>
      <c r="U576" s="321"/>
      <c r="V576" s="321"/>
      <c r="W576" s="321"/>
      <c r="X576" s="321"/>
      <c r="Y576" s="321"/>
      <c r="Z576" s="321"/>
    </row>
    <row r="577" ht="12.0" customHeight="1">
      <c r="A577" s="321"/>
      <c r="B577" s="321"/>
      <c r="C577" s="321"/>
      <c r="D577" s="321"/>
      <c r="E577" s="321"/>
      <c r="F577" s="321"/>
      <c r="G577" s="321"/>
      <c r="H577" s="321"/>
      <c r="I577" s="321"/>
      <c r="J577" s="321"/>
      <c r="K577" s="321"/>
      <c r="L577" s="321"/>
      <c r="M577" s="321"/>
      <c r="N577" s="321"/>
      <c r="O577" s="321"/>
      <c r="P577" s="321"/>
      <c r="Q577" s="321"/>
      <c r="R577" s="321"/>
      <c r="S577" s="321"/>
      <c r="T577" s="321"/>
      <c r="U577" s="321"/>
      <c r="V577" s="321"/>
      <c r="W577" s="321"/>
      <c r="X577" s="321"/>
      <c r="Y577" s="321"/>
      <c r="Z577" s="321"/>
    </row>
    <row r="578" ht="12.0" customHeight="1">
      <c r="A578" s="321"/>
      <c r="B578" s="321"/>
      <c r="C578" s="321"/>
      <c r="D578" s="321"/>
      <c r="E578" s="321"/>
      <c r="F578" s="321"/>
      <c r="G578" s="321"/>
      <c r="H578" s="321"/>
      <c r="I578" s="321"/>
      <c r="J578" s="321"/>
      <c r="K578" s="321"/>
      <c r="L578" s="321"/>
      <c r="M578" s="321"/>
      <c r="N578" s="321"/>
      <c r="O578" s="321"/>
      <c r="P578" s="321"/>
      <c r="Q578" s="321"/>
      <c r="R578" s="321"/>
      <c r="S578" s="321"/>
      <c r="T578" s="321"/>
      <c r="U578" s="321"/>
      <c r="V578" s="321"/>
      <c r="W578" s="321"/>
      <c r="X578" s="321"/>
      <c r="Y578" s="321"/>
      <c r="Z578" s="321"/>
    </row>
    <row r="579" ht="12.0" customHeight="1">
      <c r="A579" s="321"/>
      <c r="B579" s="321"/>
      <c r="C579" s="321"/>
      <c r="D579" s="321"/>
      <c r="E579" s="321"/>
      <c r="F579" s="321"/>
      <c r="G579" s="321"/>
      <c r="H579" s="321"/>
      <c r="I579" s="321"/>
      <c r="J579" s="321"/>
      <c r="K579" s="321"/>
      <c r="L579" s="321"/>
      <c r="M579" s="321"/>
      <c r="N579" s="321"/>
      <c r="O579" s="321"/>
      <c r="P579" s="321"/>
      <c r="Q579" s="321"/>
      <c r="R579" s="321"/>
      <c r="S579" s="321"/>
      <c r="T579" s="321"/>
      <c r="U579" s="321"/>
      <c r="V579" s="321"/>
      <c r="W579" s="321"/>
      <c r="X579" s="321"/>
      <c r="Y579" s="321"/>
      <c r="Z579" s="321"/>
    </row>
    <row r="580" ht="12.0" customHeight="1">
      <c r="A580" s="321"/>
      <c r="B580" s="321"/>
      <c r="C580" s="321"/>
      <c r="D580" s="321"/>
      <c r="E580" s="321"/>
      <c r="F580" s="321"/>
      <c r="G580" s="321"/>
      <c r="H580" s="321"/>
      <c r="I580" s="321"/>
      <c r="J580" s="321"/>
      <c r="K580" s="321"/>
      <c r="L580" s="321"/>
      <c r="M580" s="321"/>
      <c r="N580" s="321"/>
      <c r="O580" s="321"/>
      <c r="P580" s="321"/>
      <c r="Q580" s="321"/>
      <c r="R580" s="321"/>
      <c r="S580" s="321"/>
      <c r="T580" s="321"/>
      <c r="U580" s="321"/>
      <c r="V580" s="321"/>
      <c r="W580" s="321"/>
      <c r="X580" s="321"/>
      <c r="Y580" s="321"/>
      <c r="Z580" s="321"/>
    </row>
    <row r="581" ht="12.0" customHeight="1">
      <c r="A581" s="321"/>
      <c r="B581" s="321"/>
      <c r="C581" s="321"/>
      <c r="D581" s="321"/>
      <c r="E581" s="321"/>
      <c r="F581" s="321"/>
      <c r="G581" s="321"/>
      <c r="H581" s="321"/>
      <c r="I581" s="321"/>
      <c r="J581" s="321"/>
      <c r="K581" s="321"/>
      <c r="L581" s="321"/>
      <c r="M581" s="321"/>
      <c r="N581" s="321"/>
      <c r="O581" s="321"/>
      <c r="P581" s="321"/>
      <c r="Q581" s="321"/>
      <c r="R581" s="321"/>
      <c r="S581" s="321"/>
      <c r="T581" s="321"/>
      <c r="U581" s="321"/>
      <c r="V581" s="321"/>
      <c r="W581" s="321"/>
      <c r="X581" s="321"/>
      <c r="Y581" s="321"/>
      <c r="Z581" s="321"/>
    </row>
    <row r="582" ht="12.0" customHeight="1">
      <c r="A582" s="321"/>
      <c r="B582" s="321"/>
      <c r="C582" s="321"/>
      <c r="D582" s="321"/>
      <c r="E582" s="321"/>
      <c r="F582" s="321"/>
      <c r="G582" s="321"/>
      <c r="H582" s="321"/>
      <c r="I582" s="321"/>
      <c r="J582" s="321"/>
      <c r="K582" s="321"/>
      <c r="L582" s="321"/>
      <c r="M582" s="321"/>
      <c r="N582" s="321"/>
      <c r="O582" s="321"/>
      <c r="P582" s="321"/>
      <c r="Q582" s="321"/>
      <c r="R582" s="321"/>
      <c r="S582" s="321"/>
      <c r="T582" s="321"/>
      <c r="U582" s="321"/>
      <c r="V582" s="321"/>
      <c r="W582" s="321"/>
      <c r="X582" s="321"/>
      <c r="Y582" s="321"/>
      <c r="Z582" s="321"/>
    </row>
    <row r="583" ht="12.0" customHeight="1">
      <c r="A583" s="321"/>
      <c r="B583" s="321"/>
      <c r="C583" s="321"/>
      <c r="D583" s="321"/>
      <c r="E583" s="321"/>
      <c r="F583" s="321"/>
      <c r="G583" s="321"/>
      <c r="H583" s="321"/>
      <c r="I583" s="321"/>
      <c r="J583" s="321"/>
      <c r="K583" s="321"/>
      <c r="L583" s="321"/>
      <c r="M583" s="321"/>
      <c r="N583" s="321"/>
      <c r="O583" s="321"/>
      <c r="P583" s="321"/>
      <c r="Q583" s="321"/>
      <c r="R583" s="321"/>
      <c r="S583" s="321"/>
      <c r="T583" s="321"/>
      <c r="U583" s="321"/>
      <c r="V583" s="321"/>
      <c r="W583" s="321"/>
      <c r="X583" s="321"/>
      <c r="Y583" s="321"/>
      <c r="Z583" s="321"/>
    </row>
    <row r="584" ht="12.0" customHeight="1">
      <c r="A584" s="321"/>
      <c r="B584" s="321"/>
      <c r="C584" s="321"/>
      <c r="D584" s="321"/>
      <c r="E584" s="321"/>
      <c r="F584" s="321"/>
      <c r="G584" s="321"/>
      <c r="H584" s="321"/>
      <c r="I584" s="321"/>
      <c r="J584" s="321"/>
      <c r="K584" s="321"/>
      <c r="L584" s="321"/>
      <c r="M584" s="321"/>
      <c r="N584" s="321"/>
      <c r="O584" s="321"/>
      <c r="P584" s="321"/>
      <c r="Q584" s="321"/>
      <c r="R584" s="321"/>
      <c r="S584" s="321"/>
      <c r="T584" s="321"/>
      <c r="U584" s="321"/>
      <c r="V584" s="321"/>
      <c r="W584" s="321"/>
      <c r="X584" s="321"/>
      <c r="Y584" s="321"/>
      <c r="Z584" s="321"/>
    </row>
    <row r="585" ht="12.0" customHeight="1">
      <c r="A585" s="321"/>
      <c r="B585" s="321"/>
      <c r="C585" s="321"/>
      <c r="D585" s="321"/>
      <c r="E585" s="321"/>
      <c r="F585" s="321"/>
      <c r="G585" s="321"/>
      <c r="H585" s="321"/>
      <c r="I585" s="321"/>
      <c r="J585" s="321"/>
      <c r="K585" s="321"/>
      <c r="L585" s="321"/>
      <c r="M585" s="321"/>
      <c r="N585" s="321"/>
      <c r="O585" s="321"/>
      <c r="P585" s="321"/>
      <c r="Q585" s="321"/>
      <c r="R585" s="321"/>
      <c r="S585" s="321"/>
      <c r="T585" s="321"/>
      <c r="U585" s="321"/>
      <c r="V585" s="321"/>
      <c r="W585" s="321"/>
      <c r="X585" s="321"/>
      <c r="Y585" s="321"/>
      <c r="Z585" s="321"/>
    </row>
    <row r="586" ht="12.0" customHeight="1">
      <c r="A586" s="321"/>
      <c r="B586" s="321"/>
      <c r="C586" s="321"/>
      <c r="D586" s="321"/>
      <c r="E586" s="321"/>
      <c r="F586" s="321"/>
      <c r="G586" s="321"/>
      <c r="H586" s="321"/>
      <c r="I586" s="321"/>
      <c r="J586" s="321"/>
      <c r="K586" s="321"/>
      <c r="L586" s="321"/>
      <c r="M586" s="321"/>
      <c r="N586" s="321"/>
      <c r="O586" s="321"/>
      <c r="P586" s="321"/>
      <c r="Q586" s="321"/>
      <c r="R586" s="321"/>
      <c r="S586" s="321"/>
      <c r="T586" s="321"/>
      <c r="U586" s="321"/>
      <c r="V586" s="321"/>
      <c r="W586" s="321"/>
      <c r="X586" s="321"/>
      <c r="Y586" s="321"/>
      <c r="Z586" s="321"/>
    </row>
    <row r="587" ht="12.0" customHeight="1">
      <c r="A587" s="321"/>
      <c r="B587" s="321"/>
      <c r="C587" s="321"/>
      <c r="D587" s="321"/>
      <c r="E587" s="321"/>
      <c r="F587" s="321"/>
      <c r="G587" s="321"/>
      <c r="H587" s="321"/>
      <c r="I587" s="321"/>
      <c r="J587" s="321"/>
      <c r="K587" s="321"/>
      <c r="L587" s="321"/>
      <c r="M587" s="321"/>
      <c r="N587" s="321"/>
      <c r="O587" s="321"/>
      <c r="P587" s="321"/>
      <c r="Q587" s="321"/>
      <c r="R587" s="321"/>
      <c r="S587" s="321"/>
      <c r="T587" s="321"/>
      <c r="U587" s="321"/>
      <c r="V587" s="321"/>
      <c r="W587" s="321"/>
      <c r="X587" s="321"/>
      <c r="Y587" s="321"/>
      <c r="Z587" s="321"/>
    </row>
    <row r="588" ht="12.0" customHeight="1">
      <c r="A588" s="321"/>
      <c r="B588" s="321"/>
      <c r="C588" s="321"/>
      <c r="D588" s="321"/>
      <c r="E588" s="321"/>
      <c r="F588" s="321"/>
      <c r="G588" s="321"/>
      <c r="H588" s="321"/>
      <c r="I588" s="321"/>
      <c r="J588" s="321"/>
      <c r="K588" s="321"/>
      <c r="L588" s="321"/>
      <c r="M588" s="321"/>
      <c r="N588" s="321"/>
      <c r="O588" s="321"/>
      <c r="P588" s="321"/>
      <c r="Q588" s="321"/>
      <c r="R588" s="321"/>
      <c r="S588" s="321"/>
      <c r="T588" s="321"/>
      <c r="U588" s="321"/>
      <c r="V588" s="321"/>
      <c r="W588" s="321"/>
      <c r="X588" s="321"/>
      <c r="Y588" s="321"/>
      <c r="Z588" s="321"/>
    </row>
    <row r="589" ht="12.0" customHeight="1">
      <c r="A589" s="321"/>
      <c r="B589" s="321"/>
      <c r="C589" s="321"/>
      <c r="D589" s="321"/>
      <c r="E589" s="321"/>
      <c r="F589" s="321"/>
      <c r="G589" s="321"/>
      <c r="H589" s="321"/>
      <c r="I589" s="321"/>
      <c r="J589" s="321"/>
      <c r="K589" s="321"/>
      <c r="L589" s="321"/>
      <c r="M589" s="321"/>
      <c r="N589" s="321"/>
      <c r="O589" s="321"/>
      <c r="P589" s="321"/>
      <c r="Q589" s="321"/>
      <c r="R589" s="321"/>
      <c r="S589" s="321"/>
      <c r="T589" s="321"/>
      <c r="U589" s="321"/>
      <c r="V589" s="321"/>
      <c r="W589" s="321"/>
      <c r="X589" s="321"/>
      <c r="Y589" s="321"/>
      <c r="Z589" s="321"/>
    </row>
    <row r="590" ht="12.0" customHeight="1">
      <c r="A590" s="321"/>
      <c r="B590" s="321"/>
      <c r="C590" s="321"/>
      <c r="D590" s="321"/>
      <c r="E590" s="321"/>
      <c r="F590" s="321"/>
      <c r="G590" s="321"/>
      <c r="H590" s="321"/>
      <c r="I590" s="321"/>
      <c r="J590" s="321"/>
      <c r="K590" s="321"/>
      <c r="L590" s="321"/>
      <c r="M590" s="321"/>
      <c r="N590" s="321"/>
      <c r="O590" s="321"/>
      <c r="P590" s="321"/>
      <c r="Q590" s="321"/>
      <c r="R590" s="321"/>
      <c r="S590" s="321"/>
      <c r="T590" s="321"/>
      <c r="U590" s="321"/>
      <c r="V590" s="321"/>
      <c r="W590" s="321"/>
      <c r="X590" s="321"/>
      <c r="Y590" s="321"/>
      <c r="Z590" s="321"/>
    </row>
    <row r="591" ht="12.0" customHeight="1">
      <c r="A591" s="321"/>
      <c r="B591" s="321"/>
      <c r="C591" s="321"/>
      <c r="D591" s="321"/>
      <c r="E591" s="321"/>
      <c r="F591" s="321"/>
      <c r="G591" s="321"/>
      <c r="H591" s="321"/>
      <c r="I591" s="321"/>
      <c r="J591" s="321"/>
      <c r="K591" s="321"/>
      <c r="L591" s="321"/>
      <c r="M591" s="321"/>
      <c r="N591" s="321"/>
      <c r="O591" s="321"/>
      <c r="P591" s="321"/>
      <c r="Q591" s="321"/>
      <c r="R591" s="321"/>
      <c r="S591" s="321"/>
      <c r="T591" s="321"/>
      <c r="U591" s="321"/>
      <c r="V591" s="321"/>
      <c r="W591" s="321"/>
      <c r="X591" s="321"/>
      <c r="Y591" s="321"/>
      <c r="Z591" s="321"/>
    </row>
    <row r="592" ht="12.0" customHeight="1">
      <c r="A592" s="321"/>
      <c r="B592" s="321"/>
      <c r="C592" s="321"/>
      <c r="D592" s="321"/>
      <c r="E592" s="321"/>
      <c r="F592" s="321"/>
      <c r="G592" s="321"/>
      <c r="H592" s="321"/>
      <c r="I592" s="321"/>
      <c r="J592" s="321"/>
      <c r="K592" s="321"/>
      <c r="L592" s="321"/>
      <c r="M592" s="321"/>
      <c r="N592" s="321"/>
      <c r="O592" s="321"/>
      <c r="P592" s="321"/>
      <c r="Q592" s="321"/>
      <c r="R592" s="321"/>
      <c r="S592" s="321"/>
      <c r="T592" s="321"/>
      <c r="U592" s="321"/>
      <c r="V592" s="321"/>
      <c r="W592" s="321"/>
      <c r="X592" s="321"/>
      <c r="Y592" s="321"/>
      <c r="Z592" s="321"/>
    </row>
    <row r="593" ht="12.0" customHeight="1">
      <c r="A593" s="321"/>
      <c r="B593" s="321"/>
      <c r="C593" s="321"/>
      <c r="D593" s="321"/>
      <c r="E593" s="321"/>
      <c r="F593" s="321"/>
      <c r="G593" s="321"/>
      <c r="H593" s="321"/>
      <c r="I593" s="321"/>
      <c r="J593" s="321"/>
      <c r="K593" s="321"/>
      <c r="L593" s="321"/>
      <c r="M593" s="321"/>
      <c r="N593" s="321"/>
      <c r="O593" s="321"/>
      <c r="P593" s="321"/>
      <c r="Q593" s="321"/>
      <c r="R593" s="321"/>
      <c r="S593" s="321"/>
      <c r="T593" s="321"/>
      <c r="U593" s="321"/>
      <c r="V593" s="321"/>
      <c r="W593" s="321"/>
      <c r="X593" s="321"/>
      <c r="Y593" s="321"/>
      <c r="Z593" s="321"/>
    </row>
    <row r="594" ht="12.0" customHeight="1">
      <c r="A594" s="321"/>
      <c r="B594" s="321"/>
      <c r="C594" s="321"/>
      <c r="D594" s="321"/>
      <c r="E594" s="321"/>
      <c r="F594" s="321"/>
      <c r="G594" s="321"/>
      <c r="H594" s="321"/>
      <c r="I594" s="321"/>
      <c r="J594" s="321"/>
      <c r="K594" s="321"/>
      <c r="L594" s="321"/>
      <c r="M594" s="321"/>
      <c r="N594" s="321"/>
      <c r="O594" s="321"/>
      <c r="P594" s="321"/>
      <c r="Q594" s="321"/>
      <c r="R594" s="321"/>
      <c r="S594" s="321"/>
      <c r="T594" s="321"/>
      <c r="U594" s="321"/>
      <c r="V594" s="321"/>
      <c r="W594" s="321"/>
      <c r="X594" s="321"/>
      <c r="Y594" s="321"/>
      <c r="Z594" s="321"/>
    </row>
    <row r="595" ht="12.0" customHeight="1">
      <c r="A595" s="321"/>
      <c r="B595" s="321"/>
      <c r="C595" s="321"/>
      <c r="D595" s="321"/>
      <c r="E595" s="321"/>
      <c r="F595" s="321"/>
      <c r="G595" s="321"/>
      <c r="H595" s="321"/>
      <c r="I595" s="321"/>
      <c r="J595" s="321"/>
      <c r="K595" s="321"/>
      <c r="L595" s="321"/>
      <c r="M595" s="321"/>
      <c r="N595" s="321"/>
      <c r="O595" s="321"/>
      <c r="P595" s="321"/>
      <c r="Q595" s="321"/>
      <c r="R595" s="321"/>
      <c r="S595" s="321"/>
      <c r="T595" s="321"/>
      <c r="U595" s="321"/>
      <c r="V595" s="321"/>
      <c r="W595" s="321"/>
      <c r="X595" s="321"/>
      <c r="Y595" s="321"/>
      <c r="Z595" s="321"/>
    </row>
    <row r="596" ht="12.0" customHeight="1">
      <c r="A596" s="321"/>
      <c r="B596" s="321"/>
      <c r="C596" s="321"/>
      <c r="D596" s="321"/>
      <c r="E596" s="321"/>
      <c r="F596" s="321"/>
      <c r="G596" s="321"/>
      <c r="H596" s="321"/>
      <c r="I596" s="321"/>
      <c r="J596" s="321"/>
      <c r="K596" s="321"/>
      <c r="L596" s="321"/>
      <c r="M596" s="321"/>
      <c r="N596" s="321"/>
      <c r="O596" s="321"/>
      <c r="P596" s="321"/>
      <c r="Q596" s="321"/>
      <c r="R596" s="321"/>
      <c r="S596" s="321"/>
      <c r="T596" s="321"/>
      <c r="U596" s="321"/>
      <c r="V596" s="321"/>
      <c r="W596" s="321"/>
      <c r="X596" s="321"/>
      <c r="Y596" s="321"/>
      <c r="Z596" s="321"/>
    </row>
    <row r="597" ht="12.0" customHeight="1">
      <c r="A597" s="321"/>
      <c r="B597" s="321"/>
      <c r="C597" s="321"/>
      <c r="D597" s="321"/>
      <c r="E597" s="321"/>
      <c r="F597" s="321"/>
      <c r="G597" s="321"/>
      <c r="H597" s="321"/>
      <c r="I597" s="321"/>
      <c r="J597" s="321"/>
      <c r="K597" s="321"/>
      <c r="L597" s="321"/>
      <c r="M597" s="321"/>
      <c r="N597" s="321"/>
      <c r="O597" s="321"/>
      <c r="P597" s="321"/>
      <c r="Q597" s="321"/>
      <c r="R597" s="321"/>
      <c r="S597" s="321"/>
      <c r="T597" s="321"/>
      <c r="U597" s="321"/>
      <c r="V597" s="321"/>
      <c r="W597" s="321"/>
      <c r="X597" s="321"/>
      <c r="Y597" s="321"/>
      <c r="Z597" s="321"/>
    </row>
    <row r="598" ht="12.0" customHeight="1">
      <c r="A598" s="321"/>
      <c r="B598" s="321"/>
      <c r="C598" s="321"/>
      <c r="D598" s="321"/>
      <c r="E598" s="321"/>
      <c r="F598" s="321"/>
      <c r="G598" s="321"/>
      <c r="H598" s="321"/>
      <c r="I598" s="321"/>
      <c r="J598" s="321"/>
      <c r="K598" s="321"/>
      <c r="L598" s="321"/>
      <c r="M598" s="321"/>
      <c r="N598" s="321"/>
      <c r="O598" s="321"/>
      <c r="P598" s="321"/>
      <c r="Q598" s="321"/>
      <c r="R598" s="321"/>
      <c r="S598" s="321"/>
      <c r="T598" s="321"/>
      <c r="U598" s="321"/>
      <c r="V598" s="321"/>
      <c r="W598" s="321"/>
      <c r="X598" s="321"/>
      <c r="Y598" s="321"/>
      <c r="Z598" s="321"/>
    </row>
    <row r="599" ht="12.0" customHeight="1">
      <c r="A599" s="321"/>
      <c r="B599" s="321"/>
      <c r="C599" s="321"/>
      <c r="D599" s="321"/>
      <c r="E599" s="321"/>
      <c r="F599" s="321"/>
      <c r="G599" s="321"/>
      <c r="H599" s="321"/>
      <c r="I599" s="321"/>
      <c r="J599" s="321"/>
      <c r="K599" s="321"/>
      <c r="L599" s="321"/>
      <c r="M599" s="321"/>
      <c r="N599" s="321"/>
      <c r="O599" s="321"/>
      <c r="P599" s="321"/>
      <c r="Q599" s="321"/>
      <c r="R599" s="321"/>
      <c r="S599" s="321"/>
      <c r="T599" s="321"/>
      <c r="U599" s="321"/>
      <c r="V599" s="321"/>
      <c r="W599" s="321"/>
      <c r="X599" s="321"/>
      <c r="Y599" s="321"/>
      <c r="Z599" s="321"/>
    </row>
    <row r="600" ht="12.0" customHeight="1">
      <c r="A600" s="321"/>
      <c r="B600" s="321"/>
      <c r="C600" s="321"/>
      <c r="D600" s="321"/>
      <c r="E600" s="321"/>
      <c r="F600" s="321"/>
      <c r="G600" s="321"/>
      <c r="H600" s="321"/>
      <c r="I600" s="321"/>
      <c r="J600" s="321"/>
      <c r="K600" s="321"/>
      <c r="L600" s="321"/>
      <c r="M600" s="321"/>
      <c r="N600" s="321"/>
      <c r="O600" s="321"/>
      <c r="P600" s="321"/>
      <c r="Q600" s="321"/>
      <c r="R600" s="321"/>
      <c r="S600" s="321"/>
      <c r="T600" s="321"/>
      <c r="U600" s="321"/>
      <c r="V600" s="321"/>
      <c r="W600" s="321"/>
      <c r="X600" s="321"/>
      <c r="Y600" s="321"/>
      <c r="Z600" s="321"/>
    </row>
    <row r="601" ht="12.0" customHeight="1">
      <c r="A601" s="321"/>
      <c r="B601" s="321"/>
      <c r="C601" s="321"/>
      <c r="D601" s="321"/>
      <c r="E601" s="321"/>
      <c r="F601" s="321"/>
      <c r="G601" s="321"/>
      <c r="H601" s="321"/>
      <c r="I601" s="321"/>
      <c r="J601" s="321"/>
      <c r="K601" s="321"/>
      <c r="L601" s="321"/>
      <c r="M601" s="321"/>
      <c r="N601" s="321"/>
      <c r="O601" s="321"/>
      <c r="P601" s="321"/>
      <c r="Q601" s="321"/>
      <c r="R601" s="321"/>
      <c r="S601" s="321"/>
      <c r="T601" s="321"/>
      <c r="U601" s="321"/>
      <c r="V601" s="321"/>
      <c r="W601" s="321"/>
      <c r="X601" s="321"/>
      <c r="Y601" s="321"/>
      <c r="Z601" s="321"/>
    </row>
    <row r="602" ht="12.0" customHeight="1">
      <c r="A602" s="321"/>
      <c r="B602" s="321"/>
      <c r="C602" s="321"/>
      <c r="D602" s="321"/>
      <c r="E602" s="321"/>
      <c r="F602" s="321"/>
      <c r="G602" s="321"/>
      <c r="H602" s="321"/>
      <c r="I602" s="321"/>
      <c r="J602" s="321"/>
      <c r="K602" s="321"/>
      <c r="L602" s="321"/>
      <c r="M602" s="321"/>
      <c r="N602" s="321"/>
      <c r="O602" s="321"/>
      <c r="P602" s="321"/>
      <c r="Q602" s="321"/>
      <c r="R602" s="321"/>
      <c r="S602" s="321"/>
      <c r="T602" s="321"/>
      <c r="U602" s="321"/>
      <c r="V602" s="321"/>
      <c r="W602" s="321"/>
      <c r="X602" s="321"/>
      <c r="Y602" s="321"/>
      <c r="Z602" s="321"/>
    </row>
    <row r="603" ht="12.0" customHeight="1">
      <c r="A603" s="321"/>
      <c r="B603" s="321"/>
      <c r="C603" s="321"/>
      <c r="D603" s="321"/>
      <c r="E603" s="321"/>
      <c r="F603" s="321"/>
      <c r="G603" s="321"/>
      <c r="H603" s="321"/>
      <c r="I603" s="321"/>
      <c r="J603" s="321"/>
      <c r="K603" s="321"/>
      <c r="L603" s="321"/>
      <c r="M603" s="321"/>
      <c r="N603" s="321"/>
      <c r="O603" s="321"/>
      <c r="P603" s="321"/>
      <c r="Q603" s="321"/>
      <c r="R603" s="321"/>
      <c r="S603" s="321"/>
      <c r="T603" s="321"/>
      <c r="U603" s="321"/>
      <c r="V603" s="321"/>
      <c r="W603" s="321"/>
      <c r="X603" s="321"/>
      <c r="Y603" s="321"/>
      <c r="Z603" s="321"/>
    </row>
    <row r="604" ht="12.0" customHeight="1">
      <c r="A604" s="321"/>
      <c r="B604" s="321"/>
      <c r="C604" s="321"/>
      <c r="D604" s="321"/>
      <c r="E604" s="321"/>
      <c r="F604" s="321"/>
      <c r="G604" s="321"/>
      <c r="H604" s="321"/>
      <c r="I604" s="321"/>
      <c r="J604" s="321"/>
      <c r="K604" s="321"/>
      <c r="L604" s="321"/>
      <c r="M604" s="321"/>
      <c r="N604" s="321"/>
      <c r="O604" s="321"/>
      <c r="P604" s="321"/>
      <c r="Q604" s="321"/>
      <c r="R604" s="321"/>
      <c r="S604" s="321"/>
      <c r="T604" s="321"/>
      <c r="U604" s="321"/>
      <c r="V604" s="321"/>
      <c r="W604" s="321"/>
      <c r="X604" s="321"/>
      <c r="Y604" s="321"/>
      <c r="Z604" s="321"/>
    </row>
    <row r="605" ht="12.0" customHeight="1">
      <c r="A605" s="321"/>
      <c r="B605" s="321"/>
      <c r="C605" s="321"/>
      <c r="D605" s="321"/>
      <c r="E605" s="321"/>
      <c r="F605" s="321"/>
      <c r="G605" s="321"/>
      <c r="H605" s="321"/>
      <c r="I605" s="321"/>
      <c r="J605" s="321"/>
      <c r="K605" s="321"/>
      <c r="L605" s="321"/>
      <c r="M605" s="321"/>
      <c r="N605" s="321"/>
      <c r="O605" s="321"/>
      <c r="P605" s="321"/>
      <c r="Q605" s="321"/>
      <c r="R605" s="321"/>
      <c r="S605" s="321"/>
      <c r="T605" s="321"/>
      <c r="U605" s="321"/>
      <c r="V605" s="321"/>
      <c r="W605" s="321"/>
      <c r="X605" s="321"/>
      <c r="Y605" s="321"/>
      <c r="Z605" s="321"/>
    </row>
    <row r="606" ht="12.0" customHeight="1">
      <c r="A606" s="321"/>
      <c r="B606" s="321"/>
      <c r="C606" s="321"/>
      <c r="D606" s="321"/>
      <c r="E606" s="321"/>
      <c r="F606" s="321"/>
      <c r="G606" s="321"/>
      <c r="H606" s="321"/>
      <c r="I606" s="321"/>
      <c r="J606" s="321"/>
      <c r="K606" s="321"/>
      <c r="L606" s="321"/>
      <c r="M606" s="321"/>
      <c r="N606" s="321"/>
      <c r="O606" s="321"/>
      <c r="P606" s="321"/>
      <c r="Q606" s="321"/>
      <c r="R606" s="321"/>
      <c r="S606" s="321"/>
      <c r="T606" s="321"/>
      <c r="U606" s="321"/>
      <c r="V606" s="321"/>
      <c r="W606" s="321"/>
      <c r="X606" s="321"/>
      <c r="Y606" s="321"/>
      <c r="Z606" s="321"/>
    </row>
    <row r="607" ht="12.0" customHeight="1">
      <c r="A607" s="321"/>
      <c r="B607" s="321"/>
      <c r="C607" s="321"/>
      <c r="D607" s="321"/>
      <c r="E607" s="321"/>
      <c r="F607" s="321"/>
      <c r="G607" s="321"/>
      <c r="H607" s="321"/>
      <c r="I607" s="321"/>
      <c r="J607" s="321"/>
      <c r="K607" s="321"/>
      <c r="L607" s="321"/>
      <c r="M607" s="321"/>
      <c r="N607" s="321"/>
      <c r="O607" s="321"/>
      <c r="P607" s="321"/>
      <c r="Q607" s="321"/>
      <c r="R607" s="321"/>
      <c r="S607" s="321"/>
      <c r="T607" s="321"/>
      <c r="U607" s="321"/>
      <c r="V607" s="321"/>
      <c r="W607" s="321"/>
      <c r="X607" s="321"/>
      <c r="Y607" s="321"/>
      <c r="Z607" s="321"/>
    </row>
    <row r="608" ht="12.0" customHeight="1">
      <c r="A608" s="321"/>
      <c r="B608" s="321"/>
      <c r="C608" s="321"/>
      <c r="D608" s="321"/>
      <c r="E608" s="321"/>
      <c r="F608" s="321"/>
      <c r="G608" s="321"/>
      <c r="H608" s="321"/>
      <c r="I608" s="321"/>
      <c r="J608" s="321"/>
      <c r="K608" s="321"/>
      <c r="L608" s="321"/>
      <c r="M608" s="321"/>
      <c r="N608" s="321"/>
      <c r="O608" s="321"/>
      <c r="P608" s="321"/>
      <c r="Q608" s="321"/>
      <c r="R608" s="321"/>
      <c r="S608" s="321"/>
      <c r="T608" s="321"/>
      <c r="U608" s="321"/>
      <c r="V608" s="321"/>
      <c r="W608" s="321"/>
      <c r="X608" s="321"/>
      <c r="Y608" s="321"/>
      <c r="Z608" s="321"/>
    </row>
    <row r="609" ht="12.0" customHeight="1">
      <c r="A609" s="321"/>
      <c r="B609" s="321"/>
      <c r="C609" s="321"/>
      <c r="D609" s="321"/>
      <c r="E609" s="321"/>
      <c r="F609" s="321"/>
      <c r="G609" s="321"/>
      <c r="H609" s="321"/>
      <c r="I609" s="321"/>
      <c r="J609" s="321"/>
      <c r="K609" s="321"/>
      <c r="L609" s="321"/>
      <c r="M609" s="321"/>
      <c r="N609" s="321"/>
      <c r="O609" s="321"/>
      <c r="P609" s="321"/>
      <c r="Q609" s="321"/>
      <c r="R609" s="321"/>
      <c r="S609" s="321"/>
      <c r="T609" s="321"/>
      <c r="U609" s="321"/>
      <c r="V609" s="321"/>
      <c r="W609" s="321"/>
      <c r="X609" s="321"/>
      <c r="Y609" s="321"/>
      <c r="Z609" s="321"/>
    </row>
    <row r="610" ht="12.0" customHeight="1">
      <c r="A610" s="321"/>
      <c r="B610" s="321"/>
      <c r="C610" s="321"/>
      <c r="D610" s="321"/>
      <c r="E610" s="321"/>
      <c r="F610" s="321"/>
      <c r="G610" s="321"/>
      <c r="H610" s="321"/>
      <c r="I610" s="321"/>
      <c r="J610" s="321"/>
      <c r="K610" s="321"/>
      <c r="L610" s="321"/>
      <c r="M610" s="321"/>
      <c r="N610" s="321"/>
      <c r="O610" s="321"/>
      <c r="P610" s="321"/>
      <c r="Q610" s="321"/>
      <c r="R610" s="321"/>
      <c r="S610" s="321"/>
      <c r="T610" s="321"/>
      <c r="U610" s="321"/>
      <c r="V610" s="321"/>
      <c r="W610" s="321"/>
      <c r="X610" s="321"/>
      <c r="Y610" s="321"/>
      <c r="Z610" s="321"/>
    </row>
    <row r="611" ht="12.0" customHeight="1">
      <c r="A611" s="321"/>
      <c r="B611" s="321"/>
      <c r="C611" s="321"/>
      <c r="D611" s="321"/>
      <c r="E611" s="321"/>
      <c r="F611" s="321"/>
      <c r="G611" s="321"/>
      <c r="H611" s="321"/>
      <c r="I611" s="321"/>
      <c r="J611" s="321"/>
      <c r="K611" s="321"/>
      <c r="L611" s="321"/>
      <c r="M611" s="321"/>
      <c r="N611" s="321"/>
      <c r="O611" s="321"/>
      <c r="P611" s="321"/>
      <c r="Q611" s="321"/>
      <c r="R611" s="321"/>
      <c r="S611" s="321"/>
      <c r="T611" s="321"/>
      <c r="U611" s="321"/>
      <c r="V611" s="321"/>
      <c r="W611" s="321"/>
      <c r="X611" s="321"/>
      <c r="Y611" s="321"/>
      <c r="Z611" s="321"/>
    </row>
    <row r="612" ht="12.0" customHeight="1">
      <c r="A612" s="321"/>
      <c r="B612" s="321"/>
      <c r="C612" s="321"/>
      <c r="D612" s="321"/>
      <c r="E612" s="321"/>
      <c r="F612" s="321"/>
      <c r="G612" s="321"/>
      <c r="H612" s="321"/>
      <c r="I612" s="321"/>
      <c r="J612" s="321"/>
      <c r="K612" s="321"/>
      <c r="L612" s="321"/>
      <c r="M612" s="321"/>
      <c r="N612" s="321"/>
      <c r="O612" s="321"/>
      <c r="P612" s="321"/>
      <c r="Q612" s="321"/>
      <c r="R612" s="321"/>
      <c r="S612" s="321"/>
      <c r="T612" s="321"/>
      <c r="U612" s="321"/>
      <c r="V612" s="321"/>
      <c r="W612" s="321"/>
      <c r="X612" s="321"/>
      <c r="Y612" s="321"/>
      <c r="Z612" s="321"/>
    </row>
    <row r="613" ht="12.0" customHeight="1">
      <c r="A613" s="321"/>
      <c r="B613" s="321"/>
      <c r="C613" s="321"/>
      <c r="D613" s="321"/>
      <c r="E613" s="321"/>
      <c r="F613" s="321"/>
      <c r="G613" s="321"/>
      <c r="H613" s="321"/>
      <c r="I613" s="321"/>
      <c r="J613" s="321"/>
      <c r="K613" s="321"/>
      <c r="L613" s="321"/>
      <c r="M613" s="321"/>
      <c r="N613" s="321"/>
      <c r="O613" s="321"/>
      <c r="P613" s="321"/>
      <c r="Q613" s="321"/>
      <c r="R613" s="321"/>
      <c r="S613" s="321"/>
      <c r="T613" s="321"/>
      <c r="U613" s="321"/>
      <c r="V613" s="321"/>
      <c r="W613" s="321"/>
      <c r="X613" s="321"/>
      <c r="Y613" s="321"/>
      <c r="Z613" s="321"/>
    </row>
    <row r="614" ht="12.0" customHeight="1">
      <c r="A614" s="321"/>
      <c r="B614" s="321"/>
      <c r="C614" s="321"/>
      <c r="D614" s="321"/>
      <c r="E614" s="321"/>
      <c r="F614" s="321"/>
      <c r="G614" s="321"/>
      <c r="H614" s="321"/>
      <c r="I614" s="321"/>
      <c r="J614" s="321"/>
      <c r="K614" s="321"/>
      <c r="L614" s="321"/>
      <c r="M614" s="321"/>
      <c r="N614" s="321"/>
      <c r="O614" s="321"/>
      <c r="P614" s="321"/>
      <c r="Q614" s="321"/>
      <c r="R614" s="321"/>
      <c r="S614" s="321"/>
      <c r="T614" s="321"/>
      <c r="U614" s="321"/>
      <c r="V614" s="321"/>
      <c r="W614" s="321"/>
      <c r="X614" s="321"/>
      <c r="Y614" s="321"/>
      <c r="Z614" s="321"/>
    </row>
    <row r="615" ht="12.0" customHeight="1">
      <c r="A615" s="321"/>
      <c r="B615" s="321"/>
      <c r="C615" s="321"/>
      <c r="D615" s="321"/>
      <c r="E615" s="321"/>
      <c r="F615" s="321"/>
      <c r="G615" s="321"/>
      <c r="H615" s="321"/>
      <c r="I615" s="321"/>
      <c r="J615" s="321"/>
      <c r="K615" s="321"/>
      <c r="L615" s="321"/>
      <c r="M615" s="321"/>
      <c r="N615" s="321"/>
      <c r="O615" s="321"/>
      <c r="P615" s="321"/>
      <c r="Q615" s="321"/>
      <c r="R615" s="321"/>
      <c r="S615" s="321"/>
      <c r="T615" s="321"/>
      <c r="U615" s="321"/>
      <c r="V615" s="321"/>
      <c r="W615" s="321"/>
      <c r="X615" s="321"/>
      <c r="Y615" s="321"/>
      <c r="Z615" s="321"/>
    </row>
    <row r="616" ht="12.0" customHeight="1">
      <c r="A616" s="321"/>
      <c r="B616" s="321"/>
      <c r="C616" s="321"/>
      <c r="D616" s="321"/>
      <c r="E616" s="321"/>
      <c r="F616" s="321"/>
      <c r="G616" s="321"/>
      <c r="H616" s="321"/>
      <c r="I616" s="321"/>
      <c r="J616" s="321"/>
      <c r="K616" s="321"/>
      <c r="L616" s="321"/>
      <c r="M616" s="321"/>
      <c r="N616" s="321"/>
      <c r="O616" s="321"/>
      <c r="P616" s="321"/>
      <c r="Q616" s="321"/>
      <c r="R616" s="321"/>
      <c r="S616" s="321"/>
      <c r="T616" s="321"/>
      <c r="U616" s="321"/>
      <c r="V616" s="321"/>
      <c r="W616" s="321"/>
      <c r="X616" s="321"/>
      <c r="Y616" s="321"/>
      <c r="Z616" s="321"/>
    </row>
    <row r="617" ht="12.0" customHeight="1">
      <c r="A617" s="321"/>
      <c r="B617" s="321"/>
      <c r="C617" s="321"/>
      <c r="D617" s="321"/>
      <c r="E617" s="321"/>
      <c r="F617" s="321"/>
      <c r="G617" s="321"/>
      <c r="H617" s="321"/>
      <c r="I617" s="321"/>
      <c r="J617" s="321"/>
      <c r="K617" s="321"/>
      <c r="L617" s="321"/>
      <c r="M617" s="321"/>
      <c r="N617" s="321"/>
      <c r="O617" s="321"/>
      <c r="P617" s="321"/>
      <c r="Q617" s="321"/>
      <c r="R617" s="321"/>
      <c r="S617" s="321"/>
      <c r="T617" s="321"/>
      <c r="U617" s="321"/>
      <c r="V617" s="321"/>
      <c r="W617" s="321"/>
      <c r="X617" s="321"/>
      <c r="Y617" s="321"/>
      <c r="Z617" s="321"/>
    </row>
    <row r="618" ht="12.0" customHeight="1">
      <c r="A618" s="321"/>
      <c r="B618" s="321"/>
      <c r="C618" s="321"/>
      <c r="D618" s="321"/>
      <c r="E618" s="321"/>
      <c r="F618" s="321"/>
      <c r="G618" s="321"/>
      <c r="H618" s="321"/>
      <c r="I618" s="321"/>
      <c r="J618" s="321"/>
      <c r="K618" s="321"/>
      <c r="L618" s="321"/>
      <c r="M618" s="321"/>
      <c r="N618" s="321"/>
      <c r="O618" s="321"/>
      <c r="P618" s="321"/>
      <c r="Q618" s="321"/>
      <c r="R618" s="321"/>
      <c r="S618" s="321"/>
      <c r="T618" s="321"/>
      <c r="U618" s="321"/>
      <c r="V618" s="321"/>
      <c r="W618" s="321"/>
      <c r="X618" s="321"/>
      <c r="Y618" s="321"/>
      <c r="Z618" s="321"/>
    </row>
    <row r="619" ht="12.0" customHeight="1">
      <c r="A619" s="321"/>
      <c r="B619" s="321"/>
      <c r="C619" s="321"/>
      <c r="D619" s="321"/>
      <c r="E619" s="321"/>
      <c r="F619" s="321"/>
      <c r="G619" s="321"/>
      <c r="H619" s="321"/>
      <c r="I619" s="321"/>
      <c r="J619" s="321"/>
      <c r="K619" s="321"/>
      <c r="L619" s="321"/>
      <c r="M619" s="321"/>
      <c r="N619" s="321"/>
      <c r="O619" s="321"/>
      <c r="P619" s="321"/>
      <c r="Q619" s="321"/>
      <c r="R619" s="321"/>
      <c r="S619" s="321"/>
      <c r="T619" s="321"/>
      <c r="U619" s="321"/>
      <c r="V619" s="321"/>
      <c r="W619" s="321"/>
      <c r="X619" s="321"/>
      <c r="Y619" s="321"/>
      <c r="Z619" s="321"/>
    </row>
    <row r="620" ht="12.0" customHeight="1">
      <c r="A620" s="321"/>
      <c r="B620" s="321"/>
      <c r="C620" s="321"/>
      <c r="D620" s="321"/>
      <c r="E620" s="321"/>
      <c r="F620" s="321"/>
      <c r="G620" s="321"/>
      <c r="H620" s="321"/>
      <c r="I620" s="321"/>
      <c r="J620" s="321"/>
      <c r="K620" s="321"/>
      <c r="L620" s="321"/>
      <c r="M620" s="321"/>
      <c r="N620" s="321"/>
      <c r="O620" s="321"/>
      <c r="P620" s="321"/>
      <c r="Q620" s="321"/>
      <c r="R620" s="321"/>
      <c r="S620" s="321"/>
      <c r="T620" s="321"/>
      <c r="U620" s="321"/>
      <c r="V620" s="321"/>
      <c r="W620" s="321"/>
      <c r="X620" s="321"/>
      <c r="Y620" s="321"/>
      <c r="Z620" s="321"/>
    </row>
    <row r="621" ht="12.0" customHeight="1">
      <c r="A621" s="321"/>
      <c r="B621" s="321"/>
      <c r="C621" s="321"/>
      <c r="D621" s="321"/>
      <c r="E621" s="321"/>
      <c r="F621" s="321"/>
      <c r="G621" s="321"/>
      <c r="H621" s="321"/>
      <c r="I621" s="321"/>
      <c r="J621" s="321"/>
      <c r="K621" s="321"/>
      <c r="L621" s="321"/>
      <c r="M621" s="321"/>
      <c r="N621" s="321"/>
      <c r="O621" s="321"/>
      <c r="P621" s="321"/>
      <c r="Q621" s="321"/>
      <c r="R621" s="321"/>
      <c r="S621" s="321"/>
      <c r="T621" s="321"/>
      <c r="U621" s="321"/>
      <c r="V621" s="321"/>
      <c r="W621" s="321"/>
      <c r="X621" s="321"/>
      <c r="Y621" s="321"/>
      <c r="Z621" s="321"/>
    </row>
    <row r="622" ht="12.0" customHeight="1">
      <c r="A622" s="321"/>
      <c r="B622" s="321"/>
      <c r="C622" s="321"/>
      <c r="D622" s="321"/>
      <c r="E622" s="321"/>
      <c r="F622" s="321"/>
      <c r="G622" s="321"/>
      <c r="H622" s="321"/>
      <c r="I622" s="321"/>
      <c r="J622" s="321"/>
      <c r="K622" s="321"/>
      <c r="L622" s="321"/>
      <c r="M622" s="321"/>
      <c r="N622" s="321"/>
      <c r="O622" s="321"/>
      <c r="P622" s="321"/>
      <c r="Q622" s="321"/>
      <c r="R622" s="321"/>
      <c r="S622" s="321"/>
      <c r="T622" s="321"/>
      <c r="U622" s="321"/>
      <c r="V622" s="321"/>
      <c r="W622" s="321"/>
      <c r="X622" s="321"/>
      <c r="Y622" s="321"/>
      <c r="Z622" s="321"/>
    </row>
    <row r="623" ht="12.0" customHeight="1">
      <c r="A623" s="321"/>
      <c r="B623" s="321"/>
      <c r="C623" s="321"/>
      <c r="D623" s="321"/>
      <c r="E623" s="321"/>
      <c r="F623" s="321"/>
      <c r="G623" s="321"/>
      <c r="H623" s="321"/>
      <c r="I623" s="321"/>
      <c r="J623" s="321"/>
      <c r="K623" s="321"/>
      <c r="L623" s="321"/>
      <c r="M623" s="321"/>
      <c r="N623" s="321"/>
      <c r="O623" s="321"/>
      <c r="P623" s="321"/>
      <c r="Q623" s="321"/>
      <c r="R623" s="321"/>
      <c r="S623" s="321"/>
      <c r="T623" s="321"/>
      <c r="U623" s="321"/>
      <c r="V623" s="321"/>
      <c r="W623" s="321"/>
      <c r="X623" s="321"/>
      <c r="Y623" s="321"/>
      <c r="Z623" s="321"/>
    </row>
    <row r="624" ht="12.0" customHeight="1">
      <c r="A624" s="321"/>
      <c r="B624" s="321"/>
      <c r="C624" s="321"/>
      <c r="D624" s="321"/>
      <c r="E624" s="321"/>
      <c r="F624" s="321"/>
      <c r="G624" s="321"/>
      <c r="H624" s="321"/>
      <c r="I624" s="321"/>
      <c r="J624" s="321"/>
      <c r="K624" s="321"/>
      <c r="L624" s="321"/>
      <c r="M624" s="321"/>
      <c r="N624" s="321"/>
      <c r="O624" s="321"/>
      <c r="P624" s="321"/>
      <c r="Q624" s="321"/>
      <c r="R624" s="321"/>
      <c r="S624" s="321"/>
      <c r="T624" s="321"/>
      <c r="U624" s="321"/>
      <c r="V624" s="321"/>
      <c r="W624" s="321"/>
      <c r="X624" s="321"/>
      <c r="Y624" s="321"/>
      <c r="Z624" s="321"/>
    </row>
    <row r="625" ht="12.0" customHeight="1">
      <c r="A625" s="321"/>
      <c r="B625" s="321"/>
      <c r="C625" s="321"/>
      <c r="D625" s="321"/>
      <c r="E625" s="321"/>
      <c r="F625" s="321"/>
      <c r="G625" s="321"/>
      <c r="H625" s="321"/>
      <c r="I625" s="321"/>
      <c r="J625" s="321"/>
      <c r="K625" s="321"/>
      <c r="L625" s="321"/>
      <c r="M625" s="321"/>
      <c r="N625" s="321"/>
      <c r="O625" s="321"/>
      <c r="P625" s="321"/>
      <c r="Q625" s="321"/>
      <c r="R625" s="321"/>
      <c r="S625" s="321"/>
      <c r="T625" s="321"/>
      <c r="U625" s="321"/>
      <c r="V625" s="321"/>
      <c r="W625" s="321"/>
      <c r="X625" s="321"/>
      <c r="Y625" s="321"/>
      <c r="Z625" s="321"/>
    </row>
    <row r="626" ht="12.0" customHeight="1">
      <c r="A626" s="321"/>
      <c r="B626" s="321"/>
      <c r="C626" s="321"/>
      <c r="D626" s="321"/>
      <c r="E626" s="321"/>
      <c r="F626" s="321"/>
      <c r="G626" s="321"/>
      <c r="H626" s="321"/>
      <c r="I626" s="321"/>
      <c r="J626" s="321"/>
      <c r="K626" s="321"/>
      <c r="L626" s="321"/>
      <c r="M626" s="321"/>
      <c r="N626" s="321"/>
      <c r="O626" s="321"/>
      <c r="P626" s="321"/>
      <c r="Q626" s="321"/>
      <c r="R626" s="321"/>
      <c r="S626" s="321"/>
      <c r="T626" s="321"/>
      <c r="U626" s="321"/>
      <c r="V626" s="321"/>
      <c r="W626" s="321"/>
      <c r="X626" s="321"/>
      <c r="Y626" s="321"/>
      <c r="Z626" s="321"/>
    </row>
    <row r="627" ht="12.0" customHeight="1">
      <c r="A627" s="321"/>
      <c r="B627" s="321"/>
      <c r="C627" s="321"/>
      <c r="D627" s="321"/>
      <c r="E627" s="321"/>
      <c r="F627" s="321"/>
      <c r="G627" s="321"/>
      <c r="H627" s="321"/>
      <c r="I627" s="321"/>
      <c r="J627" s="321"/>
      <c r="K627" s="321"/>
      <c r="L627" s="321"/>
      <c r="M627" s="321"/>
      <c r="N627" s="321"/>
      <c r="O627" s="321"/>
      <c r="P627" s="321"/>
      <c r="Q627" s="321"/>
      <c r="R627" s="321"/>
      <c r="S627" s="321"/>
      <c r="T627" s="321"/>
      <c r="U627" s="321"/>
      <c r="V627" s="321"/>
      <c r="W627" s="321"/>
      <c r="X627" s="321"/>
      <c r="Y627" s="321"/>
      <c r="Z627" s="321"/>
    </row>
    <row r="628" ht="12.0" customHeight="1">
      <c r="A628" s="321"/>
      <c r="B628" s="321"/>
      <c r="C628" s="321"/>
      <c r="D628" s="321"/>
      <c r="E628" s="321"/>
      <c r="F628" s="321"/>
      <c r="G628" s="321"/>
      <c r="H628" s="321"/>
      <c r="I628" s="321"/>
      <c r="J628" s="321"/>
      <c r="K628" s="321"/>
      <c r="L628" s="321"/>
      <c r="M628" s="321"/>
      <c r="N628" s="321"/>
      <c r="O628" s="321"/>
      <c r="P628" s="321"/>
      <c r="Q628" s="321"/>
      <c r="R628" s="321"/>
      <c r="S628" s="321"/>
      <c r="T628" s="321"/>
      <c r="U628" s="321"/>
      <c r="V628" s="321"/>
      <c r="W628" s="321"/>
      <c r="X628" s="321"/>
      <c r="Y628" s="321"/>
      <c r="Z628" s="321"/>
    </row>
    <row r="629" ht="12.0" customHeight="1">
      <c r="A629" s="321"/>
      <c r="B629" s="321"/>
      <c r="C629" s="321"/>
      <c r="D629" s="321"/>
      <c r="E629" s="321"/>
      <c r="F629" s="321"/>
      <c r="G629" s="321"/>
      <c r="H629" s="321"/>
      <c r="I629" s="321"/>
      <c r="J629" s="321"/>
      <c r="K629" s="321"/>
      <c r="L629" s="321"/>
      <c r="M629" s="321"/>
      <c r="N629" s="321"/>
      <c r="O629" s="321"/>
      <c r="P629" s="321"/>
      <c r="Q629" s="321"/>
      <c r="R629" s="321"/>
      <c r="S629" s="321"/>
      <c r="T629" s="321"/>
      <c r="U629" s="321"/>
      <c r="V629" s="321"/>
      <c r="W629" s="321"/>
      <c r="X629" s="321"/>
      <c r="Y629" s="321"/>
      <c r="Z629" s="321"/>
    </row>
    <row r="630" ht="12.0" customHeight="1">
      <c r="A630" s="321"/>
      <c r="B630" s="321"/>
      <c r="C630" s="321"/>
      <c r="D630" s="321"/>
      <c r="E630" s="321"/>
      <c r="F630" s="321"/>
      <c r="G630" s="321"/>
      <c r="H630" s="321"/>
      <c r="I630" s="321"/>
      <c r="J630" s="321"/>
      <c r="K630" s="321"/>
      <c r="L630" s="321"/>
      <c r="M630" s="321"/>
      <c r="N630" s="321"/>
      <c r="O630" s="321"/>
      <c r="P630" s="321"/>
      <c r="Q630" s="321"/>
      <c r="R630" s="321"/>
      <c r="S630" s="321"/>
      <c r="T630" s="321"/>
      <c r="U630" s="321"/>
      <c r="V630" s="321"/>
      <c r="W630" s="321"/>
      <c r="X630" s="321"/>
      <c r="Y630" s="321"/>
      <c r="Z630" s="321"/>
    </row>
    <row r="631" ht="12.0" customHeight="1">
      <c r="A631" s="321"/>
      <c r="B631" s="321"/>
      <c r="C631" s="321"/>
      <c r="D631" s="321"/>
      <c r="E631" s="321"/>
      <c r="F631" s="321"/>
      <c r="G631" s="321"/>
      <c r="H631" s="321"/>
      <c r="I631" s="321"/>
      <c r="J631" s="321"/>
      <c r="K631" s="321"/>
      <c r="L631" s="321"/>
      <c r="M631" s="321"/>
      <c r="N631" s="321"/>
      <c r="O631" s="321"/>
      <c r="P631" s="321"/>
      <c r="Q631" s="321"/>
      <c r="R631" s="321"/>
      <c r="S631" s="321"/>
      <c r="T631" s="321"/>
      <c r="U631" s="321"/>
      <c r="V631" s="321"/>
      <c r="W631" s="321"/>
      <c r="X631" s="321"/>
      <c r="Y631" s="321"/>
      <c r="Z631" s="321"/>
    </row>
    <row r="632" ht="12.0" customHeight="1">
      <c r="A632" s="321"/>
      <c r="B632" s="321"/>
      <c r="C632" s="321"/>
      <c r="D632" s="321"/>
      <c r="E632" s="321"/>
      <c r="F632" s="321"/>
      <c r="G632" s="321"/>
      <c r="H632" s="321"/>
      <c r="I632" s="321"/>
      <c r="J632" s="321"/>
      <c r="K632" s="321"/>
      <c r="L632" s="321"/>
      <c r="M632" s="321"/>
      <c r="N632" s="321"/>
      <c r="O632" s="321"/>
      <c r="P632" s="321"/>
      <c r="Q632" s="321"/>
      <c r="R632" s="321"/>
      <c r="S632" s="321"/>
      <c r="T632" s="321"/>
      <c r="U632" s="321"/>
      <c r="V632" s="321"/>
      <c r="W632" s="321"/>
      <c r="X632" s="321"/>
      <c r="Y632" s="321"/>
      <c r="Z632" s="321"/>
    </row>
    <row r="633" ht="12.0" customHeight="1">
      <c r="A633" s="321"/>
      <c r="B633" s="321"/>
      <c r="C633" s="321"/>
      <c r="D633" s="321"/>
      <c r="E633" s="321"/>
      <c r="F633" s="321"/>
      <c r="G633" s="321"/>
      <c r="H633" s="321"/>
      <c r="I633" s="321"/>
      <c r="J633" s="321"/>
      <c r="K633" s="321"/>
      <c r="L633" s="321"/>
      <c r="M633" s="321"/>
      <c r="N633" s="321"/>
      <c r="O633" s="321"/>
      <c r="P633" s="321"/>
      <c r="Q633" s="321"/>
      <c r="R633" s="321"/>
      <c r="S633" s="321"/>
      <c r="T633" s="321"/>
      <c r="U633" s="321"/>
      <c r="V633" s="321"/>
      <c r="W633" s="321"/>
      <c r="X633" s="321"/>
      <c r="Y633" s="321"/>
      <c r="Z633" s="321"/>
    </row>
    <row r="634" ht="12.0" customHeight="1">
      <c r="A634" s="321"/>
      <c r="B634" s="321"/>
      <c r="C634" s="321"/>
      <c r="D634" s="321"/>
      <c r="E634" s="321"/>
      <c r="F634" s="321"/>
      <c r="G634" s="321"/>
      <c r="H634" s="321"/>
      <c r="I634" s="321"/>
      <c r="J634" s="321"/>
      <c r="K634" s="321"/>
      <c r="L634" s="321"/>
      <c r="M634" s="321"/>
      <c r="N634" s="321"/>
      <c r="O634" s="321"/>
      <c r="P634" s="321"/>
      <c r="Q634" s="321"/>
      <c r="R634" s="321"/>
      <c r="S634" s="321"/>
      <c r="T634" s="321"/>
      <c r="U634" s="321"/>
      <c r="V634" s="321"/>
      <c r="W634" s="321"/>
      <c r="X634" s="321"/>
      <c r="Y634" s="321"/>
      <c r="Z634" s="321"/>
    </row>
    <row r="635" ht="12.0" customHeight="1">
      <c r="A635" s="321"/>
      <c r="B635" s="321"/>
      <c r="C635" s="321"/>
      <c r="D635" s="321"/>
      <c r="E635" s="321"/>
      <c r="F635" s="321"/>
      <c r="G635" s="321"/>
      <c r="H635" s="321"/>
      <c r="I635" s="321"/>
      <c r="J635" s="321"/>
      <c r="K635" s="321"/>
      <c r="L635" s="321"/>
      <c r="M635" s="321"/>
      <c r="N635" s="321"/>
      <c r="O635" s="321"/>
      <c r="P635" s="321"/>
      <c r="Q635" s="321"/>
      <c r="R635" s="321"/>
      <c r="S635" s="321"/>
      <c r="T635" s="321"/>
      <c r="U635" s="321"/>
      <c r="V635" s="321"/>
      <c r="W635" s="321"/>
      <c r="X635" s="321"/>
      <c r="Y635" s="321"/>
      <c r="Z635" s="321"/>
    </row>
    <row r="636" ht="12.0" customHeight="1">
      <c r="A636" s="321"/>
      <c r="B636" s="321"/>
      <c r="C636" s="321"/>
      <c r="D636" s="321"/>
      <c r="E636" s="321"/>
      <c r="F636" s="321"/>
      <c r="G636" s="321"/>
      <c r="H636" s="321"/>
      <c r="I636" s="321"/>
      <c r="J636" s="321"/>
      <c r="K636" s="321"/>
      <c r="L636" s="321"/>
      <c r="M636" s="321"/>
      <c r="N636" s="321"/>
      <c r="O636" s="321"/>
      <c r="P636" s="321"/>
      <c r="Q636" s="321"/>
      <c r="R636" s="321"/>
      <c r="S636" s="321"/>
      <c r="T636" s="321"/>
      <c r="U636" s="321"/>
      <c r="V636" s="321"/>
      <c r="W636" s="321"/>
      <c r="X636" s="321"/>
      <c r="Y636" s="321"/>
      <c r="Z636" s="321"/>
    </row>
    <row r="637" ht="12.0" customHeight="1">
      <c r="A637" s="321"/>
      <c r="B637" s="321"/>
      <c r="C637" s="321"/>
      <c r="D637" s="321"/>
      <c r="E637" s="321"/>
      <c r="F637" s="321"/>
      <c r="G637" s="321"/>
      <c r="H637" s="321"/>
      <c r="I637" s="321"/>
      <c r="J637" s="321"/>
      <c r="K637" s="321"/>
      <c r="L637" s="321"/>
      <c r="M637" s="321"/>
      <c r="N637" s="321"/>
      <c r="O637" s="321"/>
      <c r="P637" s="321"/>
      <c r="Q637" s="321"/>
      <c r="R637" s="321"/>
      <c r="S637" s="321"/>
      <c r="T637" s="321"/>
      <c r="U637" s="321"/>
      <c r="V637" s="321"/>
      <c r="W637" s="321"/>
      <c r="X637" s="321"/>
      <c r="Y637" s="321"/>
      <c r="Z637" s="321"/>
    </row>
    <row r="638" ht="12.0" customHeight="1">
      <c r="A638" s="321"/>
      <c r="B638" s="321"/>
      <c r="C638" s="321"/>
      <c r="D638" s="321"/>
      <c r="E638" s="321"/>
      <c r="F638" s="321"/>
      <c r="G638" s="321"/>
      <c r="H638" s="321"/>
      <c r="I638" s="321"/>
      <c r="J638" s="321"/>
      <c r="K638" s="321"/>
      <c r="L638" s="321"/>
      <c r="M638" s="321"/>
      <c r="N638" s="321"/>
      <c r="O638" s="321"/>
      <c r="P638" s="321"/>
      <c r="Q638" s="321"/>
      <c r="R638" s="321"/>
      <c r="S638" s="321"/>
      <c r="T638" s="321"/>
      <c r="U638" s="321"/>
      <c r="V638" s="321"/>
      <c r="W638" s="321"/>
      <c r="X638" s="321"/>
      <c r="Y638" s="321"/>
      <c r="Z638" s="321"/>
    </row>
    <row r="639" ht="12.0" customHeight="1">
      <c r="A639" s="321"/>
      <c r="B639" s="321"/>
      <c r="C639" s="321"/>
      <c r="D639" s="321"/>
      <c r="E639" s="321"/>
      <c r="F639" s="321"/>
      <c r="G639" s="321"/>
      <c r="H639" s="321"/>
      <c r="I639" s="321"/>
      <c r="J639" s="321"/>
      <c r="K639" s="321"/>
      <c r="L639" s="321"/>
      <c r="M639" s="321"/>
      <c r="N639" s="321"/>
      <c r="O639" s="321"/>
      <c r="P639" s="321"/>
      <c r="Q639" s="321"/>
      <c r="R639" s="321"/>
      <c r="S639" s="321"/>
      <c r="T639" s="321"/>
      <c r="U639" s="321"/>
      <c r="V639" s="321"/>
      <c r="W639" s="321"/>
      <c r="X639" s="321"/>
      <c r="Y639" s="321"/>
      <c r="Z639" s="321"/>
    </row>
    <row r="640" ht="12.0" customHeight="1">
      <c r="A640" s="321"/>
      <c r="B640" s="321"/>
      <c r="C640" s="321"/>
      <c r="D640" s="321"/>
      <c r="E640" s="321"/>
      <c r="F640" s="321"/>
      <c r="G640" s="321"/>
      <c r="H640" s="321"/>
      <c r="I640" s="321"/>
      <c r="J640" s="321"/>
      <c r="K640" s="321"/>
      <c r="L640" s="321"/>
      <c r="M640" s="321"/>
      <c r="N640" s="321"/>
      <c r="O640" s="321"/>
      <c r="P640" s="321"/>
      <c r="Q640" s="321"/>
      <c r="R640" s="321"/>
      <c r="S640" s="321"/>
      <c r="T640" s="321"/>
      <c r="U640" s="321"/>
      <c r="V640" s="321"/>
      <c r="W640" s="321"/>
      <c r="X640" s="321"/>
      <c r="Y640" s="321"/>
      <c r="Z640" s="321"/>
    </row>
    <row r="641" ht="12.0" customHeight="1">
      <c r="A641" s="321"/>
      <c r="B641" s="321"/>
      <c r="C641" s="321"/>
      <c r="D641" s="321"/>
      <c r="E641" s="321"/>
      <c r="F641" s="321"/>
      <c r="G641" s="321"/>
      <c r="H641" s="321"/>
      <c r="I641" s="321"/>
      <c r="J641" s="321"/>
      <c r="K641" s="321"/>
      <c r="L641" s="321"/>
      <c r="M641" s="321"/>
      <c r="N641" s="321"/>
      <c r="O641" s="321"/>
      <c r="P641" s="321"/>
      <c r="Q641" s="321"/>
      <c r="R641" s="321"/>
      <c r="S641" s="321"/>
      <c r="T641" s="321"/>
      <c r="U641" s="321"/>
      <c r="V641" s="321"/>
      <c r="W641" s="321"/>
      <c r="X641" s="321"/>
      <c r="Y641" s="321"/>
      <c r="Z641" s="321"/>
    </row>
    <row r="642" ht="12.0" customHeight="1">
      <c r="A642" s="321"/>
      <c r="B642" s="321"/>
      <c r="C642" s="321"/>
      <c r="D642" s="321"/>
      <c r="E642" s="321"/>
      <c r="F642" s="321"/>
      <c r="G642" s="321"/>
      <c r="H642" s="321"/>
      <c r="I642" s="321"/>
      <c r="J642" s="321"/>
      <c r="K642" s="321"/>
      <c r="L642" s="321"/>
      <c r="M642" s="321"/>
      <c r="N642" s="321"/>
      <c r="O642" s="321"/>
      <c r="P642" s="321"/>
      <c r="Q642" s="321"/>
      <c r="R642" s="321"/>
      <c r="S642" s="321"/>
      <c r="T642" s="321"/>
      <c r="U642" s="321"/>
      <c r="V642" s="321"/>
      <c r="W642" s="321"/>
      <c r="X642" s="321"/>
      <c r="Y642" s="321"/>
      <c r="Z642" s="321"/>
    </row>
    <row r="643" ht="12.0" customHeight="1">
      <c r="A643" s="321"/>
      <c r="B643" s="321"/>
      <c r="C643" s="321"/>
      <c r="D643" s="321"/>
      <c r="E643" s="321"/>
      <c r="F643" s="321"/>
      <c r="G643" s="321"/>
      <c r="H643" s="321"/>
      <c r="I643" s="321"/>
      <c r="J643" s="321"/>
      <c r="K643" s="321"/>
      <c r="L643" s="321"/>
      <c r="M643" s="321"/>
      <c r="N643" s="321"/>
      <c r="O643" s="321"/>
      <c r="P643" s="321"/>
      <c r="Q643" s="321"/>
      <c r="R643" s="321"/>
      <c r="S643" s="321"/>
      <c r="T643" s="321"/>
      <c r="U643" s="321"/>
      <c r="V643" s="321"/>
      <c r="W643" s="321"/>
      <c r="X643" s="321"/>
      <c r="Y643" s="321"/>
      <c r="Z643" s="321"/>
    </row>
    <row r="644" ht="12.0" customHeight="1">
      <c r="A644" s="321"/>
      <c r="B644" s="321"/>
      <c r="C644" s="321"/>
      <c r="D644" s="321"/>
      <c r="E644" s="321"/>
      <c r="F644" s="321"/>
      <c r="G644" s="321"/>
      <c r="H644" s="321"/>
      <c r="I644" s="321"/>
      <c r="J644" s="321"/>
      <c r="K644" s="321"/>
      <c r="L644" s="321"/>
      <c r="M644" s="321"/>
      <c r="N644" s="321"/>
      <c r="O644" s="321"/>
      <c r="P644" s="321"/>
      <c r="Q644" s="321"/>
      <c r="R644" s="321"/>
      <c r="S644" s="321"/>
      <c r="T644" s="321"/>
      <c r="U644" s="321"/>
      <c r="V644" s="321"/>
      <c r="W644" s="321"/>
      <c r="X644" s="321"/>
      <c r="Y644" s="321"/>
      <c r="Z644" s="321"/>
    </row>
    <row r="645" ht="12.0" customHeight="1">
      <c r="A645" s="321"/>
      <c r="B645" s="321"/>
      <c r="C645" s="321"/>
      <c r="D645" s="321"/>
      <c r="E645" s="321"/>
      <c r="F645" s="321"/>
      <c r="G645" s="321"/>
      <c r="H645" s="321"/>
      <c r="I645" s="321"/>
      <c r="J645" s="321"/>
      <c r="K645" s="321"/>
      <c r="L645" s="321"/>
      <c r="M645" s="321"/>
      <c r="N645" s="321"/>
      <c r="O645" s="321"/>
      <c r="P645" s="321"/>
      <c r="Q645" s="321"/>
      <c r="R645" s="321"/>
      <c r="S645" s="321"/>
      <c r="T645" s="321"/>
      <c r="U645" s="321"/>
      <c r="V645" s="321"/>
      <c r="W645" s="321"/>
      <c r="X645" s="321"/>
      <c r="Y645" s="321"/>
      <c r="Z645" s="321"/>
    </row>
    <row r="646" ht="12.0" customHeight="1">
      <c r="A646" s="321"/>
      <c r="B646" s="321"/>
      <c r="C646" s="321"/>
      <c r="D646" s="321"/>
      <c r="E646" s="321"/>
      <c r="F646" s="321"/>
      <c r="G646" s="321"/>
      <c r="H646" s="321"/>
      <c r="I646" s="321"/>
      <c r="J646" s="321"/>
      <c r="K646" s="321"/>
      <c r="L646" s="321"/>
      <c r="M646" s="321"/>
      <c r="N646" s="321"/>
      <c r="O646" s="321"/>
      <c r="P646" s="321"/>
      <c r="Q646" s="321"/>
      <c r="R646" s="321"/>
      <c r="S646" s="321"/>
      <c r="T646" s="321"/>
      <c r="U646" s="321"/>
      <c r="V646" s="321"/>
      <c r="W646" s="321"/>
      <c r="X646" s="321"/>
      <c r="Y646" s="321"/>
      <c r="Z646" s="321"/>
    </row>
    <row r="647" ht="12.0" customHeight="1">
      <c r="A647" s="321"/>
      <c r="B647" s="321"/>
      <c r="C647" s="321"/>
      <c r="D647" s="321"/>
      <c r="E647" s="321"/>
      <c r="F647" s="321"/>
      <c r="G647" s="321"/>
      <c r="H647" s="321"/>
      <c r="I647" s="321"/>
      <c r="J647" s="321"/>
      <c r="K647" s="321"/>
      <c r="L647" s="321"/>
      <c r="M647" s="321"/>
      <c r="N647" s="321"/>
      <c r="O647" s="321"/>
      <c r="P647" s="321"/>
      <c r="Q647" s="321"/>
      <c r="R647" s="321"/>
      <c r="S647" s="321"/>
      <c r="T647" s="321"/>
      <c r="U647" s="321"/>
      <c r="V647" s="321"/>
      <c r="W647" s="321"/>
      <c r="X647" s="321"/>
      <c r="Y647" s="321"/>
      <c r="Z647" s="321"/>
    </row>
    <row r="648" ht="12.0" customHeight="1">
      <c r="A648" s="321"/>
      <c r="B648" s="321"/>
      <c r="C648" s="321"/>
      <c r="D648" s="321"/>
      <c r="E648" s="321"/>
      <c r="F648" s="321"/>
      <c r="G648" s="321"/>
      <c r="H648" s="321"/>
      <c r="I648" s="321"/>
      <c r="J648" s="321"/>
      <c r="K648" s="321"/>
      <c r="L648" s="321"/>
      <c r="M648" s="321"/>
      <c r="N648" s="321"/>
      <c r="O648" s="321"/>
      <c r="P648" s="321"/>
      <c r="Q648" s="321"/>
      <c r="R648" s="321"/>
      <c r="S648" s="321"/>
      <c r="T648" s="321"/>
      <c r="U648" s="321"/>
      <c r="V648" s="321"/>
      <c r="W648" s="321"/>
      <c r="X648" s="321"/>
      <c r="Y648" s="321"/>
      <c r="Z648" s="321"/>
    </row>
    <row r="649" ht="12.0" customHeight="1">
      <c r="A649" s="321"/>
      <c r="B649" s="321"/>
      <c r="C649" s="321"/>
      <c r="D649" s="321"/>
      <c r="E649" s="321"/>
      <c r="F649" s="321"/>
      <c r="G649" s="321"/>
      <c r="H649" s="321"/>
      <c r="I649" s="321"/>
      <c r="J649" s="321"/>
      <c r="K649" s="321"/>
      <c r="L649" s="321"/>
      <c r="M649" s="321"/>
      <c r="N649" s="321"/>
      <c r="O649" s="321"/>
      <c r="P649" s="321"/>
      <c r="Q649" s="321"/>
      <c r="R649" s="321"/>
      <c r="S649" s="321"/>
      <c r="T649" s="321"/>
      <c r="U649" s="321"/>
      <c r="V649" s="321"/>
      <c r="W649" s="321"/>
      <c r="X649" s="321"/>
      <c r="Y649" s="321"/>
      <c r="Z649" s="321"/>
    </row>
    <row r="650" ht="12.0" customHeight="1">
      <c r="A650" s="321"/>
      <c r="B650" s="321"/>
      <c r="C650" s="321"/>
      <c r="D650" s="321"/>
      <c r="E650" s="321"/>
      <c r="F650" s="321"/>
      <c r="G650" s="321"/>
      <c r="H650" s="321"/>
      <c r="I650" s="321"/>
      <c r="J650" s="321"/>
      <c r="K650" s="321"/>
      <c r="L650" s="321"/>
      <c r="M650" s="321"/>
      <c r="N650" s="321"/>
      <c r="O650" s="321"/>
      <c r="P650" s="321"/>
      <c r="Q650" s="321"/>
      <c r="R650" s="321"/>
      <c r="S650" s="321"/>
      <c r="T650" s="321"/>
      <c r="U650" s="321"/>
      <c r="V650" s="321"/>
      <c r="W650" s="321"/>
      <c r="X650" s="321"/>
      <c r="Y650" s="321"/>
      <c r="Z650" s="321"/>
    </row>
    <row r="651" ht="12.0" customHeight="1">
      <c r="A651" s="321"/>
      <c r="B651" s="321"/>
      <c r="C651" s="321"/>
      <c r="D651" s="321"/>
      <c r="E651" s="321"/>
      <c r="F651" s="321"/>
      <c r="G651" s="321"/>
      <c r="H651" s="321"/>
      <c r="I651" s="321"/>
      <c r="J651" s="321"/>
      <c r="K651" s="321"/>
      <c r="L651" s="321"/>
      <c r="M651" s="321"/>
      <c r="N651" s="321"/>
      <c r="O651" s="321"/>
      <c r="P651" s="321"/>
      <c r="Q651" s="321"/>
      <c r="R651" s="321"/>
      <c r="S651" s="321"/>
      <c r="T651" s="321"/>
      <c r="U651" s="321"/>
      <c r="V651" s="321"/>
      <c r="W651" s="321"/>
      <c r="X651" s="321"/>
      <c r="Y651" s="321"/>
      <c r="Z651" s="321"/>
    </row>
    <row r="652" ht="12.0" customHeight="1">
      <c r="A652" s="321"/>
      <c r="B652" s="321"/>
      <c r="C652" s="321"/>
      <c r="D652" s="321"/>
      <c r="E652" s="321"/>
      <c r="F652" s="321"/>
      <c r="G652" s="321"/>
      <c r="H652" s="321"/>
      <c r="I652" s="321"/>
      <c r="J652" s="321"/>
      <c r="K652" s="321"/>
      <c r="L652" s="321"/>
      <c r="M652" s="321"/>
      <c r="N652" s="321"/>
      <c r="O652" s="321"/>
      <c r="P652" s="321"/>
      <c r="Q652" s="321"/>
      <c r="R652" s="321"/>
      <c r="S652" s="321"/>
      <c r="T652" s="321"/>
      <c r="U652" s="321"/>
      <c r="V652" s="321"/>
      <c r="W652" s="321"/>
      <c r="X652" s="321"/>
      <c r="Y652" s="321"/>
      <c r="Z652" s="321"/>
    </row>
    <row r="653" ht="12.0" customHeight="1">
      <c r="A653" s="321"/>
      <c r="B653" s="321"/>
      <c r="C653" s="321"/>
      <c r="D653" s="321"/>
      <c r="E653" s="321"/>
      <c r="F653" s="321"/>
      <c r="G653" s="321"/>
      <c r="H653" s="321"/>
      <c r="I653" s="321"/>
      <c r="J653" s="321"/>
      <c r="K653" s="321"/>
      <c r="L653" s="321"/>
      <c r="M653" s="321"/>
      <c r="N653" s="321"/>
      <c r="O653" s="321"/>
      <c r="P653" s="321"/>
      <c r="Q653" s="321"/>
      <c r="R653" s="321"/>
      <c r="S653" s="321"/>
      <c r="T653" s="321"/>
      <c r="U653" s="321"/>
      <c r="V653" s="321"/>
      <c r="W653" s="321"/>
      <c r="X653" s="321"/>
      <c r="Y653" s="321"/>
      <c r="Z653" s="321"/>
    </row>
    <row r="654" ht="12.0" customHeight="1">
      <c r="A654" s="321"/>
      <c r="B654" s="321"/>
      <c r="C654" s="321"/>
      <c r="D654" s="321"/>
      <c r="E654" s="321"/>
      <c r="F654" s="321"/>
      <c r="G654" s="321"/>
      <c r="H654" s="321"/>
      <c r="I654" s="321"/>
      <c r="J654" s="321"/>
      <c r="K654" s="321"/>
      <c r="L654" s="321"/>
      <c r="M654" s="321"/>
      <c r="N654" s="321"/>
      <c r="O654" s="321"/>
      <c r="P654" s="321"/>
      <c r="Q654" s="321"/>
      <c r="R654" s="321"/>
      <c r="S654" s="321"/>
      <c r="T654" s="321"/>
      <c r="U654" s="321"/>
      <c r="V654" s="321"/>
      <c r="W654" s="321"/>
      <c r="X654" s="321"/>
      <c r="Y654" s="321"/>
      <c r="Z654" s="321"/>
    </row>
    <row r="655" ht="12.0" customHeight="1">
      <c r="A655" s="321"/>
      <c r="B655" s="321"/>
      <c r="C655" s="321"/>
      <c r="D655" s="321"/>
      <c r="E655" s="321"/>
      <c r="F655" s="321"/>
      <c r="G655" s="321"/>
      <c r="H655" s="321"/>
      <c r="I655" s="321"/>
      <c r="J655" s="321"/>
      <c r="K655" s="321"/>
      <c r="L655" s="321"/>
      <c r="M655" s="321"/>
      <c r="N655" s="321"/>
      <c r="O655" s="321"/>
      <c r="P655" s="321"/>
      <c r="Q655" s="321"/>
      <c r="R655" s="321"/>
      <c r="S655" s="321"/>
      <c r="T655" s="321"/>
      <c r="U655" s="321"/>
      <c r="V655" s="321"/>
      <c r="W655" s="321"/>
      <c r="X655" s="321"/>
      <c r="Y655" s="321"/>
      <c r="Z655" s="321"/>
    </row>
    <row r="656" ht="12.0" customHeight="1">
      <c r="A656" s="321"/>
      <c r="B656" s="321"/>
      <c r="C656" s="321"/>
      <c r="D656" s="321"/>
      <c r="E656" s="321"/>
      <c r="F656" s="321"/>
      <c r="G656" s="321"/>
      <c r="H656" s="321"/>
      <c r="I656" s="321"/>
      <c r="J656" s="321"/>
      <c r="K656" s="321"/>
      <c r="L656" s="321"/>
      <c r="M656" s="321"/>
      <c r="N656" s="321"/>
      <c r="O656" s="321"/>
      <c r="P656" s="321"/>
      <c r="Q656" s="321"/>
      <c r="R656" s="321"/>
      <c r="S656" s="321"/>
      <c r="T656" s="321"/>
      <c r="U656" s="321"/>
      <c r="V656" s="321"/>
      <c r="W656" s="321"/>
      <c r="X656" s="321"/>
      <c r="Y656" s="321"/>
      <c r="Z656" s="321"/>
    </row>
    <row r="657" ht="12.0" customHeight="1">
      <c r="A657" s="321"/>
      <c r="B657" s="321"/>
      <c r="C657" s="321"/>
      <c r="D657" s="321"/>
      <c r="E657" s="321"/>
      <c r="F657" s="321"/>
      <c r="G657" s="321"/>
      <c r="H657" s="321"/>
      <c r="I657" s="321"/>
      <c r="J657" s="321"/>
      <c r="K657" s="321"/>
      <c r="L657" s="321"/>
      <c r="M657" s="321"/>
      <c r="N657" s="321"/>
      <c r="O657" s="321"/>
      <c r="P657" s="321"/>
      <c r="Q657" s="321"/>
      <c r="R657" s="321"/>
      <c r="S657" s="321"/>
      <c r="T657" s="321"/>
      <c r="U657" s="321"/>
      <c r="V657" s="321"/>
      <c r="W657" s="321"/>
      <c r="X657" s="321"/>
      <c r="Y657" s="321"/>
      <c r="Z657" s="321"/>
    </row>
    <row r="658" ht="12.0" customHeight="1">
      <c r="A658" s="321"/>
      <c r="B658" s="321"/>
      <c r="C658" s="321"/>
      <c r="D658" s="321"/>
      <c r="E658" s="321"/>
      <c r="F658" s="321"/>
      <c r="G658" s="321"/>
      <c r="H658" s="321"/>
      <c r="I658" s="321"/>
      <c r="J658" s="321"/>
      <c r="K658" s="321"/>
      <c r="L658" s="321"/>
      <c r="M658" s="321"/>
      <c r="N658" s="321"/>
      <c r="O658" s="321"/>
      <c r="P658" s="321"/>
      <c r="Q658" s="321"/>
      <c r="R658" s="321"/>
      <c r="S658" s="321"/>
      <c r="T658" s="321"/>
      <c r="U658" s="321"/>
      <c r="V658" s="321"/>
      <c r="W658" s="321"/>
      <c r="X658" s="321"/>
      <c r="Y658" s="321"/>
      <c r="Z658" s="321"/>
    </row>
    <row r="659" ht="12.0" customHeight="1">
      <c r="A659" s="321"/>
      <c r="B659" s="321"/>
      <c r="C659" s="321"/>
      <c r="D659" s="321"/>
      <c r="E659" s="321"/>
      <c r="F659" s="321"/>
      <c r="G659" s="321"/>
      <c r="H659" s="321"/>
      <c r="I659" s="321"/>
      <c r="J659" s="321"/>
      <c r="K659" s="321"/>
      <c r="L659" s="321"/>
      <c r="M659" s="321"/>
      <c r="N659" s="321"/>
      <c r="O659" s="321"/>
      <c r="P659" s="321"/>
      <c r="Q659" s="321"/>
      <c r="R659" s="321"/>
      <c r="S659" s="321"/>
      <c r="T659" s="321"/>
      <c r="U659" s="321"/>
      <c r="V659" s="321"/>
      <c r="W659" s="321"/>
      <c r="X659" s="321"/>
      <c r="Y659" s="321"/>
      <c r="Z659" s="321"/>
    </row>
    <row r="660" ht="12.0" customHeight="1">
      <c r="A660" s="321"/>
      <c r="B660" s="321"/>
      <c r="C660" s="321"/>
      <c r="D660" s="321"/>
      <c r="E660" s="321"/>
      <c r="F660" s="321"/>
      <c r="G660" s="321"/>
      <c r="H660" s="321"/>
      <c r="I660" s="321"/>
      <c r="J660" s="321"/>
      <c r="K660" s="321"/>
      <c r="L660" s="321"/>
      <c r="M660" s="321"/>
      <c r="N660" s="321"/>
      <c r="O660" s="321"/>
      <c r="P660" s="321"/>
      <c r="Q660" s="321"/>
      <c r="R660" s="321"/>
      <c r="S660" s="321"/>
      <c r="T660" s="321"/>
      <c r="U660" s="321"/>
      <c r="V660" s="321"/>
      <c r="W660" s="321"/>
      <c r="X660" s="321"/>
      <c r="Y660" s="321"/>
      <c r="Z660" s="321"/>
    </row>
    <row r="661" ht="12.0" customHeight="1">
      <c r="A661" s="321"/>
      <c r="B661" s="321"/>
      <c r="C661" s="321"/>
      <c r="D661" s="321"/>
      <c r="E661" s="321"/>
      <c r="F661" s="321"/>
      <c r="G661" s="321"/>
      <c r="H661" s="321"/>
      <c r="I661" s="321"/>
      <c r="J661" s="321"/>
      <c r="K661" s="321"/>
      <c r="L661" s="321"/>
      <c r="M661" s="321"/>
      <c r="N661" s="321"/>
      <c r="O661" s="321"/>
      <c r="P661" s="321"/>
      <c r="Q661" s="321"/>
      <c r="R661" s="321"/>
      <c r="S661" s="321"/>
      <c r="T661" s="321"/>
      <c r="U661" s="321"/>
      <c r="V661" s="321"/>
      <c r="W661" s="321"/>
      <c r="X661" s="321"/>
      <c r="Y661" s="321"/>
      <c r="Z661" s="321"/>
    </row>
    <row r="662" ht="12.0" customHeight="1">
      <c r="A662" s="321"/>
      <c r="B662" s="321"/>
      <c r="C662" s="321"/>
      <c r="D662" s="321"/>
      <c r="E662" s="321"/>
      <c r="F662" s="321"/>
      <c r="G662" s="321"/>
      <c r="H662" s="321"/>
      <c r="I662" s="321"/>
      <c r="J662" s="321"/>
      <c r="K662" s="321"/>
      <c r="L662" s="321"/>
      <c r="M662" s="321"/>
      <c r="N662" s="321"/>
      <c r="O662" s="321"/>
      <c r="P662" s="321"/>
      <c r="Q662" s="321"/>
      <c r="R662" s="321"/>
      <c r="S662" s="321"/>
      <c r="T662" s="321"/>
      <c r="U662" s="321"/>
      <c r="V662" s="321"/>
      <c r="W662" s="321"/>
      <c r="X662" s="321"/>
      <c r="Y662" s="321"/>
      <c r="Z662" s="321"/>
    </row>
    <row r="663" ht="12.0" customHeight="1">
      <c r="A663" s="321"/>
      <c r="B663" s="321"/>
      <c r="C663" s="321"/>
      <c r="D663" s="321"/>
      <c r="E663" s="321"/>
      <c r="F663" s="321"/>
      <c r="G663" s="321"/>
      <c r="H663" s="321"/>
      <c r="I663" s="321"/>
      <c r="J663" s="321"/>
      <c r="K663" s="321"/>
      <c r="L663" s="321"/>
      <c r="M663" s="321"/>
      <c r="N663" s="321"/>
      <c r="O663" s="321"/>
      <c r="P663" s="321"/>
      <c r="Q663" s="321"/>
      <c r="R663" s="321"/>
      <c r="S663" s="321"/>
      <c r="T663" s="321"/>
      <c r="U663" s="321"/>
      <c r="V663" s="321"/>
      <c r="W663" s="321"/>
      <c r="X663" s="321"/>
      <c r="Y663" s="321"/>
      <c r="Z663" s="321"/>
    </row>
    <row r="664" ht="12.0" customHeight="1">
      <c r="A664" s="321"/>
      <c r="B664" s="321"/>
      <c r="C664" s="321"/>
      <c r="D664" s="321"/>
      <c r="E664" s="321"/>
      <c r="F664" s="321"/>
      <c r="G664" s="321"/>
      <c r="H664" s="321"/>
      <c r="I664" s="321"/>
      <c r="J664" s="321"/>
      <c r="K664" s="321"/>
      <c r="L664" s="321"/>
      <c r="M664" s="321"/>
      <c r="N664" s="321"/>
      <c r="O664" s="321"/>
      <c r="P664" s="321"/>
      <c r="Q664" s="321"/>
      <c r="R664" s="321"/>
      <c r="S664" s="321"/>
      <c r="T664" s="321"/>
      <c r="U664" s="321"/>
      <c r="V664" s="321"/>
      <c r="W664" s="321"/>
      <c r="X664" s="321"/>
      <c r="Y664" s="321"/>
      <c r="Z664" s="321"/>
    </row>
    <row r="665" ht="12.0" customHeight="1">
      <c r="A665" s="321"/>
      <c r="B665" s="321"/>
      <c r="C665" s="321"/>
      <c r="D665" s="321"/>
      <c r="E665" s="321"/>
      <c r="F665" s="321"/>
      <c r="G665" s="321"/>
      <c r="H665" s="321"/>
      <c r="I665" s="321"/>
      <c r="J665" s="321"/>
      <c r="K665" s="321"/>
      <c r="L665" s="321"/>
      <c r="M665" s="321"/>
      <c r="N665" s="321"/>
      <c r="O665" s="321"/>
      <c r="P665" s="321"/>
      <c r="Q665" s="321"/>
      <c r="R665" s="321"/>
      <c r="S665" s="321"/>
      <c r="T665" s="321"/>
      <c r="U665" s="321"/>
      <c r="V665" s="321"/>
      <c r="W665" s="321"/>
      <c r="X665" s="321"/>
      <c r="Y665" s="321"/>
      <c r="Z665" s="321"/>
    </row>
    <row r="666" ht="12.0" customHeight="1">
      <c r="A666" s="321"/>
      <c r="B666" s="321"/>
      <c r="C666" s="321"/>
      <c r="D666" s="321"/>
      <c r="E666" s="321"/>
      <c r="F666" s="321"/>
      <c r="G666" s="321"/>
      <c r="H666" s="321"/>
      <c r="I666" s="321"/>
      <c r="J666" s="321"/>
      <c r="K666" s="321"/>
      <c r="L666" s="321"/>
      <c r="M666" s="321"/>
      <c r="N666" s="321"/>
      <c r="O666" s="321"/>
      <c r="P666" s="321"/>
      <c r="Q666" s="321"/>
      <c r="R666" s="321"/>
      <c r="S666" s="321"/>
      <c r="T666" s="321"/>
      <c r="U666" s="321"/>
      <c r="V666" s="321"/>
      <c r="W666" s="321"/>
      <c r="X666" s="321"/>
      <c r="Y666" s="321"/>
      <c r="Z666" s="321"/>
    </row>
    <row r="667" ht="12.0" customHeight="1">
      <c r="A667" s="321"/>
      <c r="B667" s="321"/>
      <c r="C667" s="321"/>
      <c r="D667" s="321"/>
      <c r="E667" s="321"/>
      <c r="F667" s="321"/>
      <c r="G667" s="321"/>
      <c r="H667" s="321"/>
      <c r="I667" s="321"/>
      <c r="J667" s="321"/>
      <c r="K667" s="321"/>
      <c r="L667" s="321"/>
      <c r="M667" s="321"/>
      <c r="N667" s="321"/>
      <c r="O667" s="321"/>
      <c r="P667" s="321"/>
      <c r="Q667" s="321"/>
      <c r="R667" s="321"/>
      <c r="S667" s="321"/>
      <c r="T667" s="321"/>
      <c r="U667" s="321"/>
      <c r="V667" s="321"/>
      <c r="W667" s="321"/>
      <c r="X667" s="321"/>
      <c r="Y667" s="321"/>
      <c r="Z667" s="321"/>
    </row>
    <row r="668" ht="12.0" customHeight="1">
      <c r="A668" s="321"/>
      <c r="B668" s="321"/>
      <c r="C668" s="321"/>
      <c r="D668" s="321"/>
      <c r="E668" s="321"/>
      <c r="F668" s="321"/>
      <c r="G668" s="321"/>
      <c r="H668" s="321"/>
      <c r="I668" s="321"/>
      <c r="J668" s="321"/>
      <c r="K668" s="321"/>
      <c r="L668" s="321"/>
      <c r="M668" s="321"/>
      <c r="N668" s="321"/>
      <c r="O668" s="321"/>
      <c r="P668" s="321"/>
      <c r="Q668" s="321"/>
      <c r="R668" s="321"/>
      <c r="S668" s="321"/>
      <c r="T668" s="321"/>
      <c r="U668" s="321"/>
      <c r="V668" s="321"/>
      <c r="W668" s="321"/>
      <c r="X668" s="321"/>
      <c r="Y668" s="321"/>
      <c r="Z668" s="321"/>
    </row>
    <row r="669" ht="12.0" customHeight="1">
      <c r="A669" s="321"/>
      <c r="B669" s="321"/>
      <c r="C669" s="321"/>
      <c r="D669" s="321"/>
      <c r="E669" s="321"/>
      <c r="F669" s="321"/>
      <c r="G669" s="321"/>
      <c r="H669" s="321"/>
      <c r="I669" s="321"/>
      <c r="J669" s="321"/>
      <c r="K669" s="321"/>
      <c r="L669" s="321"/>
      <c r="M669" s="321"/>
      <c r="N669" s="321"/>
      <c r="O669" s="321"/>
      <c r="P669" s="321"/>
      <c r="Q669" s="321"/>
      <c r="R669" s="321"/>
      <c r="S669" s="321"/>
      <c r="T669" s="321"/>
      <c r="U669" s="321"/>
      <c r="V669" s="321"/>
      <c r="W669" s="321"/>
      <c r="X669" s="321"/>
      <c r="Y669" s="321"/>
      <c r="Z669" s="321"/>
    </row>
    <row r="670" ht="12.0" customHeight="1">
      <c r="A670" s="321"/>
      <c r="B670" s="321"/>
      <c r="C670" s="321"/>
      <c r="D670" s="321"/>
      <c r="E670" s="321"/>
      <c r="F670" s="321"/>
      <c r="G670" s="321"/>
      <c r="H670" s="321"/>
      <c r="I670" s="321"/>
      <c r="J670" s="321"/>
      <c r="K670" s="321"/>
      <c r="L670" s="321"/>
      <c r="M670" s="321"/>
      <c r="N670" s="321"/>
      <c r="O670" s="321"/>
      <c r="P670" s="321"/>
      <c r="Q670" s="321"/>
      <c r="R670" s="321"/>
      <c r="S670" s="321"/>
      <c r="T670" s="321"/>
      <c r="U670" s="321"/>
      <c r="V670" s="321"/>
      <c r="W670" s="321"/>
      <c r="X670" s="321"/>
      <c r="Y670" s="321"/>
      <c r="Z670" s="321"/>
    </row>
    <row r="671" ht="12.0" customHeight="1">
      <c r="A671" s="321"/>
      <c r="B671" s="321"/>
      <c r="C671" s="321"/>
      <c r="D671" s="321"/>
      <c r="E671" s="321"/>
      <c r="F671" s="321"/>
      <c r="G671" s="321"/>
      <c r="H671" s="321"/>
      <c r="I671" s="321"/>
      <c r="J671" s="321"/>
      <c r="K671" s="321"/>
      <c r="L671" s="321"/>
      <c r="M671" s="321"/>
      <c r="N671" s="321"/>
      <c r="O671" s="321"/>
      <c r="P671" s="321"/>
      <c r="Q671" s="321"/>
      <c r="R671" s="321"/>
      <c r="S671" s="321"/>
      <c r="T671" s="321"/>
      <c r="U671" s="321"/>
      <c r="V671" s="321"/>
      <c r="W671" s="321"/>
      <c r="X671" s="321"/>
      <c r="Y671" s="321"/>
      <c r="Z671" s="321"/>
    </row>
    <row r="672" ht="12.0" customHeight="1">
      <c r="A672" s="321"/>
      <c r="B672" s="321"/>
      <c r="C672" s="321"/>
      <c r="D672" s="321"/>
      <c r="E672" s="321"/>
      <c r="F672" s="321"/>
      <c r="G672" s="321"/>
      <c r="H672" s="321"/>
      <c r="I672" s="321"/>
      <c r="J672" s="321"/>
      <c r="K672" s="321"/>
      <c r="L672" s="321"/>
      <c r="M672" s="321"/>
      <c r="N672" s="321"/>
      <c r="O672" s="321"/>
      <c r="P672" s="321"/>
      <c r="Q672" s="321"/>
      <c r="R672" s="321"/>
      <c r="S672" s="321"/>
      <c r="T672" s="321"/>
      <c r="U672" s="321"/>
      <c r="V672" s="321"/>
      <c r="W672" s="321"/>
      <c r="X672" s="321"/>
      <c r="Y672" s="321"/>
      <c r="Z672" s="321"/>
    </row>
    <row r="673" ht="12.0" customHeight="1">
      <c r="A673" s="321"/>
      <c r="B673" s="321"/>
      <c r="C673" s="321"/>
      <c r="D673" s="321"/>
      <c r="E673" s="321"/>
      <c r="F673" s="321"/>
      <c r="G673" s="321"/>
      <c r="H673" s="321"/>
      <c r="I673" s="321"/>
      <c r="J673" s="321"/>
      <c r="K673" s="321"/>
      <c r="L673" s="321"/>
      <c r="M673" s="321"/>
      <c r="N673" s="321"/>
      <c r="O673" s="321"/>
      <c r="P673" s="321"/>
      <c r="Q673" s="321"/>
      <c r="R673" s="321"/>
      <c r="S673" s="321"/>
      <c r="T673" s="321"/>
      <c r="U673" s="321"/>
      <c r="V673" s="321"/>
      <c r="W673" s="321"/>
      <c r="X673" s="321"/>
      <c r="Y673" s="321"/>
      <c r="Z673" s="321"/>
    </row>
    <row r="674" ht="12.0" customHeight="1">
      <c r="A674" s="321"/>
      <c r="B674" s="321"/>
      <c r="C674" s="321"/>
      <c r="D674" s="321"/>
      <c r="E674" s="321"/>
      <c r="F674" s="321"/>
      <c r="G674" s="321"/>
      <c r="H674" s="321"/>
      <c r="I674" s="321"/>
      <c r="J674" s="321"/>
      <c r="K674" s="321"/>
      <c r="L674" s="321"/>
      <c r="M674" s="321"/>
      <c r="N674" s="321"/>
      <c r="O674" s="321"/>
      <c r="P674" s="321"/>
      <c r="Q674" s="321"/>
      <c r="R674" s="321"/>
      <c r="S674" s="321"/>
      <c r="T674" s="321"/>
      <c r="U674" s="321"/>
      <c r="V674" s="321"/>
      <c r="W674" s="321"/>
      <c r="X674" s="321"/>
      <c r="Y674" s="321"/>
      <c r="Z674" s="321"/>
    </row>
    <row r="675" ht="12.0" customHeight="1">
      <c r="A675" s="321"/>
      <c r="B675" s="321"/>
      <c r="C675" s="321"/>
      <c r="D675" s="321"/>
      <c r="E675" s="321"/>
      <c r="F675" s="321"/>
      <c r="G675" s="321"/>
      <c r="H675" s="321"/>
      <c r="I675" s="321"/>
      <c r="J675" s="321"/>
      <c r="K675" s="321"/>
      <c r="L675" s="321"/>
      <c r="M675" s="321"/>
      <c r="N675" s="321"/>
      <c r="O675" s="321"/>
      <c r="P675" s="321"/>
      <c r="Q675" s="321"/>
      <c r="R675" s="321"/>
      <c r="S675" s="321"/>
      <c r="T675" s="321"/>
      <c r="U675" s="321"/>
      <c r="V675" s="321"/>
      <c r="W675" s="321"/>
      <c r="X675" s="321"/>
      <c r="Y675" s="321"/>
      <c r="Z675" s="321"/>
    </row>
    <row r="676" ht="12.0" customHeight="1">
      <c r="A676" s="321"/>
      <c r="B676" s="321"/>
      <c r="C676" s="321"/>
      <c r="D676" s="321"/>
      <c r="E676" s="321"/>
      <c r="F676" s="321"/>
      <c r="G676" s="321"/>
      <c r="H676" s="321"/>
      <c r="I676" s="321"/>
      <c r="J676" s="321"/>
      <c r="K676" s="321"/>
      <c r="L676" s="321"/>
      <c r="M676" s="321"/>
      <c r="N676" s="321"/>
      <c r="O676" s="321"/>
      <c r="P676" s="321"/>
      <c r="Q676" s="321"/>
      <c r="R676" s="321"/>
      <c r="S676" s="321"/>
      <c r="T676" s="321"/>
      <c r="U676" s="321"/>
      <c r="V676" s="321"/>
      <c r="W676" s="321"/>
      <c r="X676" s="321"/>
      <c r="Y676" s="321"/>
      <c r="Z676" s="321"/>
    </row>
    <row r="677" ht="12.0" customHeight="1">
      <c r="A677" s="321"/>
      <c r="B677" s="321"/>
      <c r="C677" s="321"/>
      <c r="D677" s="321"/>
      <c r="E677" s="321"/>
      <c r="F677" s="321"/>
      <c r="G677" s="321"/>
      <c r="H677" s="321"/>
      <c r="I677" s="321"/>
      <c r="J677" s="321"/>
      <c r="K677" s="321"/>
      <c r="L677" s="321"/>
      <c r="M677" s="321"/>
      <c r="N677" s="321"/>
      <c r="O677" s="321"/>
      <c r="P677" s="321"/>
      <c r="Q677" s="321"/>
      <c r="R677" s="321"/>
      <c r="S677" s="321"/>
      <c r="T677" s="321"/>
      <c r="U677" s="321"/>
      <c r="V677" s="321"/>
      <c r="W677" s="321"/>
      <c r="X677" s="321"/>
      <c r="Y677" s="321"/>
      <c r="Z677" s="321"/>
    </row>
    <row r="678" ht="12.0" customHeight="1">
      <c r="A678" s="321"/>
      <c r="B678" s="321"/>
      <c r="C678" s="321"/>
      <c r="D678" s="321"/>
      <c r="E678" s="321"/>
      <c r="F678" s="321"/>
      <c r="G678" s="321"/>
      <c r="H678" s="321"/>
      <c r="I678" s="321"/>
      <c r="J678" s="321"/>
      <c r="K678" s="321"/>
      <c r="L678" s="321"/>
      <c r="M678" s="321"/>
      <c r="N678" s="321"/>
      <c r="O678" s="321"/>
      <c r="P678" s="321"/>
      <c r="Q678" s="321"/>
      <c r="R678" s="321"/>
      <c r="S678" s="321"/>
      <c r="T678" s="321"/>
      <c r="U678" s="321"/>
      <c r="V678" s="321"/>
      <c r="W678" s="321"/>
      <c r="X678" s="321"/>
      <c r="Y678" s="321"/>
      <c r="Z678" s="321"/>
    </row>
    <row r="679" ht="12.0" customHeight="1">
      <c r="A679" s="321"/>
      <c r="B679" s="321"/>
      <c r="C679" s="321"/>
      <c r="D679" s="321"/>
      <c r="E679" s="321"/>
      <c r="F679" s="321"/>
      <c r="G679" s="321"/>
      <c r="H679" s="321"/>
      <c r="I679" s="321"/>
      <c r="J679" s="321"/>
      <c r="K679" s="321"/>
      <c r="L679" s="321"/>
      <c r="M679" s="321"/>
      <c r="N679" s="321"/>
      <c r="O679" s="321"/>
      <c r="P679" s="321"/>
      <c r="Q679" s="321"/>
      <c r="R679" s="321"/>
      <c r="S679" s="321"/>
      <c r="T679" s="321"/>
      <c r="U679" s="321"/>
      <c r="V679" s="321"/>
      <c r="W679" s="321"/>
      <c r="X679" s="321"/>
      <c r="Y679" s="321"/>
      <c r="Z679" s="321"/>
    </row>
    <row r="680" ht="12.0" customHeight="1">
      <c r="A680" s="321"/>
      <c r="B680" s="321"/>
      <c r="C680" s="321"/>
      <c r="D680" s="321"/>
      <c r="E680" s="321"/>
      <c r="F680" s="321"/>
      <c r="G680" s="321"/>
      <c r="H680" s="321"/>
      <c r="I680" s="321"/>
      <c r="J680" s="321"/>
      <c r="K680" s="321"/>
      <c r="L680" s="321"/>
      <c r="M680" s="321"/>
      <c r="N680" s="321"/>
      <c r="O680" s="321"/>
      <c r="P680" s="321"/>
      <c r="Q680" s="321"/>
      <c r="R680" s="321"/>
      <c r="S680" s="321"/>
      <c r="T680" s="321"/>
      <c r="U680" s="321"/>
      <c r="V680" s="321"/>
      <c r="W680" s="321"/>
      <c r="X680" s="321"/>
      <c r="Y680" s="321"/>
      <c r="Z680" s="321"/>
    </row>
    <row r="681" ht="12.0" customHeight="1">
      <c r="A681" s="321"/>
      <c r="B681" s="321"/>
      <c r="C681" s="321"/>
      <c r="D681" s="321"/>
      <c r="E681" s="321"/>
      <c r="F681" s="321"/>
      <c r="G681" s="321"/>
      <c r="H681" s="321"/>
      <c r="I681" s="321"/>
      <c r="J681" s="321"/>
      <c r="K681" s="321"/>
      <c r="L681" s="321"/>
      <c r="M681" s="321"/>
      <c r="N681" s="321"/>
      <c r="O681" s="321"/>
      <c r="P681" s="321"/>
      <c r="Q681" s="321"/>
      <c r="R681" s="321"/>
      <c r="S681" s="321"/>
      <c r="T681" s="321"/>
      <c r="U681" s="321"/>
      <c r="V681" s="321"/>
      <c r="W681" s="321"/>
      <c r="X681" s="321"/>
      <c r="Y681" s="321"/>
      <c r="Z681" s="321"/>
    </row>
    <row r="682" ht="12.0" customHeight="1">
      <c r="A682" s="321"/>
      <c r="B682" s="321"/>
      <c r="C682" s="321"/>
      <c r="D682" s="321"/>
      <c r="E682" s="321"/>
      <c r="F682" s="321"/>
      <c r="G682" s="321"/>
      <c r="H682" s="321"/>
      <c r="I682" s="321"/>
      <c r="J682" s="321"/>
      <c r="K682" s="321"/>
      <c r="L682" s="321"/>
      <c r="M682" s="321"/>
      <c r="N682" s="321"/>
      <c r="O682" s="321"/>
      <c r="P682" s="321"/>
      <c r="Q682" s="321"/>
      <c r="R682" s="321"/>
      <c r="S682" s="321"/>
      <c r="T682" s="321"/>
      <c r="U682" s="321"/>
      <c r="V682" s="321"/>
      <c r="W682" s="321"/>
      <c r="X682" s="321"/>
      <c r="Y682" s="321"/>
      <c r="Z682" s="321"/>
    </row>
    <row r="683" ht="12.0" customHeight="1">
      <c r="A683" s="321"/>
      <c r="B683" s="321"/>
      <c r="C683" s="321"/>
      <c r="D683" s="321"/>
      <c r="E683" s="321"/>
      <c r="F683" s="321"/>
      <c r="G683" s="321"/>
      <c r="H683" s="321"/>
      <c r="I683" s="321"/>
      <c r="J683" s="321"/>
      <c r="K683" s="321"/>
      <c r="L683" s="321"/>
      <c r="M683" s="321"/>
      <c r="N683" s="321"/>
      <c r="O683" s="321"/>
      <c r="P683" s="321"/>
      <c r="Q683" s="321"/>
      <c r="R683" s="321"/>
      <c r="S683" s="321"/>
      <c r="T683" s="321"/>
      <c r="U683" s="321"/>
      <c r="V683" s="321"/>
      <c r="W683" s="321"/>
      <c r="X683" s="321"/>
      <c r="Y683" s="321"/>
      <c r="Z683" s="321"/>
    </row>
    <row r="684" ht="12.0" customHeight="1">
      <c r="A684" s="321"/>
      <c r="B684" s="321"/>
      <c r="C684" s="321"/>
      <c r="D684" s="321"/>
      <c r="E684" s="321"/>
      <c r="F684" s="321"/>
      <c r="G684" s="321"/>
      <c r="H684" s="321"/>
      <c r="I684" s="321"/>
      <c r="J684" s="321"/>
      <c r="K684" s="321"/>
      <c r="L684" s="321"/>
      <c r="M684" s="321"/>
      <c r="N684" s="321"/>
      <c r="O684" s="321"/>
      <c r="P684" s="321"/>
      <c r="Q684" s="321"/>
      <c r="R684" s="321"/>
      <c r="S684" s="321"/>
      <c r="T684" s="321"/>
      <c r="U684" s="321"/>
      <c r="V684" s="321"/>
      <c r="W684" s="321"/>
      <c r="X684" s="321"/>
      <c r="Y684" s="321"/>
      <c r="Z684" s="321"/>
    </row>
    <row r="685" ht="12.0" customHeight="1">
      <c r="A685" s="321"/>
      <c r="B685" s="321"/>
      <c r="C685" s="321"/>
      <c r="D685" s="321"/>
      <c r="E685" s="321"/>
      <c r="F685" s="321"/>
      <c r="G685" s="321"/>
      <c r="H685" s="321"/>
      <c r="I685" s="321"/>
      <c r="J685" s="321"/>
      <c r="K685" s="321"/>
      <c r="L685" s="321"/>
      <c r="M685" s="321"/>
      <c r="N685" s="321"/>
      <c r="O685" s="321"/>
      <c r="P685" s="321"/>
      <c r="Q685" s="321"/>
      <c r="R685" s="321"/>
      <c r="S685" s="321"/>
      <c r="T685" s="321"/>
      <c r="U685" s="321"/>
      <c r="V685" s="321"/>
      <c r="W685" s="321"/>
      <c r="X685" s="321"/>
      <c r="Y685" s="321"/>
      <c r="Z685" s="321"/>
    </row>
    <row r="686" ht="12.0" customHeight="1">
      <c r="A686" s="321"/>
      <c r="B686" s="321"/>
      <c r="C686" s="321"/>
      <c r="D686" s="321"/>
      <c r="E686" s="321"/>
      <c r="F686" s="321"/>
      <c r="G686" s="321"/>
      <c r="H686" s="321"/>
      <c r="I686" s="321"/>
      <c r="J686" s="321"/>
      <c r="K686" s="321"/>
      <c r="L686" s="321"/>
      <c r="M686" s="321"/>
      <c r="N686" s="321"/>
      <c r="O686" s="321"/>
      <c r="P686" s="321"/>
      <c r="Q686" s="321"/>
      <c r="R686" s="321"/>
      <c r="S686" s="321"/>
      <c r="T686" s="321"/>
      <c r="U686" s="321"/>
      <c r="V686" s="321"/>
      <c r="W686" s="321"/>
      <c r="X686" s="321"/>
      <c r="Y686" s="321"/>
      <c r="Z686" s="321"/>
    </row>
    <row r="687" ht="12.0" customHeight="1">
      <c r="A687" s="321"/>
      <c r="B687" s="321"/>
      <c r="C687" s="321"/>
      <c r="D687" s="321"/>
      <c r="E687" s="321"/>
      <c r="F687" s="321"/>
      <c r="G687" s="321"/>
      <c r="H687" s="321"/>
      <c r="I687" s="321"/>
      <c r="J687" s="321"/>
      <c r="K687" s="321"/>
      <c r="L687" s="321"/>
      <c r="M687" s="321"/>
      <c r="N687" s="321"/>
      <c r="O687" s="321"/>
      <c r="P687" s="321"/>
      <c r="Q687" s="321"/>
      <c r="R687" s="321"/>
      <c r="S687" s="321"/>
      <c r="T687" s="321"/>
      <c r="U687" s="321"/>
      <c r="V687" s="321"/>
      <c r="W687" s="321"/>
      <c r="X687" s="321"/>
      <c r="Y687" s="321"/>
      <c r="Z687" s="321"/>
    </row>
    <row r="688" ht="12.0" customHeight="1">
      <c r="A688" s="321"/>
      <c r="B688" s="321"/>
      <c r="C688" s="321"/>
      <c r="D688" s="321"/>
      <c r="E688" s="321"/>
      <c r="F688" s="321"/>
      <c r="G688" s="321"/>
      <c r="H688" s="321"/>
      <c r="I688" s="321"/>
      <c r="J688" s="321"/>
      <c r="K688" s="321"/>
      <c r="L688" s="321"/>
      <c r="M688" s="321"/>
      <c r="N688" s="321"/>
      <c r="O688" s="321"/>
      <c r="P688" s="321"/>
      <c r="Q688" s="321"/>
      <c r="R688" s="321"/>
      <c r="S688" s="321"/>
      <c r="T688" s="321"/>
      <c r="U688" s="321"/>
      <c r="V688" s="321"/>
      <c r="W688" s="321"/>
      <c r="X688" s="321"/>
      <c r="Y688" s="321"/>
      <c r="Z688" s="321"/>
    </row>
    <row r="689" ht="12.0" customHeight="1">
      <c r="A689" s="321"/>
      <c r="B689" s="321"/>
      <c r="C689" s="321"/>
      <c r="D689" s="321"/>
      <c r="E689" s="321"/>
      <c r="F689" s="321"/>
      <c r="G689" s="321"/>
      <c r="H689" s="321"/>
      <c r="I689" s="321"/>
      <c r="J689" s="321"/>
      <c r="K689" s="321"/>
      <c r="L689" s="321"/>
      <c r="M689" s="321"/>
      <c r="N689" s="321"/>
      <c r="O689" s="321"/>
      <c r="P689" s="321"/>
      <c r="Q689" s="321"/>
      <c r="R689" s="321"/>
      <c r="S689" s="321"/>
      <c r="T689" s="321"/>
      <c r="U689" s="321"/>
      <c r="V689" s="321"/>
      <c r="W689" s="321"/>
      <c r="X689" s="321"/>
      <c r="Y689" s="321"/>
      <c r="Z689" s="321"/>
    </row>
    <row r="690" ht="12.0" customHeight="1">
      <c r="A690" s="321"/>
      <c r="B690" s="321"/>
      <c r="C690" s="321"/>
      <c r="D690" s="321"/>
      <c r="E690" s="321"/>
      <c r="F690" s="321"/>
      <c r="G690" s="321"/>
      <c r="H690" s="321"/>
      <c r="I690" s="321"/>
      <c r="J690" s="321"/>
      <c r="K690" s="321"/>
      <c r="L690" s="321"/>
      <c r="M690" s="321"/>
      <c r="N690" s="321"/>
      <c r="O690" s="321"/>
      <c r="P690" s="321"/>
      <c r="Q690" s="321"/>
      <c r="R690" s="321"/>
      <c r="S690" s="321"/>
      <c r="T690" s="321"/>
      <c r="U690" s="321"/>
      <c r="V690" s="321"/>
      <c r="W690" s="321"/>
      <c r="X690" s="321"/>
      <c r="Y690" s="321"/>
      <c r="Z690" s="321"/>
    </row>
    <row r="691" ht="12.0" customHeight="1">
      <c r="A691" s="321"/>
      <c r="B691" s="321"/>
      <c r="C691" s="321"/>
      <c r="D691" s="321"/>
      <c r="E691" s="321"/>
      <c r="F691" s="321"/>
      <c r="G691" s="321"/>
      <c r="H691" s="321"/>
      <c r="I691" s="321"/>
      <c r="J691" s="321"/>
      <c r="K691" s="321"/>
      <c r="L691" s="321"/>
      <c r="M691" s="321"/>
      <c r="N691" s="321"/>
      <c r="O691" s="321"/>
      <c r="P691" s="321"/>
      <c r="Q691" s="321"/>
      <c r="R691" s="321"/>
      <c r="S691" s="321"/>
      <c r="T691" s="321"/>
      <c r="U691" s="321"/>
      <c r="V691" s="321"/>
      <c r="W691" s="321"/>
      <c r="X691" s="321"/>
      <c r="Y691" s="321"/>
      <c r="Z691" s="321"/>
    </row>
    <row r="692" ht="12.0" customHeight="1">
      <c r="A692" s="321"/>
      <c r="B692" s="321"/>
      <c r="C692" s="321"/>
      <c r="D692" s="321"/>
      <c r="E692" s="321"/>
      <c r="F692" s="321"/>
      <c r="G692" s="321"/>
      <c r="H692" s="321"/>
      <c r="I692" s="321"/>
      <c r="J692" s="321"/>
      <c r="K692" s="321"/>
      <c r="L692" s="321"/>
      <c r="M692" s="321"/>
      <c r="N692" s="321"/>
      <c r="O692" s="321"/>
      <c r="P692" s="321"/>
      <c r="Q692" s="321"/>
      <c r="R692" s="321"/>
      <c r="S692" s="321"/>
      <c r="T692" s="321"/>
      <c r="U692" s="321"/>
      <c r="V692" s="321"/>
      <c r="W692" s="321"/>
      <c r="X692" s="321"/>
      <c r="Y692" s="321"/>
      <c r="Z692" s="321"/>
    </row>
    <row r="693" ht="12.0" customHeight="1">
      <c r="A693" s="321"/>
      <c r="B693" s="321"/>
      <c r="C693" s="321"/>
      <c r="D693" s="321"/>
      <c r="E693" s="321"/>
      <c r="F693" s="321"/>
      <c r="G693" s="321"/>
      <c r="H693" s="321"/>
      <c r="I693" s="321"/>
      <c r="J693" s="321"/>
      <c r="K693" s="321"/>
      <c r="L693" s="321"/>
      <c r="M693" s="321"/>
      <c r="N693" s="321"/>
      <c r="O693" s="321"/>
      <c r="P693" s="321"/>
      <c r="Q693" s="321"/>
      <c r="R693" s="321"/>
      <c r="S693" s="321"/>
      <c r="T693" s="321"/>
      <c r="U693" s="321"/>
      <c r="V693" s="321"/>
      <c r="W693" s="321"/>
      <c r="X693" s="321"/>
      <c r="Y693" s="321"/>
      <c r="Z693" s="321"/>
    </row>
    <row r="694" ht="12.0" customHeight="1">
      <c r="A694" s="321"/>
      <c r="B694" s="321"/>
      <c r="C694" s="321"/>
      <c r="D694" s="321"/>
      <c r="E694" s="321"/>
      <c r="F694" s="321"/>
      <c r="G694" s="321"/>
      <c r="H694" s="321"/>
      <c r="I694" s="321"/>
      <c r="J694" s="321"/>
      <c r="K694" s="321"/>
      <c r="L694" s="321"/>
      <c r="M694" s="321"/>
      <c r="N694" s="321"/>
      <c r="O694" s="321"/>
      <c r="P694" s="321"/>
      <c r="Q694" s="321"/>
      <c r="R694" s="321"/>
      <c r="S694" s="321"/>
      <c r="T694" s="321"/>
      <c r="U694" s="321"/>
      <c r="V694" s="321"/>
      <c r="W694" s="321"/>
      <c r="X694" s="321"/>
      <c r="Y694" s="321"/>
      <c r="Z694" s="321"/>
    </row>
    <row r="695" ht="12.0" customHeight="1">
      <c r="A695" s="321"/>
      <c r="B695" s="321"/>
      <c r="C695" s="321"/>
      <c r="D695" s="321"/>
      <c r="E695" s="321"/>
      <c r="F695" s="321"/>
      <c r="G695" s="321"/>
      <c r="H695" s="321"/>
      <c r="I695" s="321"/>
      <c r="J695" s="321"/>
      <c r="K695" s="321"/>
      <c r="L695" s="321"/>
      <c r="M695" s="321"/>
      <c r="N695" s="321"/>
      <c r="O695" s="321"/>
      <c r="P695" s="321"/>
      <c r="Q695" s="321"/>
      <c r="R695" s="321"/>
      <c r="S695" s="321"/>
      <c r="T695" s="321"/>
      <c r="U695" s="321"/>
      <c r="V695" s="321"/>
      <c r="W695" s="321"/>
      <c r="X695" s="321"/>
      <c r="Y695" s="321"/>
      <c r="Z695" s="321"/>
    </row>
    <row r="696" ht="12.0" customHeight="1">
      <c r="A696" s="321"/>
      <c r="B696" s="321"/>
      <c r="C696" s="321"/>
      <c r="D696" s="321"/>
      <c r="E696" s="321"/>
      <c r="F696" s="321"/>
      <c r="G696" s="321"/>
      <c r="H696" s="321"/>
      <c r="I696" s="321"/>
      <c r="J696" s="321"/>
      <c r="K696" s="321"/>
      <c r="L696" s="321"/>
      <c r="M696" s="321"/>
      <c r="N696" s="321"/>
      <c r="O696" s="321"/>
      <c r="P696" s="321"/>
      <c r="Q696" s="321"/>
      <c r="R696" s="321"/>
      <c r="S696" s="321"/>
      <c r="T696" s="321"/>
      <c r="U696" s="321"/>
      <c r="V696" s="321"/>
      <c r="W696" s="321"/>
      <c r="X696" s="321"/>
      <c r="Y696" s="321"/>
      <c r="Z696" s="321"/>
    </row>
    <row r="697" ht="12.0" customHeight="1">
      <c r="A697" s="321"/>
      <c r="B697" s="321"/>
      <c r="C697" s="321"/>
      <c r="D697" s="321"/>
      <c r="E697" s="321"/>
      <c r="F697" s="321"/>
      <c r="G697" s="321"/>
      <c r="H697" s="321"/>
      <c r="I697" s="321"/>
      <c r="J697" s="321"/>
      <c r="K697" s="321"/>
      <c r="L697" s="321"/>
      <c r="M697" s="321"/>
      <c r="N697" s="321"/>
      <c r="O697" s="321"/>
      <c r="P697" s="321"/>
      <c r="Q697" s="321"/>
      <c r="R697" s="321"/>
      <c r="S697" s="321"/>
      <c r="T697" s="321"/>
      <c r="U697" s="321"/>
      <c r="V697" s="321"/>
      <c r="W697" s="321"/>
      <c r="X697" s="321"/>
      <c r="Y697" s="321"/>
      <c r="Z697" s="321"/>
    </row>
    <row r="698" ht="12.0" customHeight="1">
      <c r="A698" s="321"/>
      <c r="B698" s="321"/>
      <c r="C698" s="321"/>
      <c r="D698" s="321"/>
      <c r="E698" s="321"/>
      <c r="F698" s="321"/>
      <c r="G698" s="321"/>
      <c r="H698" s="321"/>
      <c r="I698" s="321"/>
      <c r="J698" s="321"/>
      <c r="K698" s="321"/>
      <c r="L698" s="321"/>
      <c r="M698" s="321"/>
      <c r="N698" s="321"/>
      <c r="O698" s="321"/>
      <c r="P698" s="321"/>
      <c r="Q698" s="321"/>
      <c r="R698" s="321"/>
      <c r="S698" s="321"/>
      <c r="T698" s="321"/>
      <c r="U698" s="321"/>
      <c r="V698" s="321"/>
      <c r="W698" s="321"/>
      <c r="X698" s="321"/>
      <c r="Y698" s="321"/>
      <c r="Z698" s="321"/>
    </row>
    <row r="699" ht="12.0" customHeight="1">
      <c r="A699" s="321"/>
      <c r="B699" s="321"/>
      <c r="C699" s="321"/>
      <c r="D699" s="321"/>
      <c r="E699" s="321"/>
      <c r="F699" s="321"/>
      <c r="G699" s="321"/>
      <c r="H699" s="321"/>
      <c r="I699" s="321"/>
      <c r="J699" s="321"/>
      <c r="K699" s="321"/>
      <c r="L699" s="321"/>
      <c r="M699" s="321"/>
      <c r="N699" s="321"/>
      <c r="O699" s="321"/>
      <c r="P699" s="321"/>
      <c r="Q699" s="321"/>
      <c r="R699" s="321"/>
      <c r="S699" s="321"/>
      <c r="T699" s="321"/>
      <c r="U699" s="321"/>
      <c r="V699" s="321"/>
      <c r="W699" s="321"/>
      <c r="X699" s="321"/>
      <c r="Y699" s="321"/>
      <c r="Z699" s="321"/>
    </row>
    <row r="700" ht="12.0" customHeight="1">
      <c r="A700" s="321"/>
      <c r="B700" s="321"/>
      <c r="C700" s="321"/>
      <c r="D700" s="321"/>
      <c r="E700" s="321"/>
      <c r="F700" s="321"/>
      <c r="G700" s="321"/>
      <c r="H700" s="321"/>
      <c r="I700" s="321"/>
      <c r="J700" s="321"/>
      <c r="K700" s="321"/>
      <c r="L700" s="321"/>
      <c r="M700" s="321"/>
      <c r="N700" s="321"/>
      <c r="O700" s="321"/>
      <c r="P700" s="321"/>
      <c r="Q700" s="321"/>
      <c r="R700" s="321"/>
      <c r="S700" s="321"/>
      <c r="T700" s="321"/>
      <c r="U700" s="321"/>
      <c r="V700" s="321"/>
      <c r="W700" s="321"/>
      <c r="X700" s="321"/>
      <c r="Y700" s="321"/>
      <c r="Z700" s="321"/>
    </row>
    <row r="701" ht="12.0" customHeight="1">
      <c r="A701" s="321"/>
      <c r="B701" s="321"/>
      <c r="C701" s="321"/>
      <c r="D701" s="321"/>
      <c r="E701" s="321"/>
      <c r="F701" s="321"/>
      <c r="G701" s="321"/>
      <c r="H701" s="321"/>
      <c r="I701" s="321"/>
      <c r="J701" s="321"/>
      <c r="K701" s="321"/>
      <c r="L701" s="321"/>
      <c r="M701" s="321"/>
      <c r="N701" s="321"/>
      <c r="O701" s="321"/>
      <c r="P701" s="321"/>
      <c r="Q701" s="321"/>
      <c r="R701" s="321"/>
      <c r="S701" s="321"/>
      <c r="T701" s="321"/>
      <c r="U701" s="321"/>
      <c r="V701" s="321"/>
      <c r="W701" s="321"/>
      <c r="X701" s="321"/>
      <c r="Y701" s="321"/>
      <c r="Z701" s="321"/>
    </row>
    <row r="702" ht="12.0" customHeight="1">
      <c r="A702" s="321"/>
      <c r="B702" s="321"/>
      <c r="C702" s="321"/>
      <c r="D702" s="321"/>
      <c r="E702" s="321"/>
      <c r="F702" s="321"/>
      <c r="G702" s="321"/>
      <c r="H702" s="321"/>
      <c r="I702" s="321"/>
      <c r="J702" s="321"/>
      <c r="K702" s="321"/>
      <c r="L702" s="321"/>
      <c r="M702" s="321"/>
      <c r="N702" s="321"/>
      <c r="O702" s="321"/>
      <c r="P702" s="321"/>
      <c r="Q702" s="321"/>
      <c r="R702" s="321"/>
      <c r="S702" s="321"/>
      <c r="T702" s="321"/>
      <c r="U702" s="321"/>
      <c r="V702" s="321"/>
      <c r="W702" s="321"/>
      <c r="X702" s="321"/>
      <c r="Y702" s="321"/>
      <c r="Z702" s="321"/>
    </row>
    <row r="703" ht="12.0" customHeight="1">
      <c r="A703" s="321"/>
      <c r="B703" s="321"/>
      <c r="C703" s="321"/>
      <c r="D703" s="321"/>
      <c r="E703" s="321"/>
      <c r="F703" s="321"/>
      <c r="G703" s="321"/>
      <c r="H703" s="321"/>
      <c r="I703" s="321"/>
      <c r="J703" s="321"/>
      <c r="K703" s="321"/>
      <c r="L703" s="321"/>
      <c r="M703" s="321"/>
      <c r="N703" s="321"/>
      <c r="O703" s="321"/>
      <c r="P703" s="321"/>
      <c r="Q703" s="321"/>
      <c r="R703" s="321"/>
      <c r="S703" s="321"/>
      <c r="T703" s="321"/>
      <c r="U703" s="321"/>
      <c r="V703" s="321"/>
      <c r="W703" s="321"/>
      <c r="X703" s="321"/>
      <c r="Y703" s="321"/>
      <c r="Z703" s="321"/>
    </row>
    <row r="704" ht="12.0" customHeight="1">
      <c r="A704" s="321"/>
      <c r="B704" s="321"/>
      <c r="C704" s="321"/>
      <c r="D704" s="321"/>
      <c r="E704" s="321"/>
      <c r="F704" s="321"/>
      <c r="G704" s="321"/>
      <c r="H704" s="321"/>
      <c r="I704" s="321"/>
      <c r="J704" s="321"/>
      <c r="K704" s="321"/>
      <c r="L704" s="321"/>
      <c r="M704" s="321"/>
      <c r="N704" s="321"/>
      <c r="O704" s="321"/>
      <c r="P704" s="321"/>
      <c r="Q704" s="321"/>
      <c r="R704" s="321"/>
      <c r="S704" s="321"/>
      <c r="T704" s="321"/>
      <c r="U704" s="321"/>
      <c r="V704" s="321"/>
      <c r="W704" s="321"/>
      <c r="X704" s="321"/>
      <c r="Y704" s="321"/>
      <c r="Z704" s="321"/>
    </row>
    <row r="705" ht="12.0" customHeight="1">
      <c r="A705" s="321"/>
      <c r="B705" s="321"/>
      <c r="C705" s="321"/>
      <c r="D705" s="321"/>
      <c r="E705" s="321"/>
      <c r="F705" s="321"/>
      <c r="G705" s="321"/>
      <c r="H705" s="321"/>
      <c r="I705" s="321"/>
      <c r="J705" s="321"/>
      <c r="K705" s="321"/>
      <c r="L705" s="321"/>
      <c r="M705" s="321"/>
      <c r="N705" s="321"/>
      <c r="O705" s="321"/>
      <c r="P705" s="321"/>
      <c r="Q705" s="321"/>
      <c r="R705" s="321"/>
      <c r="S705" s="321"/>
      <c r="T705" s="321"/>
      <c r="U705" s="321"/>
      <c r="V705" s="321"/>
      <c r="W705" s="321"/>
      <c r="X705" s="321"/>
      <c r="Y705" s="321"/>
      <c r="Z705" s="321"/>
    </row>
    <row r="706" ht="12.0" customHeight="1">
      <c r="A706" s="321"/>
      <c r="B706" s="321"/>
      <c r="C706" s="321"/>
      <c r="D706" s="321"/>
      <c r="E706" s="321"/>
      <c r="F706" s="321"/>
      <c r="G706" s="321"/>
      <c r="H706" s="321"/>
      <c r="I706" s="321"/>
      <c r="J706" s="321"/>
      <c r="K706" s="321"/>
      <c r="L706" s="321"/>
      <c r="M706" s="321"/>
      <c r="N706" s="321"/>
      <c r="O706" s="321"/>
      <c r="P706" s="321"/>
      <c r="Q706" s="321"/>
      <c r="R706" s="321"/>
      <c r="S706" s="321"/>
      <c r="T706" s="321"/>
      <c r="U706" s="321"/>
      <c r="V706" s="321"/>
      <c r="W706" s="321"/>
      <c r="X706" s="321"/>
      <c r="Y706" s="321"/>
      <c r="Z706" s="321"/>
    </row>
    <row r="707" ht="12.0" customHeight="1">
      <c r="A707" s="321"/>
      <c r="B707" s="321"/>
      <c r="C707" s="321"/>
      <c r="D707" s="321"/>
      <c r="E707" s="321"/>
      <c r="F707" s="321"/>
      <c r="G707" s="321"/>
      <c r="H707" s="321"/>
      <c r="I707" s="321"/>
      <c r="J707" s="321"/>
      <c r="K707" s="321"/>
      <c r="L707" s="321"/>
      <c r="M707" s="321"/>
      <c r="N707" s="321"/>
      <c r="O707" s="321"/>
      <c r="P707" s="321"/>
      <c r="Q707" s="321"/>
      <c r="R707" s="321"/>
      <c r="S707" s="321"/>
      <c r="T707" s="321"/>
      <c r="U707" s="321"/>
      <c r="V707" s="321"/>
      <c r="W707" s="321"/>
      <c r="X707" s="321"/>
      <c r="Y707" s="321"/>
      <c r="Z707" s="321"/>
    </row>
    <row r="708" ht="12.0" customHeight="1">
      <c r="A708" s="321"/>
      <c r="B708" s="321"/>
      <c r="C708" s="321"/>
      <c r="D708" s="321"/>
      <c r="E708" s="321"/>
      <c r="F708" s="321"/>
      <c r="G708" s="321"/>
      <c r="H708" s="321"/>
      <c r="I708" s="321"/>
      <c r="J708" s="321"/>
      <c r="K708" s="321"/>
      <c r="L708" s="321"/>
      <c r="M708" s="321"/>
      <c r="N708" s="321"/>
      <c r="O708" s="321"/>
      <c r="P708" s="321"/>
      <c r="Q708" s="321"/>
      <c r="R708" s="321"/>
      <c r="S708" s="321"/>
      <c r="T708" s="321"/>
      <c r="U708" s="321"/>
      <c r="V708" s="321"/>
      <c r="W708" s="321"/>
      <c r="X708" s="321"/>
      <c r="Y708" s="321"/>
      <c r="Z708" s="321"/>
    </row>
    <row r="709" ht="12.0" customHeight="1">
      <c r="A709" s="321"/>
      <c r="B709" s="321"/>
      <c r="C709" s="321"/>
      <c r="D709" s="321"/>
      <c r="E709" s="321"/>
      <c r="F709" s="321"/>
      <c r="G709" s="321"/>
      <c r="H709" s="321"/>
      <c r="I709" s="321"/>
      <c r="J709" s="321"/>
      <c r="K709" s="321"/>
      <c r="L709" s="321"/>
      <c r="M709" s="321"/>
      <c r="N709" s="321"/>
      <c r="O709" s="321"/>
      <c r="P709" s="321"/>
      <c r="Q709" s="321"/>
      <c r="R709" s="321"/>
      <c r="S709" s="321"/>
      <c r="T709" s="321"/>
      <c r="U709" s="321"/>
      <c r="V709" s="321"/>
      <c r="W709" s="321"/>
      <c r="X709" s="321"/>
      <c r="Y709" s="321"/>
      <c r="Z709" s="321"/>
    </row>
    <row r="710" ht="12.0" customHeight="1">
      <c r="A710" s="321"/>
      <c r="B710" s="321"/>
      <c r="C710" s="321"/>
      <c r="D710" s="321"/>
      <c r="E710" s="321"/>
      <c r="F710" s="321"/>
      <c r="G710" s="321"/>
      <c r="H710" s="321"/>
      <c r="I710" s="321"/>
      <c r="J710" s="321"/>
      <c r="K710" s="321"/>
      <c r="L710" s="321"/>
      <c r="M710" s="321"/>
      <c r="N710" s="321"/>
      <c r="O710" s="321"/>
      <c r="P710" s="321"/>
      <c r="Q710" s="321"/>
      <c r="R710" s="321"/>
      <c r="S710" s="321"/>
      <c r="T710" s="321"/>
      <c r="U710" s="321"/>
      <c r="V710" s="321"/>
      <c r="W710" s="321"/>
      <c r="X710" s="321"/>
      <c r="Y710" s="321"/>
      <c r="Z710" s="321"/>
    </row>
    <row r="711" ht="12.0" customHeight="1">
      <c r="A711" s="321"/>
      <c r="B711" s="321"/>
      <c r="C711" s="321"/>
      <c r="D711" s="321"/>
      <c r="E711" s="321"/>
      <c r="F711" s="321"/>
      <c r="G711" s="321"/>
      <c r="H711" s="321"/>
      <c r="I711" s="321"/>
      <c r="J711" s="321"/>
      <c r="K711" s="321"/>
      <c r="L711" s="321"/>
      <c r="M711" s="321"/>
      <c r="N711" s="321"/>
      <c r="O711" s="321"/>
      <c r="P711" s="321"/>
      <c r="Q711" s="321"/>
      <c r="R711" s="321"/>
      <c r="S711" s="321"/>
      <c r="T711" s="321"/>
      <c r="U711" s="321"/>
      <c r="V711" s="321"/>
      <c r="W711" s="321"/>
      <c r="X711" s="321"/>
      <c r="Y711" s="321"/>
      <c r="Z711" s="321"/>
    </row>
    <row r="712" ht="12.0" customHeight="1">
      <c r="A712" s="321"/>
      <c r="B712" s="321"/>
      <c r="C712" s="321"/>
      <c r="D712" s="321"/>
      <c r="E712" s="321"/>
      <c r="F712" s="321"/>
      <c r="G712" s="321"/>
      <c r="H712" s="321"/>
      <c r="I712" s="321"/>
      <c r="J712" s="321"/>
      <c r="K712" s="321"/>
      <c r="L712" s="321"/>
      <c r="M712" s="321"/>
      <c r="N712" s="321"/>
      <c r="O712" s="321"/>
      <c r="P712" s="321"/>
      <c r="Q712" s="321"/>
      <c r="R712" s="321"/>
      <c r="S712" s="321"/>
      <c r="T712" s="321"/>
      <c r="U712" s="321"/>
      <c r="V712" s="321"/>
      <c r="W712" s="321"/>
      <c r="X712" s="321"/>
      <c r="Y712" s="321"/>
      <c r="Z712" s="321"/>
    </row>
    <row r="713" ht="12.0" customHeight="1">
      <c r="A713" s="321"/>
      <c r="B713" s="321"/>
      <c r="C713" s="321"/>
      <c r="D713" s="321"/>
      <c r="E713" s="321"/>
      <c r="F713" s="321"/>
      <c r="G713" s="321"/>
      <c r="H713" s="321"/>
      <c r="I713" s="321"/>
      <c r="J713" s="321"/>
      <c r="K713" s="321"/>
      <c r="L713" s="321"/>
      <c r="M713" s="321"/>
      <c r="N713" s="321"/>
      <c r="O713" s="321"/>
      <c r="P713" s="321"/>
      <c r="Q713" s="321"/>
      <c r="R713" s="321"/>
      <c r="S713" s="321"/>
      <c r="T713" s="321"/>
      <c r="U713" s="321"/>
      <c r="V713" s="321"/>
      <c r="W713" s="321"/>
      <c r="X713" s="321"/>
      <c r="Y713" s="321"/>
      <c r="Z713" s="321"/>
    </row>
    <row r="714" ht="12.0" customHeight="1">
      <c r="A714" s="321"/>
      <c r="B714" s="321"/>
      <c r="C714" s="321"/>
      <c r="D714" s="321"/>
      <c r="E714" s="321"/>
      <c r="F714" s="321"/>
      <c r="G714" s="321"/>
      <c r="H714" s="321"/>
      <c r="I714" s="321"/>
      <c r="J714" s="321"/>
      <c r="K714" s="321"/>
      <c r="L714" s="321"/>
      <c r="M714" s="321"/>
      <c r="N714" s="321"/>
      <c r="O714" s="321"/>
      <c r="P714" s="321"/>
      <c r="Q714" s="321"/>
      <c r="R714" s="321"/>
      <c r="S714" s="321"/>
      <c r="T714" s="321"/>
      <c r="U714" s="321"/>
      <c r="V714" s="321"/>
      <c r="W714" s="321"/>
      <c r="X714" s="321"/>
      <c r="Y714" s="321"/>
      <c r="Z714" s="321"/>
    </row>
    <row r="715" ht="12.0" customHeight="1">
      <c r="A715" s="321"/>
      <c r="B715" s="321"/>
      <c r="C715" s="321"/>
      <c r="D715" s="321"/>
      <c r="E715" s="321"/>
      <c r="F715" s="321"/>
      <c r="G715" s="321"/>
      <c r="H715" s="321"/>
      <c r="I715" s="321"/>
      <c r="J715" s="321"/>
      <c r="K715" s="321"/>
      <c r="L715" s="321"/>
      <c r="M715" s="321"/>
      <c r="N715" s="321"/>
      <c r="O715" s="321"/>
      <c r="P715" s="321"/>
      <c r="Q715" s="321"/>
      <c r="R715" s="321"/>
      <c r="S715" s="321"/>
      <c r="T715" s="321"/>
      <c r="U715" s="321"/>
      <c r="V715" s="321"/>
      <c r="W715" s="321"/>
      <c r="X715" s="321"/>
      <c r="Y715" s="321"/>
      <c r="Z715" s="321"/>
    </row>
    <row r="716" ht="12.0" customHeight="1">
      <c r="A716" s="321"/>
      <c r="B716" s="321"/>
      <c r="C716" s="321"/>
      <c r="D716" s="321"/>
      <c r="E716" s="321"/>
      <c r="F716" s="321"/>
      <c r="G716" s="321"/>
      <c r="H716" s="321"/>
      <c r="I716" s="321"/>
      <c r="J716" s="321"/>
      <c r="K716" s="321"/>
      <c r="L716" s="321"/>
      <c r="M716" s="321"/>
      <c r="N716" s="321"/>
      <c r="O716" s="321"/>
      <c r="P716" s="321"/>
      <c r="Q716" s="321"/>
      <c r="R716" s="321"/>
      <c r="S716" s="321"/>
      <c r="T716" s="321"/>
      <c r="U716" s="321"/>
      <c r="V716" s="321"/>
      <c r="W716" s="321"/>
      <c r="X716" s="321"/>
      <c r="Y716" s="321"/>
      <c r="Z716" s="321"/>
    </row>
    <row r="717" ht="12.0" customHeight="1">
      <c r="A717" s="321"/>
      <c r="B717" s="321"/>
      <c r="C717" s="321"/>
      <c r="D717" s="321"/>
      <c r="E717" s="321"/>
      <c r="F717" s="321"/>
      <c r="G717" s="321"/>
      <c r="H717" s="321"/>
      <c r="I717" s="321"/>
      <c r="J717" s="321"/>
      <c r="K717" s="321"/>
      <c r="L717" s="321"/>
      <c r="M717" s="321"/>
      <c r="N717" s="321"/>
      <c r="O717" s="321"/>
      <c r="P717" s="321"/>
      <c r="Q717" s="321"/>
      <c r="R717" s="321"/>
      <c r="S717" s="321"/>
      <c r="T717" s="321"/>
      <c r="U717" s="321"/>
      <c r="V717" s="321"/>
      <c r="W717" s="321"/>
      <c r="X717" s="321"/>
      <c r="Y717" s="321"/>
      <c r="Z717" s="321"/>
    </row>
    <row r="718" ht="12.0" customHeight="1">
      <c r="A718" s="321"/>
      <c r="B718" s="321"/>
      <c r="C718" s="321"/>
      <c r="D718" s="321"/>
      <c r="E718" s="321"/>
      <c r="F718" s="321"/>
      <c r="G718" s="321"/>
      <c r="H718" s="321"/>
      <c r="I718" s="321"/>
      <c r="J718" s="321"/>
      <c r="K718" s="321"/>
      <c r="L718" s="321"/>
      <c r="M718" s="321"/>
      <c r="N718" s="321"/>
      <c r="O718" s="321"/>
      <c r="P718" s="321"/>
      <c r="Q718" s="321"/>
      <c r="R718" s="321"/>
      <c r="S718" s="321"/>
      <c r="T718" s="321"/>
      <c r="U718" s="321"/>
      <c r="V718" s="321"/>
      <c r="W718" s="321"/>
      <c r="X718" s="321"/>
      <c r="Y718" s="321"/>
      <c r="Z718" s="321"/>
    </row>
    <row r="719" ht="12.0" customHeight="1">
      <c r="A719" s="321"/>
      <c r="B719" s="321"/>
      <c r="C719" s="321"/>
      <c r="D719" s="321"/>
      <c r="E719" s="321"/>
      <c r="F719" s="321"/>
      <c r="G719" s="321"/>
      <c r="H719" s="321"/>
      <c r="I719" s="321"/>
      <c r="J719" s="321"/>
      <c r="K719" s="321"/>
      <c r="L719" s="321"/>
      <c r="M719" s="321"/>
      <c r="N719" s="321"/>
      <c r="O719" s="321"/>
      <c r="P719" s="321"/>
      <c r="Q719" s="321"/>
      <c r="R719" s="321"/>
      <c r="S719" s="321"/>
      <c r="T719" s="321"/>
      <c r="U719" s="321"/>
      <c r="V719" s="321"/>
      <c r="W719" s="321"/>
      <c r="X719" s="321"/>
      <c r="Y719" s="321"/>
      <c r="Z719" s="321"/>
    </row>
    <row r="720" ht="12.0" customHeight="1">
      <c r="A720" s="321"/>
      <c r="B720" s="321"/>
      <c r="C720" s="321"/>
      <c r="D720" s="321"/>
      <c r="E720" s="321"/>
      <c r="F720" s="321"/>
      <c r="G720" s="321"/>
      <c r="H720" s="321"/>
      <c r="I720" s="321"/>
      <c r="J720" s="321"/>
      <c r="K720" s="321"/>
      <c r="L720" s="321"/>
      <c r="M720" s="321"/>
      <c r="N720" s="321"/>
      <c r="O720" s="321"/>
      <c r="P720" s="321"/>
      <c r="Q720" s="321"/>
      <c r="R720" s="321"/>
      <c r="S720" s="321"/>
      <c r="T720" s="321"/>
      <c r="U720" s="321"/>
      <c r="V720" s="321"/>
      <c r="W720" s="321"/>
      <c r="X720" s="321"/>
      <c r="Y720" s="321"/>
      <c r="Z720" s="321"/>
    </row>
    <row r="721" ht="12.0" customHeight="1">
      <c r="A721" s="321"/>
      <c r="B721" s="321"/>
      <c r="C721" s="321"/>
      <c r="D721" s="321"/>
      <c r="E721" s="321"/>
      <c r="F721" s="321"/>
      <c r="G721" s="321"/>
      <c r="H721" s="321"/>
      <c r="I721" s="321"/>
      <c r="J721" s="321"/>
      <c r="K721" s="321"/>
      <c r="L721" s="321"/>
      <c r="M721" s="321"/>
      <c r="N721" s="321"/>
      <c r="O721" s="321"/>
      <c r="P721" s="321"/>
      <c r="Q721" s="321"/>
      <c r="R721" s="321"/>
      <c r="S721" s="321"/>
      <c r="T721" s="321"/>
      <c r="U721" s="321"/>
      <c r="V721" s="321"/>
      <c r="W721" s="321"/>
      <c r="X721" s="321"/>
      <c r="Y721" s="321"/>
      <c r="Z721" s="321"/>
    </row>
    <row r="722" ht="12.0" customHeight="1">
      <c r="A722" s="321"/>
      <c r="B722" s="321"/>
      <c r="C722" s="321"/>
      <c r="D722" s="321"/>
      <c r="E722" s="321"/>
      <c r="F722" s="321"/>
      <c r="G722" s="321"/>
      <c r="H722" s="321"/>
      <c r="I722" s="321"/>
      <c r="J722" s="321"/>
      <c r="K722" s="321"/>
      <c r="L722" s="321"/>
      <c r="M722" s="321"/>
      <c r="N722" s="321"/>
      <c r="O722" s="321"/>
      <c r="P722" s="321"/>
      <c r="Q722" s="321"/>
      <c r="R722" s="321"/>
      <c r="S722" s="321"/>
      <c r="T722" s="321"/>
      <c r="U722" s="321"/>
      <c r="V722" s="321"/>
      <c r="W722" s="321"/>
      <c r="X722" s="321"/>
      <c r="Y722" s="321"/>
      <c r="Z722" s="321"/>
    </row>
    <row r="723" ht="12.0" customHeight="1">
      <c r="A723" s="321"/>
      <c r="B723" s="321"/>
      <c r="C723" s="321"/>
      <c r="D723" s="321"/>
      <c r="E723" s="321"/>
      <c r="F723" s="321"/>
      <c r="G723" s="321"/>
      <c r="H723" s="321"/>
      <c r="I723" s="321"/>
      <c r="J723" s="321"/>
      <c r="K723" s="321"/>
      <c r="L723" s="321"/>
      <c r="M723" s="321"/>
      <c r="N723" s="321"/>
      <c r="O723" s="321"/>
      <c r="P723" s="321"/>
      <c r="Q723" s="321"/>
      <c r="R723" s="321"/>
      <c r="S723" s="321"/>
      <c r="T723" s="321"/>
      <c r="U723" s="321"/>
      <c r="V723" s="321"/>
      <c r="W723" s="321"/>
      <c r="X723" s="321"/>
      <c r="Y723" s="321"/>
      <c r="Z723" s="321"/>
    </row>
    <row r="724" ht="12.0" customHeight="1">
      <c r="A724" s="321"/>
      <c r="B724" s="321"/>
      <c r="C724" s="321"/>
      <c r="D724" s="321"/>
      <c r="E724" s="321"/>
      <c r="F724" s="321"/>
      <c r="G724" s="321"/>
      <c r="H724" s="321"/>
      <c r="I724" s="321"/>
      <c r="J724" s="321"/>
      <c r="K724" s="321"/>
      <c r="L724" s="321"/>
      <c r="M724" s="321"/>
      <c r="N724" s="321"/>
      <c r="O724" s="321"/>
      <c r="P724" s="321"/>
      <c r="Q724" s="321"/>
      <c r="R724" s="321"/>
      <c r="S724" s="321"/>
      <c r="T724" s="321"/>
      <c r="U724" s="321"/>
      <c r="V724" s="321"/>
      <c r="W724" s="321"/>
      <c r="X724" s="321"/>
      <c r="Y724" s="321"/>
      <c r="Z724" s="321"/>
    </row>
    <row r="725" ht="12.0" customHeight="1">
      <c r="A725" s="321"/>
      <c r="B725" s="321"/>
      <c r="C725" s="321"/>
      <c r="D725" s="321"/>
      <c r="E725" s="321"/>
      <c r="F725" s="321"/>
      <c r="G725" s="321"/>
      <c r="H725" s="321"/>
      <c r="I725" s="321"/>
      <c r="J725" s="321"/>
      <c r="K725" s="321"/>
      <c r="L725" s="321"/>
      <c r="M725" s="321"/>
      <c r="N725" s="321"/>
      <c r="O725" s="321"/>
      <c r="P725" s="321"/>
      <c r="Q725" s="321"/>
      <c r="R725" s="321"/>
      <c r="S725" s="321"/>
      <c r="T725" s="321"/>
      <c r="U725" s="321"/>
      <c r="V725" s="321"/>
      <c r="W725" s="321"/>
      <c r="X725" s="321"/>
      <c r="Y725" s="321"/>
      <c r="Z725" s="321"/>
    </row>
    <row r="726" ht="12.0" customHeight="1">
      <c r="A726" s="321"/>
      <c r="B726" s="321"/>
      <c r="C726" s="321"/>
      <c r="D726" s="321"/>
      <c r="E726" s="321"/>
      <c r="F726" s="321"/>
      <c r="G726" s="321"/>
      <c r="H726" s="321"/>
      <c r="I726" s="321"/>
      <c r="J726" s="321"/>
      <c r="K726" s="321"/>
      <c r="L726" s="321"/>
      <c r="M726" s="321"/>
      <c r="N726" s="321"/>
      <c r="O726" s="321"/>
      <c r="P726" s="321"/>
      <c r="Q726" s="321"/>
      <c r="R726" s="321"/>
      <c r="S726" s="321"/>
      <c r="T726" s="321"/>
      <c r="U726" s="321"/>
      <c r="V726" s="321"/>
      <c r="W726" s="321"/>
      <c r="X726" s="321"/>
      <c r="Y726" s="321"/>
      <c r="Z726" s="321"/>
    </row>
    <row r="727" ht="12.0" customHeight="1">
      <c r="A727" s="321"/>
      <c r="B727" s="321"/>
      <c r="C727" s="321"/>
      <c r="D727" s="321"/>
      <c r="E727" s="321"/>
      <c r="F727" s="321"/>
      <c r="G727" s="321"/>
      <c r="H727" s="321"/>
      <c r="I727" s="321"/>
      <c r="J727" s="321"/>
      <c r="K727" s="321"/>
      <c r="L727" s="321"/>
      <c r="M727" s="321"/>
      <c r="N727" s="321"/>
      <c r="O727" s="321"/>
      <c r="P727" s="321"/>
      <c r="Q727" s="321"/>
      <c r="R727" s="321"/>
      <c r="S727" s="321"/>
      <c r="T727" s="321"/>
      <c r="U727" s="321"/>
      <c r="V727" s="321"/>
      <c r="W727" s="321"/>
      <c r="X727" s="321"/>
      <c r="Y727" s="321"/>
      <c r="Z727" s="321"/>
    </row>
    <row r="728" ht="12.0" customHeight="1">
      <c r="A728" s="321"/>
      <c r="B728" s="321"/>
      <c r="C728" s="321"/>
      <c r="D728" s="321"/>
      <c r="E728" s="321"/>
      <c r="F728" s="321"/>
      <c r="G728" s="321"/>
      <c r="H728" s="321"/>
      <c r="I728" s="321"/>
      <c r="J728" s="321"/>
      <c r="K728" s="321"/>
      <c r="L728" s="321"/>
      <c r="M728" s="321"/>
      <c r="N728" s="321"/>
      <c r="O728" s="321"/>
      <c r="P728" s="321"/>
      <c r="Q728" s="321"/>
      <c r="R728" s="321"/>
      <c r="S728" s="321"/>
      <c r="T728" s="321"/>
      <c r="U728" s="321"/>
      <c r="V728" s="321"/>
      <c r="W728" s="321"/>
      <c r="X728" s="321"/>
      <c r="Y728" s="321"/>
      <c r="Z728" s="321"/>
    </row>
    <row r="729" ht="12.0" customHeight="1">
      <c r="A729" s="321"/>
      <c r="B729" s="321"/>
      <c r="C729" s="321"/>
      <c r="D729" s="321"/>
      <c r="E729" s="321"/>
      <c r="F729" s="321"/>
      <c r="G729" s="321"/>
      <c r="H729" s="321"/>
      <c r="I729" s="321"/>
      <c r="J729" s="321"/>
      <c r="K729" s="321"/>
      <c r="L729" s="321"/>
      <c r="M729" s="321"/>
      <c r="N729" s="321"/>
      <c r="O729" s="321"/>
      <c r="P729" s="321"/>
      <c r="Q729" s="321"/>
      <c r="R729" s="321"/>
      <c r="S729" s="321"/>
      <c r="T729" s="321"/>
      <c r="U729" s="321"/>
      <c r="V729" s="321"/>
      <c r="W729" s="321"/>
      <c r="X729" s="321"/>
      <c r="Y729" s="321"/>
      <c r="Z729" s="321"/>
    </row>
    <row r="730" ht="12.0" customHeight="1">
      <c r="A730" s="321"/>
      <c r="B730" s="321"/>
      <c r="C730" s="321"/>
      <c r="D730" s="321"/>
      <c r="E730" s="321"/>
      <c r="F730" s="321"/>
      <c r="G730" s="321"/>
      <c r="H730" s="321"/>
      <c r="I730" s="321"/>
      <c r="J730" s="321"/>
      <c r="K730" s="321"/>
      <c r="L730" s="321"/>
      <c r="M730" s="321"/>
      <c r="N730" s="321"/>
      <c r="O730" s="321"/>
      <c r="P730" s="321"/>
      <c r="Q730" s="321"/>
      <c r="R730" s="321"/>
      <c r="S730" s="321"/>
      <c r="T730" s="321"/>
      <c r="U730" s="321"/>
      <c r="V730" s="321"/>
      <c r="W730" s="321"/>
      <c r="X730" s="321"/>
      <c r="Y730" s="321"/>
      <c r="Z730" s="321"/>
    </row>
    <row r="731" ht="12.0" customHeight="1">
      <c r="A731" s="321"/>
      <c r="B731" s="321"/>
      <c r="C731" s="321"/>
      <c r="D731" s="321"/>
      <c r="E731" s="321"/>
      <c r="F731" s="321"/>
      <c r="G731" s="321"/>
      <c r="H731" s="321"/>
      <c r="I731" s="321"/>
      <c r="J731" s="321"/>
      <c r="K731" s="321"/>
      <c r="L731" s="321"/>
      <c r="M731" s="321"/>
      <c r="N731" s="321"/>
      <c r="O731" s="321"/>
      <c r="P731" s="321"/>
      <c r="Q731" s="321"/>
      <c r="R731" s="321"/>
      <c r="S731" s="321"/>
      <c r="T731" s="321"/>
      <c r="U731" s="321"/>
      <c r="V731" s="321"/>
      <c r="W731" s="321"/>
      <c r="X731" s="321"/>
      <c r="Y731" s="321"/>
      <c r="Z731" s="321"/>
    </row>
    <row r="732" ht="12.0" customHeight="1">
      <c r="A732" s="321"/>
      <c r="B732" s="321"/>
      <c r="C732" s="321"/>
      <c r="D732" s="321"/>
      <c r="E732" s="321"/>
      <c r="F732" s="321"/>
      <c r="G732" s="321"/>
      <c r="H732" s="321"/>
      <c r="I732" s="321"/>
      <c r="J732" s="321"/>
      <c r="K732" s="321"/>
      <c r="L732" s="321"/>
      <c r="M732" s="321"/>
      <c r="N732" s="321"/>
      <c r="O732" s="321"/>
      <c r="P732" s="321"/>
      <c r="Q732" s="321"/>
      <c r="R732" s="321"/>
      <c r="S732" s="321"/>
      <c r="T732" s="321"/>
      <c r="U732" s="321"/>
      <c r="V732" s="321"/>
      <c r="W732" s="321"/>
      <c r="X732" s="321"/>
      <c r="Y732" s="321"/>
      <c r="Z732" s="321"/>
    </row>
    <row r="733" ht="12.0" customHeight="1">
      <c r="A733" s="321"/>
      <c r="B733" s="321"/>
      <c r="C733" s="321"/>
      <c r="D733" s="321"/>
      <c r="E733" s="321"/>
      <c r="F733" s="321"/>
      <c r="G733" s="321"/>
      <c r="H733" s="321"/>
      <c r="I733" s="321"/>
      <c r="J733" s="321"/>
      <c r="K733" s="321"/>
      <c r="L733" s="321"/>
      <c r="M733" s="321"/>
      <c r="N733" s="321"/>
      <c r="O733" s="321"/>
      <c r="P733" s="321"/>
      <c r="Q733" s="321"/>
      <c r="R733" s="321"/>
      <c r="S733" s="321"/>
      <c r="T733" s="321"/>
      <c r="U733" s="321"/>
      <c r="V733" s="321"/>
      <c r="W733" s="321"/>
      <c r="X733" s="321"/>
      <c r="Y733" s="321"/>
      <c r="Z733" s="321"/>
    </row>
    <row r="734" ht="12.0" customHeight="1">
      <c r="A734" s="321"/>
      <c r="B734" s="321"/>
      <c r="C734" s="321"/>
      <c r="D734" s="321"/>
      <c r="E734" s="321"/>
      <c r="F734" s="321"/>
      <c r="G734" s="321"/>
      <c r="H734" s="321"/>
      <c r="I734" s="321"/>
      <c r="J734" s="321"/>
      <c r="K734" s="321"/>
      <c r="L734" s="321"/>
      <c r="M734" s="321"/>
      <c r="N734" s="321"/>
      <c r="O734" s="321"/>
      <c r="P734" s="321"/>
      <c r="Q734" s="321"/>
      <c r="R734" s="321"/>
      <c r="S734" s="321"/>
      <c r="T734" s="321"/>
      <c r="U734" s="321"/>
      <c r="V734" s="321"/>
      <c r="W734" s="321"/>
      <c r="X734" s="321"/>
      <c r="Y734" s="321"/>
      <c r="Z734" s="321"/>
    </row>
    <row r="735" ht="12.0" customHeight="1">
      <c r="A735" s="321"/>
      <c r="B735" s="321"/>
      <c r="C735" s="321"/>
      <c r="D735" s="321"/>
      <c r="E735" s="321"/>
      <c r="F735" s="321"/>
      <c r="G735" s="321"/>
      <c r="H735" s="321"/>
      <c r="I735" s="321"/>
      <c r="J735" s="321"/>
      <c r="K735" s="321"/>
      <c r="L735" s="321"/>
      <c r="M735" s="321"/>
      <c r="N735" s="321"/>
      <c r="O735" s="321"/>
      <c r="P735" s="321"/>
      <c r="Q735" s="321"/>
      <c r="R735" s="321"/>
      <c r="S735" s="321"/>
      <c r="T735" s="321"/>
      <c r="U735" s="321"/>
      <c r="V735" s="321"/>
      <c r="W735" s="321"/>
      <c r="X735" s="321"/>
      <c r="Y735" s="321"/>
      <c r="Z735" s="321"/>
    </row>
    <row r="736" ht="12.0" customHeight="1">
      <c r="A736" s="321"/>
      <c r="B736" s="321"/>
      <c r="C736" s="321"/>
      <c r="D736" s="321"/>
      <c r="E736" s="321"/>
      <c r="F736" s="321"/>
      <c r="G736" s="321"/>
      <c r="H736" s="321"/>
      <c r="I736" s="321"/>
      <c r="J736" s="321"/>
      <c r="K736" s="321"/>
      <c r="L736" s="321"/>
      <c r="M736" s="321"/>
      <c r="N736" s="321"/>
      <c r="O736" s="321"/>
      <c r="P736" s="321"/>
      <c r="Q736" s="321"/>
      <c r="R736" s="321"/>
      <c r="S736" s="321"/>
      <c r="T736" s="321"/>
      <c r="U736" s="321"/>
      <c r="V736" s="321"/>
      <c r="W736" s="321"/>
      <c r="X736" s="321"/>
      <c r="Y736" s="321"/>
      <c r="Z736" s="321"/>
    </row>
    <row r="737" ht="12.0" customHeight="1">
      <c r="A737" s="321"/>
      <c r="B737" s="321"/>
      <c r="C737" s="321"/>
      <c r="D737" s="321"/>
      <c r="E737" s="321"/>
      <c r="F737" s="321"/>
      <c r="G737" s="321"/>
      <c r="H737" s="321"/>
      <c r="I737" s="321"/>
      <c r="J737" s="321"/>
      <c r="K737" s="321"/>
      <c r="L737" s="321"/>
      <c r="M737" s="321"/>
      <c r="N737" s="321"/>
      <c r="O737" s="321"/>
      <c r="P737" s="321"/>
      <c r="Q737" s="321"/>
      <c r="R737" s="321"/>
      <c r="S737" s="321"/>
      <c r="T737" s="321"/>
      <c r="U737" s="321"/>
      <c r="V737" s="321"/>
      <c r="W737" s="321"/>
      <c r="X737" s="321"/>
      <c r="Y737" s="321"/>
      <c r="Z737" s="321"/>
    </row>
    <row r="738" ht="12.0" customHeight="1">
      <c r="A738" s="321"/>
      <c r="B738" s="321"/>
      <c r="C738" s="321"/>
      <c r="D738" s="321"/>
      <c r="E738" s="321"/>
      <c r="F738" s="321"/>
      <c r="G738" s="321"/>
      <c r="H738" s="321"/>
      <c r="I738" s="321"/>
      <c r="J738" s="321"/>
      <c r="K738" s="321"/>
      <c r="L738" s="321"/>
      <c r="M738" s="321"/>
      <c r="N738" s="321"/>
      <c r="O738" s="321"/>
      <c r="P738" s="321"/>
      <c r="Q738" s="321"/>
      <c r="R738" s="321"/>
      <c r="S738" s="321"/>
      <c r="T738" s="321"/>
      <c r="U738" s="321"/>
      <c r="V738" s="321"/>
      <c r="W738" s="321"/>
      <c r="X738" s="321"/>
      <c r="Y738" s="321"/>
      <c r="Z738" s="321"/>
    </row>
    <row r="739" ht="12.0" customHeight="1">
      <c r="A739" s="321"/>
      <c r="B739" s="321"/>
      <c r="C739" s="321"/>
      <c r="D739" s="321"/>
      <c r="E739" s="321"/>
      <c r="F739" s="321"/>
      <c r="G739" s="321"/>
      <c r="H739" s="321"/>
      <c r="I739" s="321"/>
      <c r="J739" s="321"/>
      <c r="K739" s="321"/>
      <c r="L739" s="321"/>
      <c r="M739" s="321"/>
      <c r="N739" s="321"/>
      <c r="O739" s="321"/>
      <c r="P739" s="321"/>
      <c r="Q739" s="321"/>
      <c r="R739" s="321"/>
      <c r="S739" s="321"/>
      <c r="T739" s="321"/>
      <c r="U739" s="321"/>
      <c r="V739" s="321"/>
      <c r="W739" s="321"/>
      <c r="X739" s="321"/>
      <c r="Y739" s="321"/>
      <c r="Z739" s="321"/>
    </row>
    <row r="740" ht="12.0" customHeight="1">
      <c r="A740" s="321"/>
      <c r="B740" s="321"/>
      <c r="C740" s="321"/>
      <c r="D740" s="321"/>
      <c r="E740" s="321"/>
      <c r="F740" s="321"/>
      <c r="G740" s="321"/>
      <c r="H740" s="321"/>
      <c r="I740" s="321"/>
      <c r="J740" s="321"/>
      <c r="K740" s="321"/>
      <c r="L740" s="321"/>
      <c r="M740" s="321"/>
      <c r="N740" s="321"/>
      <c r="O740" s="321"/>
      <c r="P740" s="321"/>
      <c r="Q740" s="321"/>
      <c r="R740" s="321"/>
      <c r="S740" s="321"/>
      <c r="T740" s="321"/>
      <c r="U740" s="321"/>
      <c r="V740" s="321"/>
      <c r="W740" s="321"/>
      <c r="X740" s="321"/>
      <c r="Y740" s="321"/>
      <c r="Z740" s="321"/>
    </row>
    <row r="741" ht="12.0" customHeight="1">
      <c r="A741" s="321"/>
      <c r="B741" s="321"/>
      <c r="C741" s="321"/>
      <c r="D741" s="321"/>
      <c r="E741" s="321"/>
      <c r="F741" s="321"/>
      <c r="G741" s="321"/>
      <c r="H741" s="321"/>
      <c r="I741" s="321"/>
      <c r="J741" s="321"/>
      <c r="K741" s="321"/>
      <c r="L741" s="321"/>
      <c r="M741" s="321"/>
      <c r="N741" s="321"/>
      <c r="O741" s="321"/>
      <c r="P741" s="321"/>
      <c r="Q741" s="321"/>
      <c r="R741" s="321"/>
      <c r="S741" s="321"/>
      <c r="T741" s="321"/>
      <c r="U741" s="321"/>
      <c r="V741" s="321"/>
      <c r="W741" s="321"/>
      <c r="X741" s="321"/>
      <c r="Y741" s="321"/>
      <c r="Z741" s="321"/>
    </row>
    <row r="742" ht="12.0" customHeight="1">
      <c r="A742" s="321"/>
      <c r="B742" s="321"/>
      <c r="C742" s="321"/>
      <c r="D742" s="321"/>
      <c r="E742" s="321"/>
      <c r="F742" s="321"/>
      <c r="G742" s="321"/>
      <c r="H742" s="321"/>
      <c r="I742" s="321"/>
      <c r="J742" s="321"/>
      <c r="K742" s="321"/>
      <c r="L742" s="321"/>
      <c r="M742" s="321"/>
      <c r="N742" s="321"/>
      <c r="O742" s="321"/>
      <c r="P742" s="321"/>
      <c r="Q742" s="321"/>
      <c r="R742" s="321"/>
      <c r="S742" s="321"/>
      <c r="T742" s="321"/>
      <c r="U742" s="321"/>
      <c r="V742" s="321"/>
      <c r="W742" s="321"/>
      <c r="X742" s="321"/>
      <c r="Y742" s="321"/>
      <c r="Z742" s="321"/>
    </row>
    <row r="743" ht="12.0" customHeight="1">
      <c r="A743" s="321"/>
      <c r="B743" s="321"/>
      <c r="C743" s="321"/>
      <c r="D743" s="321"/>
      <c r="E743" s="321"/>
      <c r="F743" s="321"/>
      <c r="G743" s="321"/>
      <c r="H743" s="321"/>
      <c r="I743" s="321"/>
      <c r="J743" s="321"/>
      <c r="K743" s="321"/>
      <c r="L743" s="321"/>
      <c r="M743" s="321"/>
      <c r="N743" s="321"/>
      <c r="O743" s="321"/>
      <c r="P743" s="321"/>
      <c r="Q743" s="321"/>
      <c r="R743" s="321"/>
      <c r="S743" s="321"/>
      <c r="T743" s="321"/>
      <c r="U743" s="321"/>
      <c r="V743" s="321"/>
      <c r="W743" s="321"/>
      <c r="X743" s="321"/>
      <c r="Y743" s="321"/>
      <c r="Z743" s="321"/>
    </row>
    <row r="744" ht="12.0" customHeight="1">
      <c r="A744" s="321"/>
      <c r="B744" s="321"/>
      <c r="C744" s="321"/>
      <c r="D744" s="321"/>
      <c r="E744" s="321"/>
      <c r="F744" s="321"/>
      <c r="G744" s="321"/>
      <c r="H744" s="321"/>
      <c r="I744" s="321"/>
      <c r="J744" s="321"/>
      <c r="K744" s="321"/>
      <c r="L744" s="321"/>
      <c r="M744" s="321"/>
      <c r="N744" s="321"/>
      <c r="O744" s="321"/>
      <c r="P744" s="321"/>
      <c r="Q744" s="321"/>
      <c r="R744" s="321"/>
      <c r="S744" s="321"/>
      <c r="T744" s="321"/>
      <c r="U744" s="321"/>
      <c r="V744" s="321"/>
      <c r="W744" s="321"/>
      <c r="X744" s="321"/>
      <c r="Y744" s="321"/>
      <c r="Z744" s="321"/>
    </row>
    <row r="745" ht="12.0" customHeight="1">
      <c r="A745" s="321"/>
      <c r="B745" s="321"/>
      <c r="C745" s="321"/>
      <c r="D745" s="321"/>
      <c r="E745" s="321"/>
      <c r="F745" s="321"/>
      <c r="G745" s="321"/>
      <c r="H745" s="321"/>
      <c r="I745" s="321"/>
      <c r="J745" s="321"/>
      <c r="K745" s="321"/>
      <c r="L745" s="321"/>
      <c r="M745" s="321"/>
      <c r="N745" s="321"/>
      <c r="O745" s="321"/>
      <c r="P745" s="321"/>
      <c r="Q745" s="321"/>
      <c r="R745" s="321"/>
      <c r="S745" s="321"/>
      <c r="T745" s="321"/>
      <c r="U745" s="321"/>
      <c r="V745" s="321"/>
      <c r="W745" s="321"/>
      <c r="X745" s="321"/>
      <c r="Y745" s="321"/>
      <c r="Z745" s="321"/>
    </row>
    <row r="746" ht="12.0" customHeight="1">
      <c r="A746" s="321"/>
      <c r="B746" s="321"/>
      <c r="C746" s="321"/>
      <c r="D746" s="321"/>
      <c r="E746" s="321"/>
      <c r="F746" s="321"/>
      <c r="G746" s="321"/>
      <c r="H746" s="321"/>
      <c r="I746" s="321"/>
      <c r="J746" s="321"/>
      <c r="K746" s="321"/>
      <c r="L746" s="321"/>
      <c r="M746" s="321"/>
      <c r="N746" s="321"/>
      <c r="O746" s="321"/>
      <c r="P746" s="321"/>
      <c r="Q746" s="321"/>
      <c r="R746" s="321"/>
      <c r="S746" s="321"/>
      <c r="T746" s="321"/>
      <c r="U746" s="321"/>
      <c r="V746" s="321"/>
      <c r="W746" s="321"/>
      <c r="X746" s="321"/>
      <c r="Y746" s="321"/>
      <c r="Z746" s="321"/>
    </row>
    <row r="747" ht="12.0" customHeight="1">
      <c r="A747" s="321"/>
      <c r="B747" s="321"/>
      <c r="C747" s="321"/>
      <c r="D747" s="321"/>
      <c r="E747" s="321"/>
      <c r="F747" s="321"/>
      <c r="G747" s="321"/>
      <c r="H747" s="321"/>
      <c r="I747" s="321"/>
      <c r="J747" s="321"/>
      <c r="K747" s="321"/>
      <c r="L747" s="321"/>
      <c r="M747" s="321"/>
      <c r="N747" s="321"/>
      <c r="O747" s="321"/>
      <c r="P747" s="321"/>
      <c r="Q747" s="321"/>
      <c r="R747" s="321"/>
      <c r="S747" s="321"/>
      <c r="T747" s="321"/>
      <c r="U747" s="321"/>
      <c r="V747" s="321"/>
      <c r="W747" s="321"/>
      <c r="X747" s="321"/>
      <c r="Y747" s="321"/>
      <c r="Z747" s="321"/>
    </row>
    <row r="748" ht="12.0" customHeight="1">
      <c r="A748" s="321"/>
      <c r="B748" s="321"/>
      <c r="C748" s="321"/>
      <c r="D748" s="321"/>
      <c r="E748" s="321"/>
      <c r="F748" s="321"/>
      <c r="G748" s="321"/>
      <c r="H748" s="321"/>
      <c r="I748" s="321"/>
      <c r="J748" s="321"/>
      <c r="K748" s="321"/>
      <c r="L748" s="321"/>
      <c r="M748" s="321"/>
      <c r="N748" s="321"/>
      <c r="O748" s="321"/>
      <c r="P748" s="321"/>
      <c r="Q748" s="321"/>
      <c r="R748" s="321"/>
      <c r="S748" s="321"/>
      <c r="T748" s="321"/>
      <c r="U748" s="321"/>
      <c r="V748" s="321"/>
      <c r="W748" s="321"/>
      <c r="X748" s="321"/>
      <c r="Y748" s="321"/>
      <c r="Z748" s="321"/>
    </row>
    <row r="749" ht="12.0" customHeight="1">
      <c r="A749" s="321"/>
      <c r="B749" s="321"/>
      <c r="C749" s="321"/>
      <c r="D749" s="321"/>
      <c r="E749" s="321"/>
      <c r="F749" s="321"/>
      <c r="G749" s="321"/>
      <c r="H749" s="321"/>
      <c r="I749" s="321"/>
      <c r="J749" s="321"/>
      <c r="K749" s="321"/>
      <c r="L749" s="321"/>
      <c r="M749" s="321"/>
      <c r="N749" s="321"/>
      <c r="O749" s="321"/>
      <c r="P749" s="321"/>
      <c r="Q749" s="321"/>
      <c r="R749" s="321"/>
      <c r="S749" s="321"/>
      <c r="T749" s="321"/>
      <c r="U749" s="321"/>
      <c r="V749" s="321"/>
      <c r="W749" s="321"/>
      <c r="X749" s="321"/>
      <c r="Y749" s="321"/>
      <c r="Z749" s="321"/>
    </row>
    <row r="750" ht="12.0" customHeight="1">
      <c r="A750" s="321"/>
      <c r="B750" s="321"/>
      <c r="C750" s="321"/>
      <c r="D750" s="321"/>
      <c r="E750" s="321"/>
      <c r="F750" s="321"/>
      <c r="G750" s="321"/>
      <c r="H750" s="321"/>
      <c r="I750" s="321"/>
      <c r="J750" s="321"/>
      <c r="K750" s="321"/>
      <c r="L750" s="321"/>
      <c r="M750" s="321"/>
      <c r="N750" s="321"/>
      <c r="O750" s="321"/>
      <c r="P750" s="321"/>
      <c r="Q750" s="321"/>
      <c r="R750" s="321"/>
      <c r="S750" s="321"/>
      <c r="T750" s="321"/>
      <c r="U750" s="321"/>
      <c r="V750" s="321"/>
      <c r="W750" s="321"/>
      <c r="X750" s="321"/>
      <c r="Y750" s="321"/>
      <c r="Z750" s="321"/>
    </row>
    <row r="751" ht="12.0" customHeight="1">
      <c r="A751" s="321"/>
      <c r="B751" s="321"/>
      <c r="C751" s="321"/>
      <c r="D751" s="321"/>
      <c r="E751" s="321"/>
      <c r="F751" s="321"/>
      <c r="G751" s="321"/>
      <c r="H751" s="321"/>
      <c r="I751" s="321"/>
      <c r="J751" s="321"/>
      <c r="K751" s="321"/>
      <c r="L751" s="321"/>
      <c r="M751" s="321"/>
      <c r="N751" s="321"/>
      <c r="O751" s="321"/>
      <c r="P751" s="321"/>
      <c r="Q751" s="321"/>
      <c r="R751" s="321"/>
      <c r="S751" s="321"/>
      <c r="T751" s="321"/>
      <c r="U751" s="321"/>
      <c r="V751" s="321"/>
      <c r="W751" s="321"/>
      <c r="X751" s="321"/>
      <c r="Y751" s="321"/>
      <c r="Z751" s="321"/>
    </row>
    <row r="752" ht="12.0" customHeight="1">
      <c r="A752" s="321"/>
      <c r="B752" s="321"/>
      <c r="C752" s="321"/>
      <c r="D752" s="321"/>
      <c r="E752" s="321"/>
      <c r="F752" s="321"/>
      <c r="G752" s="321"/>
      <c r="H752" s="321"/>
      <c r="I752" s="321"/>
      <c r="J752" s="321"/>
      <c r="K752" s="321"/>
      <c r="L752" s="321"/>
      <c r="M752" s="321"/>
      <c r="N752" s="321"/>
      <c r="O752" s="321"/>
      <c r="P752" s="321"/>
      <c r="Q752" s="321"/>
      <c r="R752" s="321"/>
      <c r="S752" s="321"/>
      <c r="T752" s="321"/>
      <c r="U752" s="321"/>
      <c r="V752" s="321"/>
      <c r="W752" s="321"/>
      <c r="X752" s="321"/>
      <c r="Y752" s="321"/>
      <c r="Z752" s="321"/>
    </row>
    <row r="753" ht="12.0" customHeight="1">
      <c r="A753" s="321"/>
      <c r="B753" s="321"/>
      <c r="C753" s="321"/>
      <c r="D753" s="321"/>
      <c r="E753" s="321"/>
      <c r="F753" s="321"/>
      <c r="G753" s="321"/>
      <c r="H753" s="321"/>
      <c r="I753" s="321"/>
      <c r="J753" s="321"/>
      <c r="K753" s="321"/>
      <c r="L753" s="321"/>
      <c r="M753" s="321"/>
      <c r="N753" s="321"/>
      <c r="O753" s="321"/>
      <c r="P753" s="321"/>
      <c r="Q753" s="321"/>
      <c r="R753" s="321"/>
      <c r="S753" s="321"/>
      <c r="T753" s="321"/>
      <c r="U753" s="321"/>
      <c r="V753" s="321"/>
      <c r="W753" s="321"/>
      <c r="X753" s="321"/>
      <c r="Y753" s="321"/>
      <c r="Z753" s="321"/>
    </row>
    <row r="754" ht="12.0" customHeight="1">
      <c r="A754" s="321"/>
      <c r="B754" s="321"/>
      <c r="C754" s="321"/>
      <c r="D754" s="321"/>
      <c r="E754" s="321"/>
      <c r="F754" s="321"/>
      <c r="G754" s="321"/>
      <c r="H754" s="321"/>
      <c r="I754" s="321"/>
      <c r="J754" s="321"/>
      <c r="K754" s="321"/>
      <c r="L754" s="321"/>
      <c r="M754" s="321"/>
      <c r="N754" s="321"/>
      <c r="O754" s="321"/>
      <c r="P754" s="321"/>
      <c r="Q754" s="321"/>
      <c r="R754" s="321"/>
      <c r="S754" s="321"/>
      <c r="T754" s="321"/>
      <c r="U754" s="321"/>
      <c r="V754" s="321"/>
      <c r="W754" s="321"/>
      <c r="X754" s="321"/>
      <c r="Y754" s="321"/>
      <c r="Z754" s="321"/>
    </row>
    <row r="755" ht="12.0" customHeight="1">
      <c r="A755" s="321"/>
      <c r="B755" s="321"/>
      <c r="C755" s="321"/>
      <c r="D755" s="321"/>
      <c r="E755" s="321"/>
      <c r="F755" s="321"/>
      <c r="G755" s="321"/>
      <c r="H755" s="321"/>
      <c r="I755" s="321"/>
      <c r="J755" s="321"/>
      <c r="K755" s="321"/>
      <c r="L755" s="321"/>
      <c r="M755" s="321"/>
      <c r="N755" s="321"/>
      <c r="O755" s="321"/>
      <c r="P755" s="321"/>
      <c r="Q755" s="321"/>
      <c r="R755" s="321"/>
      <c r="S755" s="321"/>
      <c r="T755" s="321"/>
      <c r="U755" s="321"/>
      <c r="V755" s="321"/>
      <c r="W755" s="321"/>
      <c r="X755" s="321"/>
      <c r="Y755" s="321"/>
      <c r="Z755" s="321"/>
    </row>
    <row r="756" ht="12.0" customHeight="1">
      <c r="A756" s="321"/>
      <c r="B756" s="321"/>
      <c r="C756" s="321"/>
      <c r="D756" s="321"/>
      <c r="E756" s="321"/>
      <c r="F756" s="321"/>
      <c r="G756" s="321"/>
      <c r="H756" s="321"/>
      <c r="I756" s="321"/>
      <c r="J756" s="321"/>
      <c r="K756" s="321"/>
      <c r="L756" s="321"/>
      <c r="M756" s="321"/>
      <c r="N756" s="321"/>
      <c r="O756" s="321"/>
      <c r="P756" s="321"/>
      <c r="Q756" s="321"/>
      <c r="R756" s="321"/>
      <c r="S756" s="321"/>
      <c r="T756" s="321"/>
      <c r="U756" s="321"/>
      <c r="V756" s="321"/>
      <c r="W756" s="321"/>
      <c r="X756" s="321"/>
      <c r="Y756" s="321"/>
      <c r="Z756" s="321"/>
    </row>
    <row r="757" ht="12.0" customHeight="1">
      <c r="A757" s="321"/>
      <c r="B757" s="321"/>
      <c r="C757" s="321"/>
      <c r="D757" s="321"/>
      <c r="E757" s="321"/>
      <c r="F757" s="321"/>
      <c r="G757" s="321"/>
      <c r="H757" s="321"/>
      <c r="I757" s="321"/>
      <c r="J757" s="321"/>
      <c r="K757" s="321"/>
      <c r="L757" s="321"/>
      <c r="M757" s="321"/>
      <c r="N757" s="321"/>
      <c r="O757" s="321"/>
      <c r="P757" s="321"/>
      <c r="Q757" s="321"/>
      <c r="R757" s="321"/>
      <c r="S757" s="321"/>
      <c r="T757" s="321"/>
      <c r="U757" s="321"/>
      <c r="V757" s="321"/>
      <c r="W757" s="321"/>
      <c r="X757" s="321"/>
      <c r="Y757" s="321"/>
      <c r="Z757" s="321"/>
    </row>
    <row r="758" ht="12.0" customHeight="1">
      <c r="A758" s="321"/>
      <c r="B758" s="321"/>
      <c r="C758" s="321"/>
      <c r="D758" s="321"/>
      <c r="E758" s="321"/>
      <c r="F758" s="321"/>
      <c r="G758" s="321"/>
      <c r="H758" s="321"/>
      <c r="I758" s="321"/>
      <c r="J758" s="321"/>
      <c r="K758" s="321"/>
      <c r="L758" s="321"/>
      <c r="M758" s="321"/>
      <c r="N758" s="321"/>
      <c r="O758" s="321"/>
      <c r="P758" s="321"/>
      <c r="Q758" s="321"/>
      <c r="R758" s="321"/>
      <c r="S758" s="321"/>
      <c r="T758" s="321"/>
      <c r="U758" s="321"/>
      <c r="V758" s="321"/>
      <c r="W758" s="321"/>
      <c r="X758" s="321"/>
      <c r="Y758" s="321"/>
      <c r="Z758" s="321"/>
    </row>
    <row r="759" ht="12.0" customHeight="1">
      <c r="A759" s="321"/>
      <c r="B759" s="321"/>
      <c r="C759" s="321"/>
      <c r="D759" s="321"/>
      <c r="E759" s="321"/>
      <c r="F759" s="321"/>
      <c r="G759" s="321"/>
      <c r="H759" s="321"/>
      <c r="I759" s="321"/>
      <c r="J759" s="321"/>
      <c r="K759" s="321"/>
      <c r="L759" s="321"/>
      <c r="M759" s="321"/>
      <c r="N759" s="321"/>
      <c r="O759" s="321"/>
      <c r="P759" s="321"/>
      <c r="Q759" s="321"/>
      <c r="R759" s="321"/>
      <c r="S759" s="321"/>
      <c r="T759" s="321"/>
      <c r="U759" s="321"/>
      <c r="V759" s="321"/>
      <c r="W759" s="321"/>
      <c r="X759" s="321"/>
      <c r="Y759" s="321"/>
      <c r="Z759" s="321"/>
    </row>
    <row r="760" ht="12.0" customHeight="1">
      <c r="A760" s="321"/>
      <c r="B760" s="321"/>
      <c r="C760" s="321"/>
      <c r="D760" s="321"/>
      <c r="E760" s="321"/>
      <c r="F760" s="321"/>
      <c r="G760" s="321"/>
      <c r="H760" s="321"/>
      <c r="I760" s="321"/>
      <c r="J760" s="321"/>
      <c r="K760" s="321"/>
      <c r="L760" s="321"/>
      <c r="M760" s="321"/>
      <c r="N760" s="321"/>
      <c r="O760" s="321"/>
      <c r="P760" s="321"/>
      <c r="Q760" s="321"/>
      <c r="R760" s="321"/>
      <c r="S760" s="321"/>
      <c r="T760" s="321"/>
      <c r="U760" s="321"/>
      <c r="V760" s="321"/>
      <c r="W760" s="321"/>
      <c r="X760" s="321"/>
      <c r="Y760" s="321"/>
      <c r="Z760" s="321"/>
    </row>
    <row r="761" ht="12.0" customHeight="1">
      <c r="A761" s="321"/>
      <c r="B761" s="321"/>
      <c r="C761" s="321"/>
      <c r="D761" s="321"/>
      <c r="E761" s="321"/>
      <c r="F761" s="321"/>
      <c r="G761" s="321"/>
      <c r="H761" s="321"/>
      <c r="I761" s="321"/>
      <c r="J761" s="321"/>
      <c r="K761" s="321"/>
      <c r="L761" s="321"/>
      <c r="M761" s="321"/>
      <c r="N761" s="321"/>
      <c r="O761" s="321"/>
      <c r="P761" s="321"/>
      <c r="Q761" s="321"/>
      <c r="R761" s="321"/>
      <c r="S761" s="321"/>
      <c r="T761" s="321"/>
      <c r="U761" s="321"/>
      <c r="V761" s="321"/>
      <c r="W761" s="321"/>
      <c r="X761" s="321"/>
      <c r="Y761" s="321"/>
      <c r="Z761" s="321"/>
    </row>
    <row r="762" ht="12.0" customHeight="1">
      <c r="A762" s="321"/>
      <c r="B762" s="321"/>
      <c r="C762" s="321"/>
      <c r="D762" s="321"/>
      <c r="E762" s="321"/>
      <c r="F762" s="321"/>
      <c r="G762" s="321"/>
      <c r="H762" s="321"/>
      <c r="I762" s="321"/>
      <c r="J762" s="321"/>
      <c r="K762" s="321"/>
      <c r="L762" s="321"/>
      <c r="M762" s="321"/>
      <c r="N762" s="321"/>
      <c r="O762" s="321"/>
      <c r="P762" s="321"/>
      <c r="Q762" s="321"/>
      <c r="R762" s="321"/>
      <c r="S762" s="321"/>
      <c r="T762" s="321"/>
      <c r="U762" s="321"/>
      <c r="V762" s="321"/>
      <c r="W762" s="321"/>
      <c r="X762" s="321"/>
      <c r="Y762" s="321"/>
      <c r="Z762" s="321"/>
    </row>
    <row r="763" ht="12.0" customHeight="1">
      <c r="A763" s="321"/>
      <c r="B763" s="321"/>
      <c r="C763" s="321"/>
      <c r="D763" s="321"/>
      <c r="E763" s="321"/>
      <c r="F763" s="321"/>
      <c r="G763" s="321"/>
      <c r="H763" s="321"/>
      <c r="I763" s="321"/>
      <c r="J763" s="321"/>
      <c r="K763" s="321"/>
      <c r="L763" s="321"/>
      <c r="M763" s="321"/>
      <c r="N763" s="321"/>
      <c r="O763" s="321"/>
      <c r="P763" s="321"/>
      <c r="Q763" s="321"/>
      <c r="R763" s="321"/>
      <c r="S763" s="321"/>
      <c r="T763" s="321"/>
      <c r="U763" s="321"/>
      <c r="V763" s="321"/>
      <c r="W763" s="321"/>
      <c r="X763" s="321"/>
      <c r="Y763" s="321"/>
      <c r="Z763" s="321"/>
    </row>
    <row r="764" ht="12.0" customHeight="1">
      <c r="A764" s="321"/>
      <c r="B764" s="321"/>
      <c r="C764" s="321"/>
      <c r="D764" s="321"/>
      <c r="E764" s="321"/>
      <c r="F764" s="321"/>
      <c r="G764" s="321"/>
      <c r="H764" s="321"/>
      <c r="I764" s="321"/>
      <c r="J764" s="321"/>
      <c r="K764" s="321"/>
      <c r="L764" s="321"/>
      <c r="M764" s="321"/>
      <c r="N764" s="321"/>
      <c r="O764" s="321"/>
      <c r="P764" s="321"/>
      <c r="Q764" s="321"/>
      <c r="R764" s="321"/>
      <c r="S764" s="321"/>
      <c r="T764" s="321"/>
      <c r="U764" s="321"/>
      <c r="V764" s="321"/>
      <c r="W764" s="321"/>
      <c r="X764" s="321"/>
      <c r="Y764" s="321"/>
      <c r="Z764" s="321"/>
    </row>
    <row r="765" ht="12.0" customHeight="1">
      <c r="A765" s="321"/>
      <c r="B765" s="321"/>
      <c r="C765" s="321"/>
      <c r="D765" s="321"/>
      <c r="E765" s="321"/>
      <c r="F765" s="321"/>
      <c r="G765" s="321"/>
      <c r="H765" s="321"/>
      <c r="I765" s="321"/>
      <c r="J765" s="321"/>
      <c r="K765" s="321"/>
      <c r="L765" s="321"/>
      <c r="M765" s="321"/>
      <c r="N765" s="321"/>
      <c r="O765" s="321"/>
      <c r="P765" s="321"/>
      <c r="Q765" s="321"/>
      <c r="R765" s="321"/>
      <c r="S765" s="321"/>
      <c r="T765" s="321"/>
      <c r="U765" s="321"/>
      <c r="V765" s="321"/>
      <c r="W765" s="321"/>
      <c r="X765" s="321"/>
      <c r="Y765" s="321"/>
      <c r="Z765" s="321"/>
    </row>
    <row r="766" ht="12.0" customHeight="1">
      <c r="A766" s="321"/>
      <c r="B766" s="321"/>
      <c r="C766" s="321"/>
      <c r="D766" s="321"/>
      <c r="E766" s="321"/>
      <c r="F766" s="321"/>
      <c r="G766" s="321"/>
      <c r="H766" s="321"/>
      <c r="I766" s="321"/>
      <c r="J766" s="321"/>
      <c r="K766" s="321"/>
      <c r="L766" s="321"/>
      <c r="M766" s="321"/>
      <c r="N766" s="321"/>
      <c r="O766" s="321"/>
      <c r="P766" s="321"/>
      <c r="Q766" s="321"/>
      <c r="R766" s="321"/>
      <c r="S766" s="321"/>
      <c r="T766" s="321"/>
      <c r="U766" s="321"/>
      <c r="V766" s="321"/>
      <c r="W766" s="321"/>
      <c r="X766" s="321"/>
      <c r="Y766" s="321"/>
      <c r="Z766" s="321"/>
    </row>
    <row r="767" ht="12.0" customHeight="1">
      <c r="A767" s="321"/>
      <c r="B767" s="321"/>
      <c r="C767" s="321"/>
      <c r="D767" s="321"/>
      <c r="E767" s="321"/>
      <c r="F767" s="321"/>
      <c r="G767" s="321"/>
      <c r="H767" s="321"/>
      <c r="I767" s="321"/>
      <c r="J767" s="321"/>
      <c r="K767" s="321"/>
      <c r="L767" s="321"/>
      <c r="M767" s="321"/>
      <c r="N767" s="321"/>
      <c r="O767" s="321"/>
      <c r="P767" s="321"/>
      <c r="Q767" s="321"/>
      <c r="R767" s="321"/>
      <c r="S767" s="321"/>
      <c r="T767" s="321"/>
      <c r="U767" s="321"/>
      <c r="V767" s="321"/>
      <c r="W767" s="321"/>
      <c r="X767" s="321"/>
      <c r="Y767" s="321"/>
      <c r="Z767" s="321"/>
    </row>
    <row r="768" ht="12.0" customHeight="1">
      <c r="A768" s="321"/>
      <c r="B768" s="321"/>
      <c r="C768" s="321"/>
      <c r="D768" s="321"/>
      <c r="E768" s="321"/>
      <c r="F768" s="321"/>
      <c r="G768" s="321"/>
      <c r="H768" s="321"/>
      <c r="I768" s="321"/>
      <c r="J768" s="321"/>
      <c r="K768" s="321"/>
      <c r="L768" s="321"/>
      <c r="M768" s="321"/>
      <c r="N768" s="321"/>
      <c r="O768" s="321"/>
      <c r="P768" s="321"/>
      <c r="Q768" s="321"/>
      <c r="R768" s="321"/>
      <c r="S768" s="321"/>
      <c r="T768" s="321"/>
      <c r="U768" s="321"/>
      <c r="V768" s="321"/>
      <c r="W768" s="321"/>
      <c r="X768" s="321"/>
      <c r="Y768" s="321"/>
      <c r="Z768" s="321"/>
    </row>
    <row r="769" ht="12.0" customHeight="1">
      <c r="A769" s="321"/>
      <c r="B769" s="321"/>
      <c r="C769" s="321"/>
      <c r="D769" s="321"/>
      <c r="E769" s="321"/>
      <c r="F769" s="321"/>
      <c r="G769" s="321"/>
      <c r="H769" s="321"/>
      <c r="I769" s="321"/>
      <c r="J769" s="321"/>
      <c r="K769" s="321"/>
      <c r="L769" s="321"/>
      <c r="M769" s="321"/>
      <c r="N769" s="321"/>
      <c r="O769" s="321"/>
      <c r="P769" s="321"/>
      <c r="Q769" s="321"/>
      <c r="R769" s="321"/>
      <c r="S769" s="321"/>
      <c r="T769" s="321"/>
      <c r="U769" s="321"/>
      <c r="V769" s="321"/>
      <c r="W769" s="321"/>
      <c r="X769" s="321"/>
      <c r="Y769" s="321"/>
      <c r="Z769" s="321"/>
    </row>
    <row r="770" ht="12.0" customHeight="1">
      <c r="A770" s="321"/>
      <c r="B770" s="321"/>
      <c r="C770" s="321"/>
      <c r="D770" s="321"/>
      <c r="E770" s="321"/>
      <c r="F770" s="321"/>
      <c r="G770" s="321"/>
      <c r="H770" s="321"/>
      <c r="I770" s="321"/>
      <c r="J770" s="321"/>
      <c r="K770" s="321"/>
      <c r="L770" s="321"/>
      <c r="M770" s="321"/>
      <c r="N770" s="321"/>
      <c r="O770" s="321"/>
      <c r="P770" s="321"/>
      <c r="Q770" s="321"/>
      <c r="R770" s="321"/>
      <c r="S770" s="321"/>
      <c r="T770" s="321"/>
      <c r="U770" s="321"/>
      <c r="V770" s="321"/>
      <c r="W770" s="321"/>
      <c r="X770" s="321"/>
      <c r="Y770" s="321"/>
      <c r="Z770" s="321"/>
    </row>
    <row r="771" ht="12.0" customHeight="1">
      <c r="A771" s="321"/>
      <c r="B771" s="321"/>
      <c r="C771" s="321"/>
      <c r="D771" s="321"/>
      <c r="E771" s="321"/>
      <c r="F771" s="321"/>
      <c r="G771" s="321"/>
      <c r="H771" s="321"/>
      <c r="I771" s="321"/>
      <c r="J771" s="321"/>
      <c r="K771" s="321"/>
      <c r="L771" s="321"/>
      <c r="M771" s="321"/>
      <c r="N771" s="321"/>
      <c r="O771" s="321"/>
      <c r="P771" s="321"/>
      <c r="Q771" s="321"/>
      <c r="R771" s="321"/>
      <c r="S771" s="321"/>
      <c r="T771" s="321"/>
      <c r="U771" s="321"/>
      <c r="V771" s="321"/>
      <c r="W771" s="321"/>
      <c r="X771" s="321"/>
      <c r="Y771" s="321"/>
      <c r="Z771" s="321"/>
    </row>
    <row r="772" ht="12.0" customHeight="1">
      <c r="A772" s="321"/>
      <c r="B772" s="321"/>
      <c r="C772" s="321"/>
      <c r="D772" s="321"/>
      <c r="E772" s="321"/>
      <c r="F772" s="321"/>
      <c r="G772" s="321"/>
      <c r="H772" s="321"/>
      <c r="I772" s="321"/>
      <c r="J772" s="321"/>
      <c r="K772" s="321"/>
      <c r="L772" s="321"/>
      <c r="M772" s="321"/>
      <c r="N772" s="321"/>
      <c r="O772" s="321"/>
      <c r="P772" s="321"/>
      <c r="Q772" s="321"/>
      <c r="R772" s="321"/>
      <c r="S772" s="321"/>
      <c r="T772" s="321"/>
      <c r="U772" s="321"/>
      <c r="V772" s="321"/>
      <c r="W772" s="321"/>
      <c r="X772" s="321"/>
      <c r="Y772" s="321"/>
      <c r="Z772" s="321"/>
    </row>
    <row r="773" ht="12.0" customHeight="1">
      <c r="A773" s="321"/>
      <c r="B773" s="321"/>
      <c r="C773" s="321"/>
      <c r="D773" s="321"/>
      <c r="E773" s="321"/>
      <c r="F773" s="321"/>
      <c r="G773" s="321"/>
      <c r="H773" s="321"/>
      <c r="I773" s="321"/>
      <c r="J773" s="321"/>
      <c r="K773" s="321"/>
      <c r="L773" s="321"/>
      <c r="M773" s="321"/>
      <c r="N773" s="321"/>
      <c r="O773" s="321"/>
      <c r="P773" s="321"/>
      <c r="Q773" s="321"/>
      <c r="R773" s="321"/>
      <c r="S773" s="321"/>
      <c r="T773" s="321"/>
      <c r="U773" s="321"/>
      <c r="V773" s="321"/>
      <c r="W773" s="321"/>
      <c r="X773" s="321"/>
      <c r="Y773" s="321"/>
      <c r="Z773" s="321"/>
    </row>
    <row r="774" ht="12.0" customHeight="1">
      <c r="A774" s="321"/>
      <c r="B774" s="321"/>
      <c r="C774" s="321"/>
      <c r="D774" s="321"/>
      <c r="E774" s="321"/>
      <c r="F774" s="321"/>
      <c r="G774" s="321"/>
      <c r="H774" s="321"/>
      <c r="I774" s="321"/>
      <c r="J774" s="321"/>
      <c r="K774" s="321"/>
      <c r="L774" s="321"/>
      <c r="M774" s="321"/>
      <c r="N774" s="321"/>
      <c r="O774" s="321"/>
      <c r="P774" s="321"/>
      <c r="Q774" s="321"/>
      <c r="R774" s="321"/>
      <c r="S774" s="321"/>
      <c r="T774" s="321"/>
      <c r="U774" s="321"/>
      <c r="V774" s="321"/>
      <c r="W774" s="321"/>
      <c r="X774" s="321"/>
      <c r="Y774" s="321"/>
      <c r="Z774" s="321"/>
    </row>
    <row r="775" ht="12.0" customHeight="1">
      <c r="A775" s="321"/>
      <c r="B775" s="321"/>
      <c r="C775" s="321"/>
      <c r="D775" s="321"/>
      <c r="E775" s="321"/>
      <c r="F775" s="321"/>
      <c r="G775" s="321"/>
      <c r="H775" s="321"/>
      <c r="I775" s="321"/>
      <c r="J775" s="321"/>
      <c r="K775" s="321"/>
      <c r="L775" s="321"/>
      <c r="M775" s="321"/>
      <c r="N775" s="321"/>
      <c r="O775" s="321"/>
      <c r="P775" s="321"/>
      <c r="Q775" s="321"/>
      <c r="R775" s="321"/>
      <c r="S775" s="321"/>
      <c r="T775" s="321"/>
      <c r="U775" s="321"/>
      <c r="V775" s="321"/>
      <c r="W775" s="321"/>
      <c r="X775" s="321"/>
      <c r="Y775" s="321"/>
      <c r="Z775" s="321"/>
    </row>
    <row r="776" ht="12.0" customHeight="1">
      <c r="A776" s="321"/>
      <c r="B776" s="321"/>
      <c r="C776" s="321"/>
      <c r="D776" s="321"/>
      <c r="E776" s="321"/>
      <c r="F776" s="321"/>
      <c r="G776" s="321"/>
      <c r="H776" s="321"/>
      <c r="I776" s="321"/>
      <c r="J776" s="321"/>
      <c r="K776" s="321"/>
      <c r="L776" s="321"/>
      <c r="M776" s="321"/>
      <c r="N776" s="321"/>
      <c r="O776" s="321"/>
      <c r="P776" s="321"/>
      <c r="Q776" s="321"/>
      <c r="R776" s="321"/>
      <c r="S776" s="321"/>
      <c r="T776" s="321"/>
      <c r="U776" s="321"/>
      <c r="V776" s="321"/>
      <c r="W776" s="321"/>
      <c r="X776" s="321"/>
      <c r="Y776" s="321"/>
      <c r="Z776" s="321"/>
    </row>
    <row r="777" ht="12.0" customHeight="1">
      <c r="A777" s="321"/>
      <c r="B777" s="321"/>
      <c r="C777" s="321"/>
      <c r="D777" s="321"/>
      <c r="E777" s="321"/>
      <c r="F777" s="321"/>
      <c r="G777" s="321"/>
      <c r="H777" s="321"/>
      <c r="I777" s="321"/>
      <c r="J777" s="321"/>
      <c r="K777" s="321"/>
      <c r="L777" s="321"/>
      <c r="M777" s="321"/>
      <c r="N777" s="321"/>
      <c r="O777" s="321"/>
      <c r="P777" s="321"/>
      <c r="Q777" s="321"/>
      <c r="R777" s="321"/>
      <c r="S777" s="321"/>
      <c r="T777" s="321"/>
      <c r="U777" s="321"/>
      <c r="V777" s="321"/>
      <c r="W777" s="321"/>
      <c r="X777" s="321"/>
      <c r="Y777" s="321"/>
      <c r="Z777" s="321"/>
    </row>
    <row r="778" ht="12.0" customHeight="1">
      <c r="A778" s="321"/>
      <c r="B778" s="321"/>
      <c r="C778" s="321"/>
      <c r="D778" s="321"/>
      <c r="E778" s="321"/>
      <c r="F778" s="321"/>
      <c r="G778" s="321"/>
      <c r="H778" s="321"/>
      <c r="I778" s="321"/>
      <c r="J778" s="321"/>
      <c r="K778" s="321"/>
      <c r="L778" s="321"/>
      <c r="M778" s="321"/>
      <c r="N778" s="321"/>
      <c r="O778" s="321"/>
      <c r="P778" s="321"/>
      <c r="Q778" s="321"/>
      <c r="R778" s="321"/>
      <c r="S778" s="321"/>
      <c r="T778" s="321"/>
      <c r="U778" s="321"/>
      <c r="V778" s="321"/>
      <c r="W778" s="321"/>
      <c r="X778" s="321"/>
      <c r="Y778" s="321"/>
      <c r="Z778" s="321"/>
    </row>
    <row r="779" ht="12.0" customHeight="1">
      <c r="A779" s="321"/>
      <c r="B779" s="321"/>
      <c r="C779" s="321"/>
      <c r="D779" s="321"/>
      <c r="E779" s="321"/>
      <c r="F779" s="321"/>
      <c r="G779" s="321"/>
      <c r="H779" s="321"/>
      <c r="I779" s="321"/>
      <c r="J779" s="321"/>
      <c r="K779" s="321"/>
      <c r="L779" s="321"/>
      <c r="M779" s="321"/>
      <c r="N779" s="321"/>
      <c r="O779" s="321"/>
      <c r="P779" s="321"/>
      <c r="Q779" s="321"/>
      <c r="R779" s="321"/>
      <c r="S779" s="321"/>
      <c r="T779" s="321"/>
      <c r="U779" s="321"/>
      <c r="V779" s="321"/>
      <c r="W779" s="321"/>
      <c r="X779" s="321"/>
      <c r="Y779" s="321"/>
      <c r="Z779" s="321"/>
    </row>
    <row r="780" ht="12.0" customHeight="1">
      <c r="A780" s="321"/>
      <c r="B780" s="321"/>
      <c r="C780" s="321"/>
      <c r="D780" s="321"/>
      <c r="E780" s="321"/>
      <c r="F780" s="321"/>
      <c r="G780" s="321"/>
      <c r="H780" s="321"/>
      <c r="I780" s="321"/>
      <c r="J780" s="321"/>
      <c r="K780" s="321"/>
      <c r="L780" s="321"/>
      <c r="M780" s="321"/>
      <c r="N780" s="321"/>
      <c r="O780" s="321"/>
      <c r="P780" s="321"/>
      <c r="Q780" s="321"/>
      <c r="R780" s="321"/>
      <c r="S780" s="321"/>
      <c r="T780" s="321"/>
      <c r="U780" s="321"/>
      <c r="V780" s="321"/>
      <c r="W780" s="321"/>
      <c r="X780" s="321"/>
      <c r="Y780" s="321"/>
      <c r="Z780" s="321"/>
    </row>
    <row r="781" ht="12.0" customHeight="1">
      <c r="A781" s="321"/>
      <c r="B781" s="321"/>
      <c r="C781" s="321"/>
      <c r="D781" s="321"/>
      <c r="E781" s="321"/>
      <c r="F781" s="321"/>
      <c r="G781" s="321"/>
      <c r="H781" s="321"/>
      <c r="I781" s="321"/>
      <c r="J781" s="321"/>
      <c r="K781" s="321"/>
      <c r="L781" s="321"/>
      <c r="M781" s="321"/>
      <c r="N781" s="321"/>
      <c r="O781" s="321"/>
      <c r="P781" s="321"/>
      <c r="Q781" s="321"/>
      <c r="R781" s="321"/>
      <c r="S781" s="321"/>
      <c r="T781" s="321"/>
      <c r="U781" s="321"/>
      <c r="V781" s="321"/>
      <c r="W781" s="321"/>
      <c r="X781" s="321"/>
      <c r="Y781" s="321"/>
      <c r="Z781" s="321"/>
    </row>
    <row r="782" ht="12.0" customHeight="1">
      <c r="A782" s="321"/>
      <c r="B782" s="321"/>
      <c r="C782" s="321"/>
      <c r="D782" s="321"/>
      <c r="E782" s="321"/>
      <c r="F782" s="321"/>
      <c r="G782" s="321"/>
      <c r="H782" s="321"/>
      <c r="I782" s="321"/>
      <c r="J782" s="321"/>
      <c r="K782" s="321"/>
      <c r="L782" s="321"/>
      <c r="M782" s="321"/>
      <c r="N782" s="321"/>
      <c r="O782" s="321"/>
      <c r="P782" s="321"/>
      <c r="Q782" s="321"/>
      <c r="R782" s="321"/>
      <c r="S782" s="321"/>
      <c r="T782" s="321"/>
      <c r="U782" s="321"/>
      <c r="V782" s="321"/>
      <c r="W782" s="321"/>
      <c r="X782" s="321"/>
      <c r="Y782" s="321"/>
      <c r="Z782" s="321"/>
    </row>
    <row r="783" ht="12.0" customHeight="1">
      <c r="A783" s="321"/>
      <c r="B783" s="321"/>
      <c r="C783" s="321"/>
      <c r="D783" s="321"/>
      <c r="E783" s="321"/>
      <c r="F783" s="321"/>
      <c r="G783" s="321"/>
      <c r="H783" s="321"/>
      <c r="I783" s="321"/>
      <c r="J783" s="321"/>
      <c r="K783" s="321"/>
      <c r="L783" s="321"/>
      <c r="M783" s="321"/>
      <c r="N783" s="321"/>
      <c r="O783" s="321"/>
      <c r="P783" s="321"/>
      <c r="Q783" s="321"/>
      <c r="R783" s="321"/>
      <c r="S783" s="321"/>
      <c r="T783" s="321"/>
      <c r="U783" s="321"/>
      <c r="V783" s="321"/>
      <c r="W783" s="321"/>
      <c r="X783" s="321"/>
      <c r="Y783" s="321"/>
      <c r="Z783" s="321"/>
    </row>
    <row r="784" ht="12.0" customHeight="1">
      <c r="A784" s="321"/>
      <c r="B784" s="321"/>
      <c r="C784" s="321"/>
      <c r="D784" s="321"/>
      <c r="E784" s="321"/>
      <c r="F784" s="321"/>
      <c r="G784" s="321"/>
      <c r="H784" s="321"/>
      <c r="I784" s="321"/>
      <c r="J784" s="321"/>
      <c r="K784" s="321"/>
      <c r="L784" s="321"/>
      <c r="M784" s="321"/>
      <c r="N784" s="321"/>
      <c r="O784" s="321"/>
      <c r="P784" s="321"/>
      <c r="Q784" s="321"/>
      <c r="R784" s="321"/>
      <c r="S784" s="321"/>
      <c r="T784" s="321"/>
      <c r="U784" s="321"/>
      <c r="V784" s="321"/>
      <c r="W784" s="321"/>
      <c r="X784" s="321"/>
      <c r="Y784" s="321"/>
      <c r="Z784" s="321"/>
    </row>
    <row r="785" ht="12.0" customHeight="1">
      <c r="A785" s="321"/>
      <c r="B785" s="321"/>
      <c r="C785" s="321"/>
      <c r="D785" s="321"/>
      <c r="E785" s="321"/>
      <c r="F785" s="321"/>
      <c r="G785" s="321"/>
      <c r="H785" s="321"/>
      <c r="I785" s="321"/>
      <c r="J785" s="321"/>
      <c r="K785" s="321"/>
      <c r="L785" s="321"/>
      <c r="M785" s="321"/>
      <c r="N785" s="321"/>
      <c r="O785" s="321"/>
      <c r="P785" s="321"/>
      <c r="Q785" s="321"/>
      <c r="R785" s="321"/>
      <c r="S785" s="321"/>
      <c r="T785" s="321"/>
      <c r="U785" s="321"/>
      <c r="V785" s="321"/>
      <c r="W785" s="321"/>
      <c r="X785" s="321"/>
      <c r="Y785" s="321"/>
      <c r="Z785" s="321"/>
    </row>
    <row r="786" ht="12.0" customHeight="1">
      <c r="A786" s="321"/>
      <c r="B786" s="321"/>
      <c r="C786" s="321"/>
      <c r="D786" s="321"/>
      <c r="E786" s="321"/>
      <c r="F786" s="321"/>
      <c r="G786" s="321"/>
      <c r="H786" s="321"/>
      <c r="I786" s="321"/>
      <c r="J786" s="321"/>
      <c r="K786" s="321"/>
      <c r="L786" s="321"/>
      <c r="M786" s="321"/>
      <c r="N786" s="321"/>
      <c r="O786" s="321"/>
      <c r="P786" s="321"/>
      <c r="Q786" s="321"/>
      <c r="R786" s="321"/>
      <c r="S786" s="321"/>
      <c r="T786" s="321"/>
      <c r="U786" s="321"/>
      <c r="V786" s="321"/>
      <c r="W786" s="321"/>
      <c r="X786" s="321"/>
      <c r="Y786" s="321"/>
      <c r="Z786" s="321"/>
    </row>
    <row r="787" ht="12.0" customHeight="1">
      <c r="A787" s="321"/>
      <c r="B787" s="321"/>
      <c r="C787" s="321"/>
      <c r="D787" s="321"/>
      <c r="E787" s="321"/>
      <c r="F787" s="321"/>
      <c r="G787" s="321"/>
      <c r="H787" s="321"/>
      <c r="I787" s="321"/>
      <c r="J787" s="321"/>
      <c r="K787" s="321"/>
      <c r="L787" s="321"/>
      <c r="M787" s="321"/>
      <c r="N787" s="321"/>
      <c r="O787" s="321"/>
      <c r="P787" s="321"/>
      <c r="Q787" s="321"/>
      <c r="R787" s="321"/>
      <c r="S787" s="321"/>
      <c r="T787" s="321"/>
      <c r="U787" s="321"/>
      <c r="V787" s="321"/>
      <c r="W787" s="321"/>
      <c r="X787" s="321"/>
      <c r="Y787" s="321"/>
      <c r="Z787" s="321"/>
    </row>
    <row r="788" ht="12.0" customHeight="1">
      <c r="A788" s="321"/>
      <c r="B788" s="321"/>
      <c r="C788" s="321"/>
      <c r="D788" s="321"/>
      <c r="E788" s="321"/>
      <c r="F788" s="321"/>
      <c r="G788" s="321"/>
      <c r="H788" s="321"/>
      <c r="I788" s="321"/>
      <c r="J788" s="321"/>
      <c r="K788" s="321"/>
      <c r="L788" s="321"/>
      <c r="M788" s="321"/>
      <c r="N788" s="321"/>
      <c r="O788" s="321"/>
      <c r="P788" s="321"/>
      <c r="Q788" s="321"/>
      <c r="R788" s="321"/>
      <c r="S788" s="321"/>
      <c r="T788" s="321"/>
      <c r="U788" s="321"/>
      <c r="V788" s="321"/>
      <c r="W788" s="321"/>
      <c r="X788" s="321"/>
      <c r="Y788" s="321"/>
      <c r="Z788" s="321"/>
    </row>
    <row r="789" ht="12.0" customHeight="1">
      <c r="A789" s="321"/>
      <c r="B789" s="321"/>
      <c r="C789" s="321"/>
      <c r="D789" s="321"/>
      <c r="E789" s="321"/>
      <c r="F789" s="321"/>
      <c r="G789" s="321"/>
      <c r="H789" s="321"/>
      <c r="I789" s="321"/>
      <c r="J789" s="321"/>
      <c r="K789" s="321"/>
      <c r="L789" s="321"/>
      <c r="M789" s="321"/>
      <c r="N789" s="321"/>
      <c r="O789" s="321"/>
      <c r="P789" s="321"/>
      <c r="Q789" s="321"/>
      <c r="R789" s="321"/>
      <c r="S789" s="321"/>
      <c r="T789" s="321"/>
      <c r="U789" s="321"/>
      <c r="V789" s="321"/>
      <c r="W789" s="321"/>
      <c r="X789" s="321"/>
      <c r="Y789" s="321"/>
      <c r="Z789" s="321"/>
    </row>
    <row r="790" ht="12.0" customHeight="1">
      <c r="A790" s="321"/>
      <c r="B790" s="321"/>
      <c r="C790" s="321"/>
      <c r="D790" s="321"/>
      <c r="E790" s="321"/>
      <c r="F790" s="321"/>
      <c r="G790" s="321"/>
      <c r="H790" s="321"/>
      <c r="I790" s="321"/>
      <c r="J790" s="321"/>
      <c r="K790" s="321"/>
      <c r="L790" s="321"/>
      <c r="M790" s="321"/>
      <c r="N790" s="321"/>
      <c r="O790" s="321"/>
      <c r="P790" s="321"/>
      <c r="Q790" s="321"/>
      <c r="R790" s="321"/>
      <c r="S790" s="321"/>
      <c r="T790" s="321"/>
      <c r="U790" s="321"/>
      <c r="V790" s="321"/>
      <c r="W790" s="321"/>
      <c r="X790" s="321"/>
      <c r="Y790" s="321"/>
      <c r="Z790" s="321"/>
    </row>
    <row r="791" ht="12.0" customHeight="1">
      <c r="A791" s="321"/>
      <c r="B791" s="321"/>
      <c r="C791" s="321"/>
      <c r="D791" s="321"/>
      <c r="E791" s="321"/>
      <c r="F791" s="321"/>
      <c r="G791" s="321"/>
      <c r="H791" s="321"/>
      <c r="I791" s="321"/>
      <c r="J791" s="321"/>
      <c r="K791" s="321"/>
      <c r="L791" s="321"/>
      <c r="M791" s="321"/>
      <c r="N791" s="321"/>
      <c r="O791" s="321"/>
      <c r="P791" s="321"/>
      <c r="Q791" s="321"/>
      <c r="R791" s="321"/>
      <c r="S791" s="321"/>
      <c r="T791" s="321"/>
      <c r="U791" s="321"/>
      <c r="V791" s="321"/>
      <c r="W791" s="321"/>
      <c r="X791" s="321"/>
      <c r="Y791" s="321"/>
      <c r="Z791" s="321"/>
    </row>
    <row r="792" ht="12.0" customHeight="1">
      <c r="A792" s="321"/>
      <c r="B792" s="321"/>
      <c r="C792" s="321"/>
      <c r="D792" s="321"/>
      <c r="E792" s="321"/>
      <c r="F792" s="321"/>
      <c r="G792" s="321"/>
      <c r="H792" s="321"/>
      <c r="I792" s="321"/>
      <c r="J792" s="321"/>
      <c r="K792" s="321"/>
      <c r="L792" s="321"/>
      <c r="M792" s="321"/>
      <c r="N792" s="321"/>
      <c r="O792" s="321"/>
      <c r="P792" s="321"/>
      <c r="Q792" s="321"/>
      <c r="R792" s="321"/>
      <c r="S792" s="321"/>
      <c r="T792" s="321"/>
      <c r="U792" s="321"/>
      <c r="V792" s="321"/>
      <c r="W792" s="321"/>
      <c r="X792" s="321"/>
      <c r="Y792" s="321"/>
      <c r="Z792" s="321"/>
    </row>
    <row r="793" ht="12.0" customHeight="1">
      <c r="A793" s="321"/>
      <c r="B793" s="321"/>
      <c r="C793" s="321"/>
      <c r="D793" s="321"/>
      <c r="E793" s="321"/>
      <c r="F793" s="321"/>
      <c r="G793" s="321"/>
      <c r="H793" s="321"/>
      <c r="I793" s="321"/>
      <c r="J793" s="321"/>
      <c r="K793" s="321"/>
      <c r="L793" s="321"/>
      <c r="M793" s="321"/>
      <c r="N793" s="321"/>
      <c r="O793" s="321"/>
      <c r="P793" s="321"/>
      <c r="Q793" s="321"/>
      <c r="R793" s="321"/>
      <c r="S793" s="321"/>
      <c r="T793" s="321"/>
      <c r="U793" s="321"/>
      <c r="V793" s="321"/>
      <c r="W793" s="321"/>
      <c r="X793" s="321"/>
      <c r="Y793" s="321"/>
      <c r="Z793" s="321"/>
    </row>
    <row r="794" ht="12.0" customHeight="1">
      <c r="A794" s="321"/>
      <c r="B794" s="321"/>
      <c r="C794" s="321"/>
      <c r="D794" s="321"/>
      <c r="E794" s="321"/>
      <c r="F794" s="321"/>
      <c r="G794" s="321"/>
      <c r="H794" s="321"/>
      <c r="I794" s="321"/>
      <c r="J794" s="321"/>
      <c r="K794" s="321"/>
      <c r="L794" s="321"/>
      <c r="M794" s="321"/>
      <c r="N794" s="321"/>
      <c r="O794" s="321"/>
      <c r="P794" s="321"/>
      <c r="Q794" s="321"/>
      <c r="R794" s="321"/>
      <c r="S794" s="321"/>
      <c r="T794" s="321"/>
      <c r="U794" s="321"/>
      <c r="V794" s="321"/>
      <c r="W794" s="321"/>
      <c r="X794" s="321"/>
      <c r="Y794" s="321"/>
      <c r="Z794" s="321"/>
    </row>
    <row r="795" ht="12.0" customHeight="1">
      <c r="A795" s="321"/>
      <c r="B795" s="321"/>
      <c r="C795" s="321"/>
      <c r="D795" s="321"/>
      <c r="E795" s="321"/>
      <c r="F795" s="321"/>
      <c r="G795" s="321"/>
      <c r="H795" s="321"/>
      <c r="I795" s="321"/>
      <c r="J795" s="321"/>
      <c r="K795" s="321"/>
      <c r="L795" s="321"/>
      <c r="M795" s="321"/>
      <c r="N795" s="321"/>
      <c r="O795" s="321"/>
      <c r="P795" s="321"/>
      <c r="Q795" s="321"/>
      <c r="R795" s="321"/>
      <c r="S795" s="321"/>
      <c r="T795" s="321"/>
      <c r="U795" s="321"/>
      <c r="V795" s="321"/>
      <c r="W795" s="321"/>
      <c r="X795" s="321"/>
      <c r="Y795" s="321"/>
      <c r="Z795" s="321"/>
    </row>
    <row r="796" ht="12.0" customHeight="1">
      <c r="A796" s="321"/>
      <c r="B796" s="321"/>
      <c r="C796" s="321"/>
      <c r="D796" s="321"/>
      <c r="E796" s="321"/>
      <c r="F796" s="321"/>
      <c r="G796" s="321"/>
      <c r="H796" s="321"/>
      <c r="I796" s="321"/>
      <c r="J796" s="321"/>
      <c r="K796" s="321"/>
      <c r="L796" s="321"/>
      <c r="M796" s="321"/>
      <c r="N796" s="321"/>
      <c r="O796" s="321"/>
      <c r="P796" s="321"/>
      <c r="Q796" s="321"/>
      <c r="R796" s="321"/>
      <c r="S796" s="321"/>
      <c r="T796" s="321"/>
      <c r="U796" s="321"/>
      <c r="V796" s="321"/>
      <c r="W796" s="321"/>
      <c r="X796" s="321"/>
      <c r="Y796" s="321"/>
      <c r="Z796" s="321"/>
    </row>
    <row r="797" ht="12.0" customHeight="1">
      <c r="A797" s="321"/>
      <c r="B797" s="321"/>
      <c r="C797" s="321"/>
      <c r="D797" s="321"/>
      <c r="E797" s="321"/>
      <c r="F797" s="321"/>
      <c r="G797" s="321"/>
      <c r="H797" s="321"/>
      <c r="I797" s="321"/>
      <c r="J797" s="321"/>
      <c r="K797" s="321"/>
      <c r="L797" s="321"/>
      <c r="M797" s="321"/>
      <c r="N797" s="321"/>
      <c r="O797" s="321"/>
      <c r="P797" s="321"/>
      <c r="Q797" s="321"/>
      <c r="R797" s="321"/>
      <c r="S797" s="321"/>
      <c r="T797" s="321"/>
      <c r="U797" s="321"/>
      <c r="V797" s="321"/>
      <c r="W797" s="321"/>
      <c r="X797" s="321"/>
      <c r="Y797" s="321"/>
      <c r="Z797" s="321"/>
    </row>
    <row r="798" ht="12.0" customHeight="1">
      <c r="A798" s="321"/>
      <c r="B798" s="321"/>
      <c r="C798" s="321"/>
      <c r="D798" s="321"/>
      <c r="E798" s="321"/>
      <c r="F798" s="321"/>
      <c r="G798" s="321"/>
      <c r="H798" s="321"/>
      <c r="I798" s="321"/>
      <c r="J798" s="321"/>
      <c r="K798" s="321"/>
      <c r="L798" s="321"/>
      <c r="M798" s="321"/>
      <c r="N798" s="321"/>
      <c r="O798" s="321"/>
      <c r="P798" s="321"/>
      <c r="Q798" s="321"/>
      <c r="R798" s="321"/>
      <c r="S798" s="321"/>
      <c r="T798" s="321"/>
      <c r="U798" s="321"/>
      <c r="V798" s="321"/>
      <c r="W798" s="321"/>
      <c r="X798" s="321"/>
      <c r="Y798" s="321"/>
      <c r="Z798" s="321"/>
    </row>
    <row r="799" ht="12.0" customHeight="1">
      <c r="A799" s="321"/>
      <c r="B799" s="321"/>
      <c r="C799" s="321"/>
      <c r="D799" s="321"/>
      <c r="E799" s="321"/>
      <c r="F799" s="321"/>
      <c r="G799" s="321"/>
      <c r="H799" s="321"/>
      <c r="I799" s="321"/>
      <c r="J799" s="321"/>
      <c r="K799" s="321"/>
      <c r="L799" s="321"/>
      <c r="M799" s="321"/>
      <c r="N799" s="321"/>
      <c r="O799" s="321"/>
      <c r="P799" s="321"/>
      <c r="Q799" s="321"/>
      <c r="R799" s="321"/>
      <c r="S799" s="321"/>
      <c r="T799" s="321"/>
      <c r="U799" s="321"/>
      <c r="V799" s="321"/>
      <c r="W799" s="321"/>
      <c r="X799" s="321"/>
      <c r="Y799" s="321"/>
      <c r="Z799" s="321"/>
    </row>
    <row r="800" ht="12.0" customHeight="1">
      <c r="A800" s="321"/>
      <c r="B800" s="321"/>
      <c r="C800" s="321"/>
      <c r="D800" s="321"/>
      <c r="E800" s="321"/>
      <c r="F800" s="321"/>
      <c r="G800" s="321"/>
      <c r="H800" s="321"/>
      <c r="I800" s="321"/>
      <c r="J800" s="321"/>
      <c r="K800" s="321"/>
      <c r="L800" s="321"/>
      <c r="M800" s="321"/>
      <c r="N800" s="321"/>
      <c r="O800" s="321"/>
      <c r="P800" s="321"/>
      <c r="Q800" s="321"/>
      <c r="R800" s="321"/>
      <c r="S800" s="321"/>
      <c r="T800" s="321"/>
      <c r="U800" s="321"/>
      <c r="V800" s="321"/>
      <c r="W800" s="321"/>
      <c r="X800" s="321"/>
      <c r="Y800" s="321"/>
      <c r="Z800" s="321"/>
    </row>
    <row r="801" ht="12.0" customHeight="1">
      <c r="A801" s="321"/>
      <c r="B801" s="321"/>
      <c r="C801" s="321"/>
      <c r="D801" s="321"/>
      <c r="E801" s="321"/>
      <c r="F801" s="321"/>
      <c r="G801" s="321"/>
      <c r="H801" s="321"/>
      <c r="I801" s="321"/>
      <c r="J801" s="321"/>
      <c r="K801" s="321"/>
      <c r="L801" s="321"/>
      <c r="M801" s="321"/>
      <c r="N801" s="321"/>
      <c r="O801" s="321"/>
      <c r="P801" s="321"/>
      <c r="Q801" s="321"/>
      <c r="R801" s="321"/>
      <c r="S801" s="321"/>
      <c r="T801" s="321"/>
      <c r="U801" s="321"/>
      <c r="V801" s="321"/>
      <c r="W801" s="321"/>
      <c r="X801" s="321"/>
      <c r="Y801" s="321"/>
      <c r="Z801" s="321"/>
    </row>
    <row r="802" ht="12.0" customHeight="1">
      <c r="A802" s="321"/>
      <c r="B802" s="321"/>
      <c r="C802" s="321"/>
      <c r="D802" s="321"/>
      <c r="E802" s="321"/>
      <c r="F802" s="321"/>
      <c r="G802" s="321"/>
      <c r="H802" s="321"/>
      <c r="I802" s="321"/>
      <c r="J802" s="321"/>
      <c r="K802" s="321"/>
      <c r="L802" s="321"/>
      <c r="M802" s="321"/>
      <c r="N802" s="321"/>
      <c r="O802" s="321"/>
      <c r="P802" s="321"/>
      <c r="Q802" s="321"/>
      <c r="R802" s="321"/>
      <c r="S802" s="321"/>
      <c r="T802" s="321"/>
      <c r="U802" s="321"/>
      <c r="V802" s="321"/>
      <c r="W802" s="321"/>
      <c r="X802" s="321"/>
      <c r="Y802" s="321"/>
      <c r="Z802" s="321"/>
    </row>
    <row r="803" ht="12.0" customHeight="1">
      <c r="A803" s="321"/>
      <c r="B803" s="321"/>
      <c r="C803" s="321"/>
      <c r="D803" s="321"/>
      <c r="E803" s="321"/>
      <c r="F803" s="321"/>
      <c r="G803" s="321"/>
      <c r="H803" s="321"/>
      <c r="I803" s="321"/>
      <c r="J803" s="321"/>
      <c r="K803" s="321"/>
      <c r="L803" s="321"/>
      <c r="M803" s="321"/>
      <c r="N803" s="321"/>
      <c r="O803" s="321"/>
      <c r="P803" s="321"/>
      <c r="Q803" s="321"/>
      <c r="R803" s="321"/>
      <c r="S803" s="321"/>
      <c r="T803" s="321"/>
      <c r="U803" s="321"/>
      <c r="V803" s="321"/>
      <c r="W803" s="321"/>
      <c r="X803" s="321"/>
      <c r="Y803" s="321"/>
      <c r="Z803" s="321"/>
    </row>
    <row r="804" ht="12.0" customHeight="1">
      <c r="A804" s="321"/>
      <c r="B804" s="321"/>
      <c r="C804" s="321"/>
      <c r="D804" s="321"/>
      <c r="E804" s="321"/>
      <c r="F804" s="321"/>
      <c r="G804" s="321"/>
      <c r="H804" s="321"/>
      <c r="I804" s="321"/>
      <c r="J804" s="321"/>
      <c r="K804" s="321"/>
      <c r="L804" s="321"/>
      <c r="M804" s="321"/>
      <c r="N804" s="321"/>
      <c r="O804" s="321"/>
      <c r="P804" s="321"/>
      <c r="Q804" s="321"/>
      <c r="R804" s="321"/>
      <c r="S804" s="321"/>
      <c r="T804" s="321"/>
      <c r="U804" s="321"/>
      <c r="V804" s="321"/>
      <c r="W804" s="321"/>
      <c r="X804" s="321"/>
      <c r="Y804" s="321"/>
      <c r="Z804" s="321"/>
    </row>
    <row r="805" ht="12.0" customHeight="1">
      <c r="A805" s="321"/>
      <c r="B805" s="321"/>
      <c r="C805" s="321"/>
      <c r="D805" s="321"/>
      <c r="E805" s="321"/>
      <c r="F805" s="321"/>
      <c r="G805" s="321"/>
      <c r="H805" s="321"/>
      <c r="I805" s="321"/>
      <c r="J805" s="321"/>
      <c r="K805" s="321"/>
      <c r="L805" s="321"/>
      <c r="M805" s="321"/>
      <c r="N805" s="321"/>
      <c r="O805" s="321"/>
      <c r="P805" s="321"/>
      <c r="Q805" s="321"/>
      <c r="R805" s="321"/>
      <c r="S805" s="321"/>
      <c r="T805" s="321"/>
      <c r="U805" s="321"/>
      <c r="V805" s="321"/>
      <c r="W805" s="321"/>
      <c r="X805" s="321"/>
      <c r="Y805" s="321"/>
      <c r="Z805" s="321"/>
    </row>
    <row r="806" ht="12.0" customHeight="1">
      <c r="A806" s="321"/>
      <c r="B806" s="321"/>
      <c r="C806" s="321"/>
      <c r="D806" s="321"/>
      <c r="E806" s="321"/>
      <c r="F806" s="321"/>
      <c r="G806" s="321"/>
      <c r="H806" s="321"/>
      <c r="I806" s="321"/>
      <c r="J806" s="321"/>
      <c r="K806" s="321"/>
      <c r="L806" s="321"/>
      <c r="M806" s="321"/>
      <c r="N806" s="321"/>
      <c r="O806" s="321"/>
      <c r="P806" s="321"/>
      <c r="Q806" s="321"/>
      <c r="R806" s="321"/>
      <c r="S806" s="321"/>
      <c r="T806" s="321"/>
      <c r="U806" s="321"/>
      <c r="V806" s="321"/>
      <c r="W806" s="321"/>
      <c r="X806" s="321"/>
      <c r="Y806" s="321"/>
      <c r="Z806" s="321"/>
    </row>
    <row r="807" ht="12.0" customHeight="1">
      <c r="A807" s="321"/>
      <c r="B807" s="321"/>
      <c r="C807" s="321"/>
      <c r="D807" s="321"/>
      <c r="E807" s="321"/>
      <c r="F807" s="321"/>
      <c r="G807" s="321"/>
      <c r="H807" s="321"/>
      <c r="I807" s="321"/>
      <c r="J807" s="321"/>
      <c r="K807" s="321"/>
      <c r="L807" s="321"/>
      <c r="M807" s="321"/>
      <c r="N807" s="321"/>
      <c r="O807" s="321"/>
      <c r="P807" s="321"/>
      <c r="Q807" s="321"/>
      <c r="R807" s="321"/>
      <c r="S807" s="321"/>
      <c r="T807" s="321"/>
      <c r="U807" s="321"/>
      <c r="V807" s="321"/>
      <c r="W807" s="321"/>
      <c r="X807" s="321"/>
      <c r="Y807" s="321"/>
      <c r="Z807" s="321"/>
    </row>
    <row r="808" ht="12.0" customHeight="1">
      <c r="A808" s="321"/>
      <c r="B808" s="321"/>
      <c r="C808" s="321"/>
      <c r="D808" s="321"/>
      <c r="E808" s="321"/>
      <c r="F808" s="321"/>
      <c r="G808" s="321"/>
      <c r="H808" s="321"/>
      <c r="I808" s="321"/>
      <c r="J808" s="321"/>
      <c r="K808" s="321"/>
      <c r="L808" s="321"/>
      <c r="M808" s="321"/>
      <c r="N808" s="321"/>
      <c r="O808" s="321"/>
      <c r="P808" s="321"/>
      <c r="Q808" s="321"/>
      <c r="R808" s="321"/>
      <c r="S808" s="321"/>
      <c r="T808" s="321"/>
      <c r="U808" s="321"/>
      <c r="V808" s="321"/>
      <c r="W808" s="321"/>
      <c r="X808" s="321"/>
      <c r="Y808" s="321"/>
      <c r="Z808" s="321"/>
    </row>
    <row r="809" ht="12.0" customHeight="1">
      <c r="A809" s="321"/>
      <c r="B809" s="321"/>
      <c r="C809" s="321"/>
      <c r="D809" s="321"/>
      <c r="E809" s="321"/>
      <c r="F809" s="321"/>
      <c r="G809" s="321"/>
      <c r="H809" s="321"/>
      <c r="I809" s="321"/>
      <c r="J809" s="321"/>
      <c r="K809" s="321"/>
      <c r="L809" s="321"/>
      <c r="M809" s="321"/>
      <c r="N809" s="321"/>
      <c r="O809" s="321"/>
      <c r="P809" s="321"/>
      <c r="Q809" s="321"/>
      <c r="R809" s="321"/>
      <c r="S809" s="321"/>
      <c r="T809" s="321"/>
      <c r="U809" s="321"/>
      <c r="V809" s="321"/>
      <c r="W809" s="321"/>
      <c r="X809" s="321"/>
      <c r="Y809" s="321"/>
      <c r="Z809" s="321"/>
    </row>
    <row r="810" ht="12.0" customHeight="1">
      <c r="A810" s="321"/>
      <c r="B810" s="321"/>
      <c r="C810" s="321"/>
      <c r="D810" s="321"/>
      <c r="E810" s="321"/>
      <c r="F810" s="321"/>
      <c r="G810" s="321"/>
      <c r="H810" s="321"/>
      <c r="I810" s="321"/>
      <c r="J810" s="321"/>
      <c r="K810" s="321"/>
      <c r="L810" s="321"/>
      <c r="M810" s="321"/>
      <c r="N810" s="321"/>
      <c r="O810" s="321"/>
      <c r="P810" s="321"/>
      <c r="Q810" s="321"/>
      <c r="R810" s="321"/>
      <c r="S810" s="321"/>
      <c r="T810" s="321"/>
      <c r="U810" s="321"/>
      <c r="V810" s="321"/>
      <c r="W810" s="321"/>
      <c r="X810" s="321"/>
      <c r="Y810" s="321"/>
      <c r="Z810" s="321"/>
    </row>
    <row r="811" ht="12.0" customHeight="1">
      <c r="A811" s="321"/>
      <c r="B811" s="321"/>
      <c r="C811" s="321"/>
      <c r="D811" s="321"/>
      <c r="E811" s="321"/>
      <c r="F811" s="321"/>
      <c r="G811" s="321"/>
      <c r="H811" s="321"/>
      <c r="I811" s="321"/>
      <c r="J811" s="321"/>
      <c r="K811" s="321"/>
      <c r="L811" s="321"/>
      <c r="M811" s="321"/>
      <c r="N811" s="321"/>
      <c r="O811" s="321"/>
      <c r="P811" s="321"/>
      <c r="Q811" s="321"/>
      <c r="R811" s="321"/>
      <c r="S811" s="321"/>
      <c r="T811" s="321"/>
      <c r="U811" s="321"/>
      <c r="V811" s="321"/>
      <c r="W811" s="321"/>
      <c r="X811" s="321"/>
      <c r="Y811" s="321"/>
      <c r="Z811" s="321"/>
    </row>
    <row r="812" ht="12.0" customHeight="1">
      <c r="A812" s="321"/>
      <c r="B812" s="321"/>
      <c r="C812" s="321"/>
      <c r="D812" s="321"/>
      <c r="E812" s="321"/>
      <c r="F812" s="321"/>
      <c r="G812" s="321"/>
      <c r="H812" s="321"/>
      <c r="I812" s="321"/>
      <c r="J812" s="321"/>
      <c r="K812" s="321"/>
      <c r="L812" s="321"/>
      <c r="M812" s="321"/>
      <c r="N812" s="321"/>
      <c r="O812" s="321"/>
      <c r="P812" s="321"/>
      <c r="Q812" s="321"/>
      <c r="R812" s="321"/>
      <c r="S812" s="321"/>
      <c r="T812" s="321"/>
      <c r="U812" s="321"/>
      <c r="V812" s="321"/>
      <c r="W812" s="321"/>
      <c r="X812" s="321"/>
      <c r="Y812" s="321"/>
      <c r="Z812" s="321"/>
    </row>
    <row r="813" ht="12.0" customHeight="1">
      <c r="A813" s="321"/>
      <c r="B813" s="321"/>
      <c r="C813" s="321"/>
      <c r="D813" s="321"/>
      <c r="E813" s="321"/>
      <c r="F813" s="321"/>
      <c r="G813" s="321"/>
      <c r="H813" s="321"/>
      <c r="I813" s="321"/>
      <c r="J813" s="321"/>
      <c r="K813" s="321"/>
      <c r="L813" s="321"/>
      <c r="M813" s="321"/>
      <c r="N813" s="321"/>
      <c r="O813" s="321"/>
      <c r="P813" s="321"/>
      <c r="Q813" s="321"/>
      <c r="R813" s="321"/>
      <c r="S813" s="321"/>
      <c r="T813" s="321"/>
      <c r="U813" s="321"/>
      <c r="V813" s="321"/>
      <c r="W813" s="321"/>
      <c r="X813" s="321"/>
      <c r="Y813" s="321"/>
      <c r="Z813" s="321"/>
    </row>
    <row r="814" ht="12.0" customHeight="1">
      <c r="A814" s="321"/>
      <c r="B814" s="321"/>
      <c r="C814" s="321"/>
      <c r="D814" s="321"/>
      <c r="E814" s="321"/>
      <c r="F814" s="321"/>
      <c r="G814" s="321"/>
      <c r="H814" s="321"/>
      <c r="I814" s="321"/>
      <c r="J814" s="321"/>
      <c r="K814" s="321"/>
      <c r="L814" s="321"/>
      <c r="M814" s="321"/>
      <c r="N814" s="321"/>
      <c r="O814" s="321"/>
      <c r="P814" s="321"/>
      <c r="Q814" s="321"/>
      <c r="R814" s="321"/>
      <c r="S814" s="321"/>
      <c r="T814" s="321"/>
      <c r="U814" s="321"/>
      <c r="V814" s="321"/>
      <c r="W814" s="321"/>
      <c r="X814" s="321"/>
      <c r="Y814" s="321"/>
      <c r="Z814" s="321"/>
    </row>
    <row r="815" ht="12.0" customHeight="1">
      <c r="A815" s="321"/>
      <c r="B815" s="321"/>
      <c r="C815" s="321"/>
      <c r="D815" s="321"/>
      <c r="E815" s="321"/>
      <c r="F815" s="321"/>
      <c r="G815" s="321"/>
      <c r="H815" s="321"/>
      <c r="I815" s="321"/>
      <c r="J815" s="321"/>
      <c r="K815" s="321"/>
      <c r="L815" s="321"/>
      <c r="M815" s="321"/>
      <c r="N815" s="321"/>
      <c r="O815" s="321"/>
      <c r="P815" s="321"/>
      <c r="Q815" s="321"/>
      <c r="R815" s="321"/>
      <c r="S815" s="321"/>
      <c r="T815" s="321"/>
      <c r="U815" s="321"/>
      <c r="V815" s="321"/>
      <c r="W815" s="321"/>
      <c r="X815" s="321"/>
      <c r="Y815" s="321"/>
      <c r="Z815" s="321"/>
    </row>
    <row r="816" ht="12.0" customHeight="1">
      <c r="A816" s="321"/>
      <c r="B816" s="321"/>
      <c r="C816" s="321"/>
      <c r="D816" s="321"/>
      <c r="E816" s="321"/>
      <c r="F816" s="321"/>
      <c r="G816" s="321"/>
      <c r="H816" s="321"/>
      <c r="I816" s="321"/>
      <c r="J816" s="321"/>
      <c r="K816" s="321"/>
      <c r="L816" s="321"/>
      <c r="M816" s="321"/>
      <c r="N816" s="321"/>
      <c r="O816" s="321"/>
      <c r="P816" s="321"/>
      <c r="Q816" s="321"/>
      <c r="R816" s="321"/>
      <c r="S816" s="321"/>
      <c r="T816" s="321"/>
      <c r="U816" s="321"/>
      <c r="V816" s="321"/>
      <c r="W816" s="321"/>
      <c r="X816" s="321"/>
      <c r="Y816" s="321"/>
      <c r="Z816" s="321"/>
    </row>
    <row r="817" ht="12.0" customHeight="1">
      <c r="A817" s="321"/>
      <c r="B817" s="321"/>
      <c r="C817" s="321"/>
      <c r="D817" s="321"/>
      <c r="E817" s="321"/>
      <c r="F817" s="321"/>
      <c r="G817" s="321"/>
      <c r="H817" s="321"/>
      <c r="I817" s="321"/>
      <c r="J817" s="321"/>
      <c r="K817" s="321"/>
      <c r="L817" s="321"/>
      <c r="M817" s="321"/>
      <c r="N817" s="321"/>
      <c r="O817" s="321"/>
      <c r="P817" s="321"/>
      <c r="Q817" s="321"/>
      <c r="R817" s="321"/>
      <c r="S817" s="321"/>
      <c r="T817" s="321"/>
      <c r="U817" s="321"/>
      <c r="V817" s="321"/>
      <c r="W817" s="321"/>
      <c r="X817" s="321"/>
      <c r="Y817" s="321"/>
      <c r="Z817" s="321"/>
    </row>
    <row r="818" ht="12.0" customHeight="1">
      <c r="A818" s="321"/>
      <c r="B818" s="321"/>
      <c r="C818" s="321"/>
      <c r="D818" s="321"/>
      <c r="E818" s="321"/>
      <c r="F818" s="321"/>
      <c r="G818" s="321"/>
      <c r="H818" s="321"/>
      <c r="I818" s="321"/>
      <c r="J818" s="321"/>
      <c r="K818" s="321"/>
      <c r="L818" s="321"/>
      <c r="M818" s="321"/>
      <c r="N818" s="321"/>
      <c r="O818" s="321"/>
      <c r="P818" s="321"/>
      <c r="Q818" s="321"/>
      <c r="R818" s="321"/>
      <c r="S818" s="321"/>
      <c r="T818" s="321"/>
      <c r="U818" s="321"/>
      <c r="V818" s="321"/>
      <c r="W818" s="321"/>
      <c r="X818" s="321"/>
      <c r="Y818" s="321"/>
      <c r="Z818" s="321"/>
    </row>
    <row r="819" ht="12.0" customHeight="1">
      <c r="A819" s="321"/>
      <c r="B819" s="321"/>
      <c r="C819" s="321"/>
      <c r="D819" s="321"/>
      <c r="E819" s="321"/>
      <c r="F819" s="321"/>
      <c r="G819" s="321"/>
      <c r="H819" s="321"/>
      <c r="I819" s="321"/>
      <c r="J819" s="321"/>
      <c r="K819" s="321"/>
      <c r="L819" s="321"/>
      <c r="M819" s="321"/>
      <c r="N819" s="321"/>
      <c r="O819" s="321"/>
      <c r="P819" s="321"/>
      <c r="Q819" s="321"/>
      <c r="R819" s="321"/>
      <c r="S819" s="321"/>
      <c r="T819" s="321"/>
      <c r="U819" s="321"/>
      <c r="V819" s="321"/>
      <c r="W819" s="321"/>
      <c r="X819" s="321"/>
      <c r="Y819" s="321"/>
      <c r="Z819" s="321"/>
    </row>
    <row r="820" ht="12.0" customHeight="1">
      <c r="A820" s="321"/>
      <c r="B820" s="321"/>
      <c r="C820" s="321"/>
      <c r="D820" s="321"/>
      <c r="E820" s="321"/>
      <c r="F820" s="321"/>
      <c r="G820" s="321"/>
      <c r="H820" s="321"/>
      <c r="I820" s="321"/>
      <c r="J820" s="321"/>
      <c r="K820" s="321"/>
      <c r="L820" s="321"/>
      <c r="M820" s="321"/>
      <c r="N820" s="321"/>
      <c r="O820" s="321"/>
      <c r="P820" s="321"/>
      <c r="Q820" s="321"/>
      <c r="R820" s="321"/>
      <c r="S820" s="321"/>
      <c r="T820" s="321"/>
      <c r="U820" s="321"/>
      <c r="V820" s="321"/>
      <c r="W820" s="321"/>
      <c r="X820" s="321"/>
      <c r="Y820" s="321"/>
      <c r="Z820" s="321"/>
    </row>
    <row r="821" ht="12.0" customHeight="1">
      <c r="A821" s="321"/>
      <c r="B821" s="321"/>
      <c r="C821" s="321"/>
      <c r="D821" s="321"/>
      <c r="E821" s="321"/>
      <c r="F821" s="321"/>
      <c r="G821" s="321"/>
      <c r="H821" s="321"/>
      <c r="I821" s="321"/>
      <c r="J821" s="321"/>
      <c r="K821" s="321"/>
      <c r="L821" s="321"/>
      <c r="M821" s="321"/>
      <c r="N821" s="321"/>
      <c r="O821" s="321"/>
      <c r="P821" s="321"/>
      <c r="Q821" s="321"/>
      <c r="R821" s="321"/>
      <c r="S821" s="321"/>
      <c r="T821" s="321"/>
      <c r="U821" s="321"/>
      <c r="V821" s="321"/>
      <c r="W821" s="321"/>
      <c r="X821" s="321"/>
      <c r="Y821" s="321"/>
      <c r="Z821" s="321"/>
    </row>
    <row r="822" ht="12.0" customHeight="1">
      <c r="A822" s="321"/>
      <c r="B822" s="321"/>
      <c r="C822" s="321"/>
      <c r="D822" s="321"/>
      <c r="E822" s="321"/>
      <c r="F822" s="321"/>
      <c r="G822" s="321"/>
      <c r="H822" s="321"/>
      <c r="I822" s="321"/>
      <c r="J822" s="321"/>
      <c r="K822" s="321"/>
      <c r="L822" s="321"/>
      <c r="M822" s="321"/>
      <c r="N822" s="321"/>
      <c r="O822" s="321"/>
      <c r="P822" s="321"/>
      <c r="Q822" s="321"/>
      <c r="R822" s="321"/>
      <c r="S822" s="321"/>
      <c r="T822" s="321"/>
      <c r="U822" s="321"/>
      <c r="V822" s="321"/>
      <c r="W822" s="321"/>
      <c r="X822" s="321"/>
      <c r="Y822" s="321"/>
      <c r="Z822" s="321"/>
    </row>
    <row r="823" ht="12.0" customHeight="1">
      <c r="A823" s="321"/>
      <c r="B823" s="321"/>
      <c r="C823" s="321"/>
      <c r="D823" s="321"/>
      <c r="E823" s="321"/>
      <c r="F823" s="321"/>
      <c r="G823" s="321"/>
      <c r="H823" s="321"/>
      <c r="I823" s="321"/>
      <c r="J823" s="321"/>
      <c r="K823" s="321"/>
      <c r="L823" s="321"/>
      <c r="M823" s="321"/>
      <c r="N823" s="321"/>
      <c r="O823" s="321"/>
      <c r="P823" s="321"/>
      <c r="Q823" s="321"/>
      <c r="R823" s="321"/>
      <c r="S823" s="321"/>
      <c r="T823" s="321"/>
      <c r="U823" s="321"/>
      <c r="V823" s="321"/>
      <c r="W823" s="321"/>
      <c r="X823" s="321"/>
      <c r="Y823" s="321"/>
      <c r="Z823" s="321"/>
    </row>
    <row r="824" ht="12.0" customHeight="1">
      <c r="A824" s="321"/>
      <c r="B824" s="321"/>
      <c r="C824" s="321"/>
      <c r="D824" s="321"/>
      <c r="E824" s="321"/>
      <c r="F824" s="321"/>
      <c r="G824" s="321"/>
      <c r="H824" s="321"/>
      <c r="I824" s="321"/>
      <c r="J824" s="321"/>
      <c r="K824" s="321"/>
      <c r="L824" s="321"/>
      <c r="M824" s="321"/>
      <c r="N824" s="321"/>
      <c r="O824" s="321"/>
      <c r="P824" s="321"/>
      <c r="Q824" s="321"/>
      <c r="R824" s="321"/>
      <c r="S824" s="321"/>
      <c r="T824" s="321"/>
      <c r="U824" s="321"/>
      <c r="V824" s="321"/>
      <c r="W824" s="321"/>
      <c r="X824" s="321"/>
      <c r="Y824" s="321"/>
      <c r="Z824" s="321"/>
    </row>
    <row r="825" ht="12.0" customHeight="1">
      <c r="A825" s="321"/>
      <c r="B825" s="321"/>
      <c r="C825" s="321"/>
      <c r="D825" s="321"/>
      <c r="E825" s="321"/>
      <c r="F825" s="321"/>
      <c r="G825" s="321"/>
      <c r="H825" s="321"/>
      <c r="I825" s="321"/>
      <c r="J825" s="321"/>
      <c r="K825" s="321"/>
      <c r="L825" s="321"/>
      <c r="M825" s="321"/>
      <c r="N825" s="321"/>
      <c r="O825" s="321"/>
      <c r="P825" s="321"/>
      <c r="Q825" s="321"/>
      <c r="R825" s="321"/>
      <c r="S825" s="321"/>
      <c r="T825" s="321"/>
      <c r="U825" s="321"/>
      <c r="V825" s="321"/>
      <c r="W825" s="321"/>
      <c r="X825" s="321"/>
      <c r="Y825" s="321"/>
      <c r="Z825" s="321"/>
    </row>
    <row r="826" ht="12.0" customHeight="1">
      <c r="A826" s="321"/>
      <c r="B826" s="321"/>
      <c r="C826" s="321"/>
      <c r="D826" s="321"/>
      <c r="E826" s="321"/>
      <c r="F826" s="321"/>
      <c r="G826" s="321"/>
      <c r="H826" s="321"/>
      <c r="I826" s="321"/>
      <c r="J826" s="321"/>
      <c r="K826" s="321"/>
      <c r="L826" s="321"/>
      <c r="M826" s="321"/>
      <c r="N826" s="321"/>
      <c r="O826" s="321"/>
      <c r="P826" s="321"/>
      <c r="Q826" s="321"/>
      <c r="R826" s="321"/>
      <c r="S826" s="321"/>
      <c r="T826" s="321"/>
      <c r="U826" s="321"/>
      <c r="V826" s="321"/>
      <c r="W826" s="321"/>
      <c r="X826" s="321"/>
      <c r="Y826" s="321"/>
      <c r="Z826" s="321"/>
    </row>
    <row r="827" ht="12.0" customHeight="1">
      <c r="A827" s="321"/>
      <c r="B827" s="321"/>
      <c r="C827" s="321"/>
      <c r="D827" s="321"/>
      <c r="E827" s="321"/>
      <c r="F827" s="321"/>
      <c r="G827" s="321"/>
      <c r="H827" s="321"/>
      <c r="I827" s="321"/>
      <c r="J827" s="321"/>
      <c r="K827" s="321"/>
      <c r="L827" s="321"/>
      <c r="M827" s="321"/>
      <c r="N827" s="321"/>
      <c r="O827" s="321"/>
      <c r="P827" s="321"/>
      <c r="Q827" s="321"/>
      <c r="R827" s="321"/>
      <c r="S827" s="321"/>
      <c r="T827" s="321"/>
      <c r="U827" s="321"/>
      <c r="V827" s="321"/>
      <c r="W827" s="321"/>
      <c r="X827" s="321"/>
      <c r="Y827" s="321"/>
      <c r="Z827" s="321"/>
    </row>
    <row r="828" ht="12.0" customHeight="1">
      <c r="A828" s="321"/>
      <c r="B828" s="321"/>
      <c r="C828" s="321"/>
      <c r="D828" s="321"/>
      <c r="E828" s="321"/>
      <c r="F828" s="321"/>
      <c r="G828" s="321"/>
      <c r="H828" s="321"/>
      <c r="I828" s="321"/>
      <c r="J828" s="321"/>
      <c r="K828" s="321"/>
      <c r="L828" s="321"/>
      <c r="M828" s="321"/>
      <c r="N828" s="321"/>
      <c r="O828" s="321"/>
      <c r="P828" s="321"/>
      <c r="Q828" s="321"/>
      <c r="R828" s="321"/>
      <c r="S828" s="321"/>
      <c r="T828" s="321"/>
      <c r="U828" s="321"/>
      <c r="V828" s="321"/>
      <c r="W828" s="321"/>
      <c r="X828" s="321"/>
      <c r="Y828" s="321"/>
      <c r="Z828" s="321"/>
    </row>
    <row r="829" ht="12.0" customHeight="1">
      <c r="A829" s="321"/>
      <c r="B829" s="321"/>
      <c r="C829" s="321"/>
      <c r="D829" s="321"/>
      <c r="E829" s="321"/>
      <c r="F829" s="321"/>
      <c r="G829" s="321"/>
      <c r="H829" s="321"/>
      <c r="I829" s="321"/>
      <c r="J829" s="321"/>
      <c r="K829" s="321"/>
      <c r="L829" s="321"/>
      <c r="M829" s="321"/>
      <c r="N829" s="321"/>
      <c r="O829" s="321"/>
      <c r="P829" s="321"/>
      <c r="Q829" s="321"/>
      <c r="R829" s="321"/>
      <c r="S829" s="321"/>
      <c r="T829" s="321"/>
      <c r="U829" s="321"/>
      <c r="V829" s="321"/>
      <c r="W829" s="321"/>
      <c r="X829" s="321"/>
      <c r="Y829" s="321"/>
      <c r="Z829" s="321"/>
    </row>
    <row r="830" ht="12.0" customHeight="1">
      <c r="A830" s="321"/>
      <c r="B830" s="321"/>
      <c r="C830" s="321"/>
      <c r="D830" s="321"/>
      <c r="E830" s="321"/>
      <c r="F830" s="321"/>
      <c r="G830" s="321"/>
      <c r="H830" s="321"/>
      <c r="I830" s="321"/>
      <c r="J830" s="321"/>
      <c r="K830" s="321"/>
      <c r="L830" s="321"/>
      <c r="M830" s="321"/>
      <c r="N830" s="321"/>
      <c r="O830" s="321"/>
      <c r="P830" s="321"/>
      <c r="Q830" s="321"/>
      <c r="R830" s="321"/>
      <c r="S830" s="321"/>
      <c r="T830" s="321"/>
      <c r="U830" s="321"/>
      <c r="V830" s="321"/>
      <c r="W830" s="321"/>
      <c r="X830" s="321"/>
      <c r="Y830" s="321"/>
      <c r="Z830" s="321"/>
    </row>
    <row r="831" ht="12.0" customHeight="1">
      <c r="A831" s="321"/>
      <c r="B831" s="321"/>
      <c r="C831" s="321"/>
      <c r="D831" s="321"/>
      <c r="E831" s="321"/>
      <c r="F831" s="321"/>
      <c r="G831" s="321"/>
      <c r="H831" s="321"/>
      <c r="I831" s="321"/>
      <c r="J831" s="321"/>
      <c r="K831" s="321"/>
      <c r="L831" s="321"/>
      <c r="M831" s="321"/>
      <c r="N831" s="321"/>
      <c r="O831" s="321"/>
      <c r="P831" s="321"/>
      <c r="Q831" s="321"/>
      <c r="R831" s="321"/>
      <c r="S831" s="321"/>
      <c r="T831" s="321"/>
      <c r="U831" s="321"/>
      <c r="V831" s="321"/>
      <c r="W831" s="321"/>
      <c r="X831" s="321"/>
      <c r="Y831" s="321"/>
      <c r="Z831" s="321"/>
    </row>
    <row r="832" ht="12.0" customHeight="1">
      <c r="A832" s="321"/>
      <c r="B832" s="321"/>
      <c r="C832" s="321"/>
      <c r="D832" s="321"/>
      <c r="E832" s="321"/>
      <c r="F832" s="321"/>
      <c r="G832" s="321"/>
      <c r="H832" s="321"/>
      <c r="I832" s="321"/>
      <c r="J832" s="321"/>
      <c r="K832" s="321"/>
      <c r="L832" s="321"/>
      <c r="M832" s="321"/>
      <c r="N832" s="321"/>
      <c r="O832" s="321"/>
      <c r="P832" s="321"/>
      <c r="Q832" s="321"/>
      <c r="R832" s="321"/>
      <c r="S832" s="321"/>
      <c r="T832" s="321"/>
      <c r="U832" s="321"/>
      <c r="V832" s="321"/>
      <c r="W832" s="321"/>
      <c r="X832" s="321"/>
      <c r="Y832" s="321"/>
      <c r="Z832" s="321"/>
    </row>
    <row r="833" ht="12.0" customHeight="1">
      <c r="A833" s="321"/>
      <c r="B833" s="321"/>
      <c r="C833" s="321"/>
      <c r="D833" s="321"/>
      <c r="E833" s="321"/>
      <c r="F833" s="321"/>
      <c r="G833" s="321"/>
      <c r="H833" s="321"/>
      <c r="I833" s="321"/>
      <c r="J833" s="321"/>
      <c r="K833" s="321"/>
      <c r="L833" s="321"/>
      <c r="M833" s="321"/>
      <c r="N833" s="321"/>
      <c r="O833" s="321"/>
      <c r="P833" s="321"/>
      <c r="Q833" s="321"/>
      <c r="R833" s="321"/>
      <c r="S833" s="321"/>
      <c r="T833" s="321"/>
      <c r="U833" s="321"/>
      <c r="V833" s="321"/>
      <c r="W833" s="321"/>
      <c r="X833" s="321"/>
      <c r="Y833" s="321"/>
      <c r="Z833" s="321"/>
    </row>
    <row r="834" ht="12.0" customHeight="1">
      <c r="A834" s="321"/>
      <c r="B834" s="321"/>
      <c r="C834" s="321"/>
      <c r="D834" s="321"/>
      <c r="E834" s="321"/>
      <c r="F834" s="321"/>
      <c r="G834" s="321"/>
      <c r="H834" s="321"/>
      <c r="I834" s="321"/>
      <c r="J834" s="321"/>
      <c r="K834" s="321"/>
      <c r="L834" s="321"/>
      <c r="M834" s="321"/>
      <c r="N834" s="321"/>
      <c r="O834" s="321"/>
      <c r="P834" s="321"/>
      <c r="Q834" s="321"/>
      <c r="R834" s="321"/>
      <c r="S834" s="321"/>
      <c r="T834" s="321"/>
      <c r="U834" s="321"/>
      <c r="V834" s="321"/>
      <c r="W834" s="321"/>
      <c r="X834" s="321"/>
      <c r="Y834" s="321"/>
      <c r="Z834" s="321"/>
    </row>
    <row r="835" ht="12.0" customHeight="1">
      <c r="A835" s="321"/>
      <c r="B835" s="321"/>
      <c r="C835" s="321"/>
      <c r="D835" s="321"/>
      <c r="E835" s="321"/>
      <c r="F835" s="321"/>
      <c r="G835" s="321"/>
      <c r="H835" s="321"/>
      <c r="I835" s="321"/>
      <c r="J835" s="321"/>
      <c r="K835" s="321"/>
      <c r="L835" s="321"/>
      <c r="M835" s="321"/>
      <c r="N835" s="321"/>
      <c r="O835" s="321"/>
      <c r="P835" s="321"/>
      <c r="Q835" s="321"/>
      <c r="R835" s="321"/>
      <c r="S835" s="321"/>
      <c r="T835" s="321"/>
      <c r="U835" s="321"/>
      <c r="V835" s="321"/>
      <c r="W835" s="321"/>
      <c r="X835" s="321"/>
      <c r="Y835" s="321"/>
      <c r="Z835" s="321"/>
    </row>
    <row r="836" ht="12.0" customHeight="1">
      <c r="A836" s="321"/>
      <c r="B836" s="321"/>
      <c r="C836" s="321"/>
      <c r="D836" s="321"/>
      <c r="E836" s="321"/>
      <c r="F836" s="321"/>
      <c r="G836" s="321"/>
      <c r="H836" s="321"/>
      <c r="I836" s="321"/>
      <c r="J836" s="321"/>
      <c r="K836" s="321"/>
      <c r="L836" s="321"/>
      <c r="M836" s="321"/>
      <c r="N836" s="321"/>
      <c r="O836" s="321"/>
      <c r="P836" s="321"/>
      <c r="Q836" s="321"/>
      <c r="R836" s="321"/>
      <c r="S836" s="321"/>
      <c r="T836" s="321"/>
      <c r="U836" s="321"/>
      <c r="V836" s="321"/>
      <c r="W836" s="321"/>
      <c r="X836" s="321"/>
      <c r="Y836" s="321"/>
      <c r="Z836" s="321"/>
    </row>
    <row r="837" ht="12.0" customHeight="1">
      <c r="A837" s="321"/>
      <c r="B837" s="321"/>
      <c r="C837" s="321"/>
      <c r="D837" s="321"/>
      <c r="E837" s="321"/>
      <c r="F837" s="321"/>
      <c r="G837" s="321"/>
      <c r="H837" s="321"/>
      <c r="I837" s="321"/>
      <c r="J837" s="321"/>
      <c r="K837" s="321"/>
      <c r="L837" s="321"/>
      <c r="M837" s="321"/>
      <c r="N837" s="321"/>
      <c r="O837" s="321"/>
      <c r="P837" s="321"/>
      <c r="Q837" s="321"/>
      <c r="R837" s="321"/>
      <c r="S837" s="321"/>
      <c r="T837" s="321"/>
      <c r="U837" s="321"/>
      <c r="V837" s="321"/>
      <c r="W837" s="321"/>
      <c r="X837" s="321"/>
      <c r="Y837" s="321"/>
      <c r="Z837" s="321"/>
    </row>
    <row r="838" ht="12.0" customHeight="1">
      <c r="A838" s="321"/>
      <c r="B838" s="321"/>
      <c r="C838" s="321"/>
      <c r="D838" s="321"/>
      <c r="E838" s="321"/>
      <c r="F838" s="321"/>
      <c r="G838" s="321"/>
      <c r="H838" s="321"/>
      <c r="I838" s="321"/>
      <c r="J838" s="321"/>
      <c r="K838" s="321"/>
      <c r="L838" s="321"/>
      <c r="M838" s="321"/>
      <c r="N838" s="321"/>
      <c r="O838" s="321"/>
      <c r="P838" s="321"/>
      <c r="Q838" s="321"/>
      <c r="R838" s="321"/>
      <c r="S838" s="321"/>
      <c r="T838" s="321"/>
      <c r="U838" s="321"/>
      <c r="V838" s="321"/>
      <c r="W838" s="321"/>
      <c r="X838" s="321"/>
      <c r="Y838" s="321"/>
      <c r="Z838" s="321"/>
    </row>
    <row r="839" ht="12.0" customHeight="1">
      <c r="A839" s="321"/>
      <c r="B839" s="321"/>
      <c r="C839" s="321"/>
      <c r="D839" s="321"/>
      <c r="E839" s="321"/>
      <c r="F839" s="321"/>
      <c r="G839" s="321"/>
      <c r="H839" s="321"/>
      <c r="I839" s="321"/>
      <c r="J839" s="321"/>
      <c r="K839" s="321"/>
      <c r="L839" s="321"/>
      <c r="M839" s="321"/>
      <c r="N839" s="321"/>
      <c r="O839" s="321"/>
      <c r="P839" s="321"/>
      <c r="Q839" s="321"/>
      <c r="R839" s="321"/>
      <c r="S839" s="321"/>
      <c r="T839" s="321"/>
      <c r="U839" s="321"/>
      <c r="V839" s="321"/>
      <c r="W839" s="321"/>
      <c r="X839" s="321"/>
      <c r="Y839" s="321"/>
      <c r="Z839" s="321"/>
    </row>
    <row r="840" ht="12.0" customHeight="1">
      <c r="A840" s="321"/>
      <c r="B840" s="321"/>
      <c r="C840" s="321"/>
      <c r="D840" s="321"/>
      <c r="E840" s="321"/>
      <c r="F840" s="321"/>
      <c r="G840" s="321"/>
      <c r="H840" s="321"/>
      <c r="I840" s="321"/>
      <c r="J840" s="321"/>
      <c r="K840" s="321"/>
      <c r="L840" s="321"/>
      <c r="M840" s="321"/>
      <c r="N840" s="321"/>
      <c r="O840" s="321"/>
      <c r="P840" s="321"/>
      <c r="Q840" s="321"/>
      <c r="R840" s="321"/>
      <c r="S840" s="321"/>
      <c r="T840" s="321"/>
      <c r="U840" s="321"/>
      <c r="V840" s="321"/>
      <c r="W840" s="321"/>
      <c r="X840" s="321"/>
      <c r="Y840" s="321"/>
      <c r="Z840" s="321"/>
    </row>
    <row r="841" ht="12.0" customHeight="1">
      <c r="A841" s="321"/>
      <c r="B841" s="321"/>
      <c r="C841" s="321"/>
      <c r="D841" s="321"/>
      <c r="E841" s="321"/>
      <c r="F841" s="321"/>
      <c r="G841" s="321"/>
      <c r="H841" s="321"/>
      <c r="I841" s="321"/>
      <c r="J841" s="321"/>
      <c r="K841" s="321"/>
      <c r="L841" s="321"/>
      <c r="M841" s="321"/>
      <c r="N841" s="321"/>
      <c r="O841" s="321"/>
      <c r="P841" s="321"/>
      <c r="Q841" s="321"/>
      <c r="R841" s="321"/>
      <c r="S841" s="321"/>
      <c r="T841" s="321"/>
      <c r="U841" s="321"/>
      <c r="V841" s="321"/>
      <c r="W841" s="321"/>
      <c r="X841" s="321"/>
      <c r="Y841" s="321"/>
      <c r="Z841" s="321"/>
    </row>
    <row r="842" ht="12.0" customHeight="1">
      <c r="A842" s="321"/>
      <c r="B842" s="321"/>
      <c r="C842" s="321"/>
      <c r="D842" s="321"/>
      <c r="E842" s="321"/>
      <c r="F842" s="321"/>
      <c r="G842" s="321"/>
      <c r="H842" s="321"/>
      <c r="I842" s="321"/>
      <c r="J842" s="321"/>
      <c r="K842" s="321"/>
      <c r="L842" s="321"/>
      <c r="M842" s="321"/>
      <c r="N842" s="321"/>
      <c r="O842" s="321"/>
      <c r="P842" s="321"/>
      <c r="Q842" s="321"/>
      <c r="R842" s="321"/>
      <c r="S842" s="321"/>
      <c r="T842" s="321"/>
      <c r="U842" s="321"/>
      <c r="V842" s="321"/>
      <c r="W842" s="321"/>
      <c r="X842" s="321"/>
      <c r="Y842" s="321"/>
      <c r="Z842" s="321"/>
    </row>
    <row r="843" ht="12.0" customHeight="1">
      <c r="A843" s="321"/>
      <c r="B843" s="321"/>
      <c r="C843" s="321"/>
      <c r="D843" s="321"/>
      <c r="E843" s="321"/>
      <c r="F843" s="321"/>
      <c r="G843" s="321"/>
      <c r="H843" s="321"/>
      <c r="I843" s="321"/>
      <c r="J843" s="321"/>
      <c r="K843" s="321"/>
      <c r="L843" s="321"/>
      <c r="M843" s="321"/>
      <c r="N843" s="321"/>
      <c r="O843" s="321"/>
      <c r="P843" s="321"/>
      <c r="Q843" s="321"/>
      <c r="R843" s="321"/>
      <c r="S843" s="321"/>
      <c r="T843" s="321"/>
      <c r="U843" s="321"/>
      <c r="V843" s="321"/>
      <c r="W843" s="321"/>
      <c r="X843" s="321"/>
      <c r="Y843" s="321"/>
      <c r="Z843" s="321"/>
    </row>
    <row r="844" ht="12.0" customHeight="1">
      <c r="A844" s="321"/>
      <c r="B844" s="321"/>
      <c r="C844" s="321"/>
      <c r="D844" s="321"/>
      <c r="E844" s="321"/>
      <c r="F844" s="321"/>
      <c r="G844" s="321"/>
      <c r="H844" s="321"/>
      <c r="I844" s="321"/>
      <c r="J844" s="321"/>
      <c r="K844" s="321"/>
      <c r="L844" s="321"/>
      <c r="M844" s="321"/>
      <c r="N844" s="321"/>
      <c r="O844" s="321"/>
      <c r="P844" s="321"/>
      <c r="Q844" s="321"/>
      <c r="R844" s="321"/>
      <c r="S844" s="321"/>
      <c r="T844" s="321"/>
      <c r="U844" s="321"/>
      <c r="V844" s="321"/>
      <c r="W844" s="321"/>
      <c r="X844" s="321"/>
      <c r="Y844" s="321"/>
      <c r="Z844" s="321"/>
    </row>
    <row r="845" ht="12.0" customHeight="1">
      <c r="A845" s="321"/>
      <c r="B845" s="321"/>
      <c r="C845" s="321"/>
      <c r="D845" s="321"/>
      <c r="E845" s="321"/>
      <c r="F845" s="321"/>
      <c r="G845" s="321"/>
      <c r="H845" s="321"/>
      <c r="I845" s="321"/>
      <c r="J845" s="321"/>
      <c r="K845" s="321"/>
      <c r="L845" s="321"/>
      <c r="M845" s="321"/>
      <c r="N845" s="321"/>
      <c r="O845" s="321"/>
      <c r="P845" s="321"/>
      <c r="Q845" s="321"/>
      <c r="R845" s="321"/>
      <c r="S845" s="321"/>
      <c r="T845" s="321"/>
      <c r="U845" s="321"/>
      <c r="V845" s="321"/>
      <c r="W845" s="321"/>
      <c r="X845" s="321"/>
      <c r="Y845" s="321"/>
      <c r="Z845" s="321"/>
    </row>
    <row r="846" ht="12.0" customHeight="1">
      <c r="A846" s="321"/>
      <c r="B846" s="321"/>
      <c r="C846" s="321"/>
      <c r="D846" s="321"/>
      <c r="E846" s="321"/>
      <c r="F846" s="321"/>
      <c r="G846" s="321"/>
      <c r="H846" s="321"/>
      <c r="I846" s="321"/>
      <c r="J846" s="321"/>
      <c r="K846" s="321"/>
      <c r="L846" s="321"/>
      <c r="M846" s="321"/>
      <c r="N846" s="321"/>
      <c r="O846" s="321"/>
      <c r="P846" s="321"/>
      <c r="Q846" s="321"/>
      <c r="R846" s="321"/>
      <c r="S846" s="321"/>
      <c r="T846" s="321"/>
      <c r="U846" s="321"/>
      <c r="V846" s="321"/>
      <c r="W846" s="321"/>
      <c r="X846" s="321"/>
      <c r="Y846" s="321"/>
      <c r="Z846" s="321"/>
    </row>
    <row r="847" ht="12.0" customHeight="1">
      <c r="A847" s="321"/>
      <c r="B847" s="321"/>
      <c r="C847" s="321"/>
      <c r="D847" s="321"/>
      <c r="E847" s="321"/>
      <c r="F847" s="321"/>
      <c r="G847" s="321"/>
      <c r="H847" s="321"/>
      <c r="I847" s="321"/>
      <c r="J847" s="321"/>
      <c r="K847" s="321"/>
      <c r="L847" s="321"/>
      <c r="M847" s="321"/>
      <c r="N847" s="321"/>
      <c r="O847" s="321"/>
      <c r="P847" s="321"/>
      <c r="Q847" s="321"/>
      <c r="R847" s="321"/>
      <c r="S847" s="321"/>
      <c r="T847" s="321"/>
      <c r="U847" s="321"/>
      <c r="V847" s="321"/>
      <c r="W847" s="321"/>
      <c r="X847" s="321"/>
      <c r="Y847" s="321"/>
      <c r="Z847" s="321"/>
    </row>
    <row r="848" ht="12.0" customHeight="1">
      <c r="A848" s="321"/>
      <c r="B848" s="321"/>
      <c r="C848" s="321"/>
      <c r="D848" s="321"/>
      <c r="E848" s="321"/>
      <c r="F848" s="321"/>
      <c r="G848" s="321"/>
      <c r="H848" s="321"/>
      <c r="I848" s="321"/>
      <c r="J848" s="321"/>
      <c r="K848" s="321"/>
      <c r="L848" s="321"/>
      <c r="M848" s="321"/>
      <c r="N848" s="321"/>
      <c r="O848" s="321"/>
      <c r="P848" s="321"/>
      <c r="Q848" s="321"/>
      <c r="R848" s="321"/>
      <c r="S848" s="321"/>
      <c r="T848" s="321"/>
      <c r="U848" s="321"/>
      <c r="V848" s="321"/>
      <c r="W848" s="321"/>
      <c r="X848" s="321"/>
      <c r="Y848" s="321"/>
      <c r="Z848" s="321"/>
    </row>
    <row r="849" ht="12.0" customHeight="1">
      <c r="A849" s="321"/>
      <c r="B849" s="321"/>
      <c r="C849" s="321"/>
      <c r="D849" s="321"/>
      <c r="E849" s="321"/>
      <c r="F849" s="321"/>
      <c r="G849" s="321"/>
      <c r="H849" s="321"/>
      <c r="I849" s="321"/>
      <c r="J849" s="321"/>
      <c r="K849" s="321"/>
      <c r="L849" s="321"/>
      <c r="M849" s="321"/>
      <c r="N849" s="321"/>
      <c r="O849" s="321"/>
      <c r="P849" s="321"/>
      <c r="Q849" s="321"/>
      <c r="R849" s="321"/>
      <c r="S849" s="321"/>
      <c r="T849" s="321"/>
      <c r="U849" s="321"/>
      <c r="V849" s="321"/>
      <c r="W849" s="321"/>
      <c r="X849" s="321"/>
      <c r="Y849" s="321"/>
      <c r="Z849" s="321"/>
    </row>
    <row r="850" ht="12.0" customHeight="1">
      <c r="A850" s="321"/>
      <c r="B850" s="321"/>
      <c r="C850" s="321"/>
      <c r="D850" s="321"/>
      <c r="E850" s="321"/>
      <c r="F850" s="321"/>
      <c r="G850" s="321"/>
      <c r="H850" s="321"/>
      <c r="I850" s="321"/>
      <c r="J850" s="321"/>
      <c r="K850" s="321"/>
      <c r="L850" s="321"/>
      <c r="M850" s="321"/>
      <c r="N850" s="321"/>
      <c r="O850" s="321"/>
      <c r="P850" s="321"/>
      <c r="Q850" s="321"/>
      <c r="R850" s="321"/>
      <c r="S850" s="321"/>
      <c r="T850" s="321"/>
      <c r="U850" s="321"/>
      <c r="V850" s="321"/>
      <c r="W850" s="321"/>
      <c r="X850" s="321"/>
      <c r="Y850" s="321"/>
      <c r="Z850" s="321"/>
    </row>
    <row r="851" ht="12.0" customHeight="1">
      <c r="A851" s="321"/>
      <c r="B851" s="321"/>
      <c r="C851" s="321"/>
      <c r="D851" s="321"/>
      <c r="E851" s="321"/>
      <c r="F851" s="321"/>
      <c r="G851" s="321"/>
      <c r="H851" s="321"/>
      <c r="I851" s="321"/>
      <c r="J851" s="321"/>
      <c r="K851" s="321"/>
      <c r="L851" s="321"/>
      <c r="M851" s="321"/>
      <c r="N851" s="321"/>
      <c r="O851" s="321"/>
      <c r="P851" s="321"/>
      <c r="Q851" s="321"/>
      <c r="R851" s="321"/>
      <c r="S851" s="321"/>
      <c r="T851" s="321"/>
      <c r="U851" s="321"/>
      <c r="V851" s="321"/>
      <c r="W851" s="321"/>
      <c r="X851" s="321"/>
      <c r="Y851" s="321"/>
      <c r="Z851" s="321"/>
    </row>
    <row r="852" ht="12.0" customHeight="1">
      <c r="A852" s="321"/>
      <c r="B852" s="321"/>
      <c r="C852" s="321"/>
      <c r="D852" s="321"/>
      <c r="E852" s="321"/>
      <c r="F852" s="321"/>
      <c r="G852" s="321"/>
      <c r="H852" s="321"/>
      <c r="I852" s="321"/>
      <c r="J852" s="321"/>
      <c r="K852" s="321"/>
      <c r="L852" s="321"/>
      <c r="M852" s="321"/>
      <c r="N852" s="321"/>
      <c r="O852" s="321"/>
      <c r="P852" s="321"/>
      <c r="Q852" s="321"/>
      <c r="R852" s="321"/>
      <c r="S852" s="321"/>
      <c r="T852" s="321"/>
      <c r="U852" s="321"/>
      <c r="V852" s="321"/>
      <c r="W852" s="321"/>
      <c r="X852" s="321"/>
      <c r="Y852" s="321"/>
      <c r="Z852" s="321"/>
    </row>
    <row r="853" ht="12.0" customHeight="1">
      <c r="A853" s="321"/>
      <c r="B853" s="321"/>
      <c r="C853" s="321"/>
      <c r="D853" s="321"/>
      <c r="E853" s="321"/>
      <c r="F853" s="321"/>
      <c r="G853" s="321"/>
      <c r="H853" s="321"/>
      <c r="I853" s="321"/>
      <c r="J853" s="321"/>
      <c r="K853" s="321"/>
      <c r="L853" s="321"/>
      <c r="M853" s="321"/>
      <c r="N853" s="321"/>
      <c r="O853" s="321"/>
      <c r="P853" s="321"/>
      <c r="Q853" s="321"/>
      <c r="R853" s="321"/>
      <c r="S853" s="321"/>
      <c r="T853" s="321"/>
      <c r="U853" s="321"/>
      <c r="V853" s="321"/>
      <c r="W853" s="321"/>
      <c r="X853" s="321"/>
      <c r="Y853" s="321"/>
      <c r="Z853" s="321"/>
    </row>
    <row r="854" ht="12.0" customHeight="1">
      <c r="A854" s="321"/>
      <c r="B854" s="321"/>
      <c r="C854" s="321"/>
      <c r="D854" s="321"/>
      <c r="E854" s="321"/>
      <c r="F854" s="321"/>
      <c r="G854" s="321"/>
      <c r="H854" s="321"/>
      <c r="I854" s="321"/>
      <c r="J854" s="321"/>
      <c r="K854" s="321"/>
      <c r="L854" s="321"/>
      <c r="M854" s="321"/>
      <c r="N854" s="321"/>
      <c r="O854" s="321"/>
      <c r="P854" s="321"/>
      <c r="Q854" s="321"/>
      <c r="R854" s="321"/>
      <c r="S854" s="321"/>
      <c r="T854" s="321"/>
      <c r="U854" s="321"/>
      <c r="V854" s="321"/>
      <c r="W854" s="321"/>
      <c r="X854" s="321"/>
      <c r="Y854" s="321"/>
      <c r="Z854" s="321"/>
    </row>
    <row r="855" ht="12.0" customHeight="1">
      <c r="A855" s="321"/>
      <c r="B855" s="321"/>
      <c r="C855" s="321"/>
      <c r="D855" s="321"/>
      <c r="E855" s="321"/>
      <c r="F855" s="321"/>
      <c r="G855" s="321"/>
      <c r="H855" s="321"/>
      <c r="I855" s="321"/>
      <c r="J855" s="321"/>
      <c r="K855" s="321"/>
      <c r="L855" s="321"/>
      <c r="M855" s="321"/>
      <c r="N855" s="321"/>
      <c r="O855" s="321"/>
      <c r="P855" s="321"/>
      <c r="Q855" s="321"/>
      <c r="R855" s="321"/>
      <c r="S855" s="321"/>
      <c r="T855" s="321"/>
      <c r="U855" s="321"/>
      <c r="V855" s="321"/>
      <c r="W855" s="321"/>
      <c r="X855" s="321"/>
      <c r="Y855" s="321"/>
      <c r="Z855" s="321"/>
    </row>
    <row r="856" ht="12.0" customHeight="1">
      <c r="A856" s="321"/>
      <c r="B856" s="321"/>
      <c r="C856" s="321"/>
      <c r="D856" s="321"/>
      <c r="E856" s="321"/>
      <c r="F856" s="321"/>
      <c r="G856" s="321"/>
      <c r="H856" s="321"/>
      <c r="I856" s="321"/>
      <c r="J856" s="321"/>
      <c r="K856" s="321"/>
      <c r="L856" s="321"/>
      <c r="M856" s="321"/>
      <c r="N856" s="321"/>
      <c r="O856" s="321"/>
      <c r="P856" s="321"/>
      <c r="Q856" s="321"/>
      <c r="R856" s="321"/>
      <c r="S856" s="321"/>
      <c r="T856" s="321"/>
      <c r="U856" s="321"/>
      <c r="V856" s="321"/>
      <c r="W856" s="321"/>
      <c r="X856" s="321"/>
      <c r="Y856" s="321"/>
      <c r="Z856" s="321"/>
    </row>
    <row r="857" ht="12.0" customHeight="1">
      <c r="A857" s="321"/>
      <c r="B857" s="321"/>
      <c r="C857" s="321"/>
      <c r="D857" s="321"/>
      <c r="E857" s="321"/>
      <c r="F857" s="321"/>
      <c r="G857" s="321"/>
      <c r="H857" s="321"/>
      <c r="I857" s="321"/>
      <c r="J857" s="321"/>
      <c r="K857" s="321"/>
      <c r="L857" s="321"/>
      <c r="M857" s="321"/>
      <c r="N857" s="321"/>
      <c r="O857" s="321"/>
      <c r="P857" s="321"/>
      <c r="Q857" s="321"/>
      <c r="R857" s="321"/>
      <c r="S857" s="321"/>
      <c r="T857" s="321"/>
      <c r="U857" s="321"/>
      <c r="V857" s="321"/>
      <c r="W857" s="321"/>
      <c r="X857" s="321"/>
      <c r="Y857" s="321"/>
      <c r="Z857" s="321"/>
    </row>
    <row r="858" ht="12.0" customHeight="1">
      <c r="A858" s="321"/>
      <c r="B858" s="321"/>
      <c r="C858" s="321"/>
      <c r="D858" s="321"/>
      <c r="E858" s="321"/>
      <c r="F858" s="321"/>
      <c r="G858" s="321"/>
      <c r="H858" s="321"/>
      <c r="I858" s="321"/>
      <c r="J858" s="321"/>
      <c r="K858" s="321"/>
      <c r="L858" s="321"/>
      <c r="M858" s="321"/>
      <c r="N858" s="321"/>
      <c r="O858" s="321"/>
      <c r="P858" s="321"/>
      <c r="Q858" s="321"/>
      <c r="R858" s="321"/>
      <c r="S858" s="321"/>
      <c r="T858" s="321"/>
      <c r="U858" s="321"/>
      <c r="V858" s="321"/>
      <c r="W858" s="321"/>
      <c r="X858" s="321"/>
      <c r="Y858" s="321"/>
      <c r="Z858" s="321"/>
    </row>
    <row r="859" ht="12.0" customHeight="1">
      <c r="A859" s="321"/>
      <c r="B859" s="321"/>
      <c r="C859" s="321"/>
      <c r="D859" s="321"/>
      <c r="E859" s="321"/>
      <c r="F859" s="321"/>
      <c r="G859" s="321"/>
      <c r="H859" s="321"/>
      <c r="I859" s="321"/>
      <c r="J859" s="321"/>
      <c r="K859" s="321"/>
      <c r="L859" s="321"/>
      <c r="M859" s="321"/>
      <c r="N859" s="321"/>
      <c r="O859" s="321"/>
      <c r="P859" s="321"/>
      <c r="Q859" s="321"/>
      <c r="R859" s="321"/>
      <c r="S859" s="321"/>
      <c r="T859" s="321"/>
      <c r="U859" s="321"/>
      <c r="V859" s="321"/>
      <c r="W859" s="321"/>
      <c r="X859" s="321"/>
      <c r="Y859" s="321"/>
      <c r="Z859" s="321"/>
    </row>
    <row r="860" ht="12.0" customHeight="1">
      <c r="A860" s="321"/>
      <c r="B860" s="321"/>
      <c r="C860" s="321"/>
      <c r="D860" s="321"/>
      <c r="E860" s="321"/>
      <c r="F860" s="321"/>
      <c r="G860" s="321"/>
      <c r="H860" s="321"/>
      <c r="I860" s="321"/>
      <c r="J860" s="321"/>
      <c r="K860" s="321"/>
      <c r="L860" s="321"/>
      <c r="M860" s="321"/>
      <c r="N860" s="321"/>
      <c r="O860" s="321"/>
      <c r="P860" s="321"/>
      <c r="Q860" s="321"/>
      <c r="R860" s="321"/>
      <c r="S860" s="321"/>
      <c r="T860" s="321"/>
      <c r="U860" s="321"/>
      <c r="V860" s="321"/>
      <c r="W860" s="321"/>
      <c r="X860" s="321"/>
      <c r="Y860" s="321"/>
      <c r="Z860" s="321"/>
    </row>
    <row r="861" ht="12.0" customHeight="1">
      <c r="A861" s="321"/>
      <c r="B861" s="321"/>
      <c r="C861" s="321"/>
      <c r="D861" s="321"/>
      <c r="E861" s="321"/>
      <c r="F861" s="321"/>
      <c r="G861" s="321"/>
      <c r="H861" s="321"/>
      <c r="I861" s="321"/>
      <c r="J861" s="321"/>
      <c r="K861" s="321"/>
      <c r="L861" s="321"/>
      <c r="M861" s="321"/>
      <c r="N861" s="321"/>
      <c r="O861" s="321"/>
      <c r="P861" s="321"/>
      <c r="Q861" s="321"/>
      <c r="R861" s="321"/>
      <c r="S861" s="321"/>
      <c r="T861" s="321"/>
      <c r="U861" s="321"/>
      <c r="V861" s="321"/>
      <c r="W861" s="321"/>
      <c r="X861" s="321"/>
      <c r="Y861" s="321"/>
      <c r="Z861" s="321"/>
    </row>
    <row r="862" ht="12.0" customHeight="1">
      <c r="A862" s="321"/>
      <c r="B862" s="321"/>
      <c r="C862" s="321"/>
      <c r="D862" s="321"/>
      <c r="E862" s="321"/>
      <c r="F862" s="321"/>
      <c r="G862" s="321"/>
      <c r="H862" s="321"/>
      <c r="I862" s="321"/>
      <c r="J862" s="321"/>
      <c r="K862" s="321"/>
      <c r="L862" s="321"/>
      <c r="M862" s="321"/>
      <c r="N862" s="321"/>
      <c r="O862" s="321"/>
      <c r="P862" s="321"/>
      <c r="Q862" s="321"/>
      <c r="R862" s="321"/>
      <c r="S862" s="321"/>
      <c r="T862" s="321"/>
      <c r="U862" s="321"/>
      <c r="V862" s="321"/>
      <c r="W862" s="321"/>
      <c r="X862" s="321"/>
      <c r="Y862" s="321"/>
      <c r="Z862" s="321"/>
    </row>
    <row r="863" ht="12.0" customHeight="1">
      <c r="A863" s="321"/>
      <c r="B863" s="321"/>
      <c r="C863" s="321"/>
      <c r="D863" s="321"/>
      <c r="E863" s="321"/>
      <c r="F863" s="321"/>
      <c r="G863" s="321"/>
      <c r="H863" s="321"/>
      <c r="I863" s="321"/>
      <c r="J863" s="321"/>
      <c r="K863" s="321"/>
      <c r="L863" s="321"/>
      <c r="M863" s="321"/>
      <c r="N863" s="321"/>
      <c r="O863" s="321"/>
      <c r="P863" s="321"/>
      <c r="Q863" s="321"/>
      <c r="R863" s="321"/>
      <c r="S863" s="321"/>
      <c r="T863" s="321"/>
      <c r="U863" s="321"/>
      <c r="V863" s="321"/>
      <c r="W863" s="321"/>
      <c r="X863" s="321"/>
      <c r="Y863" s="321"/>
      <c r="Z863" s="321"/>
    </row>
    <row r="864" ht="12.0" customHeight="1">
      <c r="A864" s="321"/>
      <c r="B864" s="321"/>
      <c r="C864" s="321"/>
      <c r="D864" s="321"/>
      <c r="E864" s="321"/>
      <c r="F864" s="321"/>
      <c r="G864" s="321"/>
      <c r="H864" s="321"/>
      <c r="I864" s="321"/>
      <c r="J864" s="321"/>
      <c r="K864" s="321"/>
      <c r="L864" s="321"/>
      <c r="M864" s="321"/>
      <c r="N864" s="321"/>
      <c r="O864" s="321"/>
      <c r="P864" s="321"/>
      <c r="Q864" s="321"/>
      <c r="R864" s="321"/>
      <c r="S864" s="321"/>
      <c r="T864" s="321"/>
      <c r="U864" s="321"/>
      <c r="V864" s="321"/>
      <c r="W864" s="321"/>
      <c r="X864" s="321"/>
      <c r="Y864" s="321"/>
      <c r="Z864" s="321"/>
    </row>
    <row r="865" ht="12.0" customHeight="1">
      <c r="A865" s="321"/>
      <c r="B865" s="321"/>
      <c r="C865" s="321"/>
      <c r="D865" s="321"/>
      <c r="E865" s="321"/>
      <c r="F865" s="321"/>
      <c r="G865" s="321"/>
      <c r="H865" s="321"/>
      <c r="I865" s="321"/>
      <c r="J865" s="321"/>
      <c r="K865" s="321"/>
      <c r="L865" s="321"/>
      <c r="M865" s="321"/>
      <c r="N865" s="321"/>
      <c r="O865" s="321"/>
      <c r="P865" s="321"/>
      <c r="Q865" s="321"/>
      <c r="R865" s="321"/>
      <c r="S865" s="321"/>
      <c r="T865" s="321"/>
      <c r="U865" s="321"/>
      <c r="V865" s="321"/>
      <c r="W865" s="321"/>
      <c r="X865" s="321"/>
      <c r="Y865" s="321"/>
      <c r="Z865" s="321"/>
    </row>
    <row r="866" ht="12.0" customHeight="1">
      <c r="A866" s="321"/>
      <c r="B866" s="321"/>
      <c r="C866" s="321"/>
      <c r="D866" s="321"/>
      <c r="E866" s="321"/>
      <c r="F866" s="321"/>
      <c r="G866" s="321"/>
      <c r="H866" s="321"/>
      <c r="I866" s="321"/>
      <c r="J866" s="321"/>
      <c r="K866" s="321"/>
      <c r="L866" s="321"/>
      <c r="M866" s="321"/>
      <c r="N866" s="321"/>
      <c r="O866" s="321"/>
      <c r="P866" s="321"/>
      <c r="Q866" s="321"/>
      <c r="R866" s="321"/>
      <c r="S866" s="321"/>
      <c r="T866" s="321"/>
      <c r="U866" s="321"/>
      <c r="V866" s="321"/>
      <c r="W866" s="321"/>
      <c r="X866" s="321"/>
      <c r="Y866" s="321"/>
      <c r="Z866" s="321"/>
    </row>
    <row r="867" ht="12.0" customHeight="1">
      <c r="A867" s="321"/>
      <c r="B867" s="321"/>
      <c r="C867" s="321"/>
      <c r="D867" s="321"/>
      <c r="E867" s="321"/>
      <c r="F867" s="321"/>
      <c r="G867" s="321"/>
      <c r="H867" s="321"/>
      <c r="I867" s="321"/>
      <c r="J867" s="321"/>
      <c r="K867" s="321"/>
      <c r="L867" s="321"/>
      <c r="M867" s="321"/>
      <c r="N867" s="321"/>
      <c r="O867" s="321"/>
      <c r="P867" s="321"/>
      <c r="Q867" s="321"/>
      <c r="R867" s="321"/>
      <c r="S867" s="321"/>
      <c r="T867" s="321"/>
      <c r="U867" s="321"/>
      <c r="V867" s="321"/>
      <c r="W867" s="321"/>
      <c r="X867" s="321"/>
      <c r="Y867" s="321"/>
      <c r="Z867" s="321"/>
    </row>
    <row r="868" ht="12.0" customHeight="1">
      <c r="A868" s="321"/>
      <c r="B868" s="321"/>
      <c r="C868" s="321"/>
      <c r="D868" s="321"/>
      <c r="E868" s="321"/>
      <c r="F868" s="321"/>
      <c r="G868" s="321"/>
      <c r="H868" s="321"/>
      <c r="I868" s="321"/>
      <c r="J868" s="321"/>
      <c r="K868" s="321"/>
      <c r="L868" s="321"/>
      <c r="M868" s="321"/>
      <c r="N868" s="321"/>
      <c r="O868" s="321"/>
      <c r="P868" s="321"/>
      <c r="Q868" s="321"/>
      <c r="R868" s="321"/>
      <c r="S868" s="321"/>
      <c r="T868" s="321"/>
      <c r="U868" s="321"/>
      <c r="V868" s="321"/>
      <c r="W868" s="321"/>
      <c r="X868" s="321"/>
      <c r="Y868" s="321"/>
      <c r="Z868" s="321"/>
    </row>
    <row r="869" ht="12.0" customHeight="1">
      <c r="A869" s="321"/>
      <c r="B869" s="321"/>
      <c r="C869" s="321"/>
      <c r="D869" s="321"/>
      <c r="E869" s="321"/>
      <c r="F869" s="321"/>
      <c r="G869" s="321"/>
      <c r="H869" s="321"/>
      <c r="I869" s="321"/>
      <c r="J869" s="321"/>
      <c r="K869" s="321"/>
      <c r="L869" s="321"/>
      <c r="M869" s="321"/>
      <c r="N869" s="321"/>
      <c r="O869" s="321"/>
      <c r="P869" s="321"/>
      <c r="Q869" s="321"/>
      <c r="R869" s="321"/>
      <c r="S869" s="321"/>
      <c r="T869" s="321"/>
      <c r="U869" s="321"/>
      <c r="V869" s="321"/>
      <c r="W869" s="321"/>
      <c r="X869" s="321"/>
      <c r="Y869" s="321"/>
      <c r="Z869" s="321"/>
    </row>
    <row r="870" ht="12.0" customHeight="1">
      <c r="A870" s="321"/>
      <c r="B870" s="321"/>
      <c r="C870" s="321"/>
      <c r="D870" s="321"/>
      <c r="E870" s="321"/>
      <c r="F870" s="321"/>
      <c r="G870" s="321"/>
      <c r="H870" s="321"/>
      <c r="I870" s="321"/>
      <c r="J870" s="321"/>
      <c r="K870" s="321"/>
      <c r="L870" s="321"/>
      <c r="M870" s="321"/>
      <c r="N870" s="321"/>
      <c r="O870" s="321"/>
      <c r="P870" s="321"/>
      <c r="Q870" s="321"/>
      <c r="R870" s="321"/>
      <c r="S870" s="321"/>
      <c r="T870" s="321"/>
      <c r="U870" s="321"/>
      <c r="V870" s="321"/>
      <c r="W870" s="321"/>
      <c r="X870" s="321"/>
      <c r="Y870" s="321"/>
      <c r="Z870" s="321"/>
    </row>
    <row r="871" ht="12.0" customHeight="1">
      <c r="A871" s="321"/>
      <c r="B871" s="321"/>
      <c r="C871" s="321"/>
      <c r="D871" s="321"/>
      <c r="E871" s="321"/>
      <c r="F871" s="321"/>
      <c r="G871" s="321"/>
      <c r="H871" s="321"/>
      <c r="I871" s="321"/>
      <c r="J871" s="321"/>
      <c r="K871" s="321"/>
      <c r="L871" s="321"/>
      <c r="M871" s="321"/>
      <c r="N871" s="321"/>
      <c r="O871" s="321"/>
      <c r="P871" s="321"/>
      <c r="Q871" s="321"/>
      <c r="R871" s="321"/>
      <c r="S871" s="321"/>
      <c r="T871" s="321"/>
      <c r="U871" s="321"/>
      <c r="V871" s="321"/>
      <c r="W871" s="321"/>
      <c r="X871" s="321"/>
      <c r="Y871" s="321"/>
      <c r="Z871" s="321"/>
    </row>
    <row r="872" ht="12.0" customHeight="1">
      <c r="A872" s="321"/>
      <c r="B872" s="321"/>
      <c r="C872" s="321"/>
      <c r="D872" s="321"/>
      <c r="E872" s="321"/>
      <c r="F872" s="321"/>
      <c r="G872" s="321"/>
      <c r="H872" s="321"/>
      <c r="I872" s="321"/>
      <c r="J872" s="321"/>
      <c r="K872" s="321"/>
      <c r="L872" s="321"/>
      <c r="M872" s="321"/>
      <c r="N872" s="321"/>
      <c r="O872" s="321"/>
      <c r="P872" s="321"/>
      <c r="Q872" s="321"/>
      <c r="R872" s="321"/>
      <c r="S872" s="321"/>
      <c r="T872" s="321"/>
      <c r="U872" s="321"/>
      <c r="V872" s="321"/>
      <c r="W872" s="321"/>
      <c r="X872" s="321"/>
      <c r="Y872" s="321"/>
      <c r="Z872" s="321"/>
    </row>
    <row r="873" ht="12.0" customHeight="1">
      <c r="A873" s="321"/>
      <c r="B873" s="321"/>
      <c r="C873" s="321"/>
      <c r="D873" s="321"/>
      <c r="E873" s="321"/>
      <c r="F873" s="321"/>
      <c r="G873" s="321"/>
      <c r="H873" s="321"/>
      <c r="I873" s="321"/>
      <c r="J873" s="321"/>
      <c r="K873" s="321"/>
      <c r="L873" s="321"/>
      <c r="M873" s="321"/>
      <c r="N873" s="321"/>
      <c r="O873" s="321"/>
      <c r="P873" s="321"/>
      <c r="Q873" s="321"/>
      <c r="R873" s="321"/>
      <c r="S873" s="321"/>
      <c r="T873" s="321"/>
      <c r="U873" s="321"/>
      <c r="V873" s="321"/>
      <c r="W873" s="321"/>
      <c r="X873" s="321"/>
      <c r="Y873" s="321"/>
      <c r="Z873" s="321"/>
    </row>
    <row r="874" ht="12.0" customHeight="1">
      <c r="A874" s="321"/>
      <c r="B874" s="321"/>
      <c r="C874" s="321"/>
      <c r="D874" s="321"/>
      <c r="E874" s="321"/>
      <c r="F874" s="321"/>
      <c r="G874" s="321"/>
      <c r="H874" s="321"/>
      <c r="I874" s="321"/>
      <c r="J874" s="321"/>
      <c r="K874" s="321"/>
      <c r="L874" s="321"/>
      <c r="M874" s="321"/>
      <c r="N874" s="321"/>
      <c r="O874" s="321"/>
      <c r="P874" s="321"/>
      <c r="Q874" s="321"/>
      <c r="R874" s="321"/>
      <c r="S874" s="321"/>
      <c r="T874" s="321"/>
      <c r="U874" s="321"/>
      <c r="V874" s="321"/>
      <c r="W874" s="321"/>
      <c r="X874" s="321"/>
      <c r="Y874" s="321"/>
      <c r="Z874" s="321"/>
    </row>
    <row r="875" ht="12.0" customHeight="1">
      <c r="A875" s="321"/>
      <c r="B875" s="321"/>
      <c r="C875" s="321"/>
      <c r="D875" s="321"/>
      <c r="E875" s="321"/>
      <c r="F875" s="321"/>
      <c r="G875" s="321"/>
      <c r="H875" s="321"/>
      <c r="I875" s="321"/>
      <c r="J875" s="321"/>
      <c r="K875" s="321"/>
      <c r="L875" s="321"/>
      <c r="M875" s="321"/>
      <c r="N875" s="321"/>
      <c r="O875" s="321"/>
      <c r="P875" s="321"/>
      <c r="Q875" s="321"/>
      <c r="R875" s="321"/>
      <c r="S875" s="321"/>
      <c r="T875" s="321"/>
      <c r="U875" s="321"/>
      <c r="V875" s="321"/>
      <c r="W875" s="321"/>
      <c r="X875" s="321"/>
      <c r="Y875" s="321"/>
      <c r="Z875" s="321"/>
    </row>
    <row r="876" ht="12.0" customHeight="1">
      <c r="A876" s="321"/>
      <c r="B876" s="321"/>
      <c r="C876" s="321"/>
      <c r="D876" s="321"/>
      <c r="E876" s="321"/>
      <c r="F876" s="321"/>
      <c r="G876" s="321"/>
      <c r="H876" s="321"/>
      <c r="I876" s="321"/>
      <c r="J876" s="321"/>
      <c r="K876" s="321"/>
      <c r="L876" s="321"/>
      <c r="M876" s="321"/>
      <c r="N876" s="321"/>
      <c r="O876" s="321"/>
      <c r="P876" s="321"/>
      <c r="Q876" s="321"/>
      <c r="R876" s="321"/>
      <c r="S876" s="321"/>
      <c r="T876" s="321"/>
      <c r="U876" s="321"/>
      <c r="V876" s="321"/>
      <c r="W876" s="321"/>
      <c r="X876" s="321"/>
      <c r="Y876" s="321"/>
      <c r="Z876" s="321"/>
    </row>
    <row r="877" ht="12.0" customHeight="1">
      <c r="A877" s="321"/>
      <c r="B877" s="321"/>
      <c r="C877" s="321"/>
      <c r="D877" s="321"/>
      <c r="E877" s="321"/>
      <c r="F877" s="321"/>
      <c r="G877" s="321"/>
      <c r="H877" s="321"/>
      <c r="I877" s="321"/>
      <c r="J877" s="321"/>
      <c r="K877" s="321"/>
      <c r="L877" s="321"/>
      <c r="M877" s="321"/>
      <c r="N877" s="321"/>
      <c r="O877" s="321"/>
      <c r="P877" s="321"/>
      <c r="Q877" s="321"/>
      <c r="R877" s="321"/>
      <c r="S877" s="321"/>
      <c r="T877" s="321"/>
      <c r="U877" s="321"/>
      <c r="V877" s="321"/>
      <c r="W877" s="321"/>
      <c r="X877" s="321"/>
      <c r="Y877" s="321"/>
      <c r="Z877" s="321"/>
    </row>
    <row r="878" ht="12.0" customHeight="1">
      <c r="A878" s="321"/>
      <c r="B878" s="321"/>
      <c r="C878" s="321"/>
      <c r="D878" s="321"/>
      <c r="E878" s="321"/>
      <c r="F878" s="321"/>
      <c r="G878" s="321"/>
      <c r="H878" s="321"/>
      <c r="I878" s="321"/>
      <c r="J878" s="321"/>
      <c r="K878" s="321"/>
      <c r="L878" s="321"/>
      <c r="M878" s="321"/>
      <c r="N878" s="321"/>
      <c r="O878" s="321"/>
      <c r="P878" s="321"/>
      <c r="Q878" s="321"/>
      <c r="R878" s="321"/>
      <c r="S878" s="321"/>
      <c r="T878" s="321"/>
      <c r="U878" s="321"/>
      <c r="V878" s="321"/>
      <c r="W878" s="321"/>
      <c r="X878" s="321"/>
      <c r="Y878" s="321"/>
      <c r="Z878" s="321"/>
    </row>
    <row r="879" ht="12.0" customHeight="1">
      <c r="A879" s="321"/>
      <c r="B879" s="321"/>
      <c r="C879" s="321"/>
      <c r="D879" s="321"/>
      <c r="E879" s="321"/>
      <c r="F879" s="321"/>
      <c r="G879" s="321"/>
      <c r="H879" s="321"/>
      <c r="I879" s="321"/>
      <c r="J879" s="321"/>
      <c r="K879" s="321"/>
      <c r="L879" s="321"/>
      <c r="M879" s="321"/>
      <c r="N879" s="321"/>
      <c r="O879" s="321"/>
      <c r="P879" s="321"/>
      <c r="Q879" s="321"/>
      <c r="R879" s="321"/>
      <c r="S879" s="321"/>
      <c r="T879" s="321"/>
      <c r="U879" s="321"/>
      <c r="V879" s="321"/>
      <c r="W879" s="321"/>
      <c r="X879" s="321"/>
      <c r="Y879" s="321"/>
      <c r="Z879" s="321"/>
    </row>
    <row r="880" ht="12.0" customHeight="1">
      <c r="A880" s="321"/>
      <c r="B880" s="321"/>
      <c r="C880" s="321"/>
      <c r="D880" s="321"/>
      <c r="E880" s="321"/>
      <c r="F880" s="321"/>
      <c r="G880" s="321"/>
      <c r="H880" s="321"/>
      <c r="I880" s="321"/>
      <c r="J880" s="321"/>
      <c r="K880" s="321"/>
      <c r="L880" s="321"/>
      <c r="M880" s="321"/>
      <c r="N880" s="321"/>
      <c r="O880" s="321"/>
      <c r="P880" s="321"/>
      <c r="Q880" s="321"/>
      <c r="R880" s="321"/>
      <c r="S880" s="321"/>
      <c r="T880" s="321"/>
      <c r="U880" s="321"/>
      <c r="V880" s="321"/>
      <c r="W880" s="321"/>
      <c r="X880" s="321"/>
      <c r="Y880" s="321"/>
      <c r="Z880" s="321"/>
    </row>
    <row r="881" ht="12.0" customHeight="1">
      <c r="A881" s="321"/>
      <c r="B881" s="321"/>
      <c r="C881" s="321"/>
      <c r="D881" s="321"/>
      <c r="E881" s="321"/>
      <c r="F881" s="321"/>
      <c r="G881" s="321"/>
      <c r="H881" s="321"/>
      <c r="I881" s="321"/>
      <c r="J881" s="321"/>
      <c r="K881" s="321"/>
      <c r="L881" s="321"/>
      <c r="M881" s="321"/>
      <c r="N881" s="321"/>
      <c r="O881" s="321"/>
      <c r="P881" s="321"/>
      <c r="Q881" s="321"/>
      <c r="R881" s="321"/>
      <c r="S881" s="321"/>
      <c r="T881" s="321"/>
      <c r="U881" s="321"/>
      <c r="V881" s="321"/>
      <c r="W881" s="321"/>
      <c r="X881" s="321"/>
      <c r="Y881" s="321"/>
      <c r="Z881" s="321"/>
    </row>
    <row r="882" ht="12.0" customHeight="1">
      <c r="A882" s="321"/>
      <c r="B882" s="321"/>
      <c r="C882" s="321"/>
      <c r="D882" s="321"/>
      <c r="E882" s="321"/>
      <c r="F882" s="321"/>
      <c r="G882" s="321"/>
      <c r="H882" s="321"/>
      <c r="I882" s="321"/>
      <c r="J882" s="321"/>
      <c r="K882" s="321"/>
      <c r="L882" s="321"/>
      <c r="M882" s="321"/>
      <c r="N882" s="321"/>
      <c r="O882" s="321"/>
      <c r="P882" s="321"/>
      <c r="Q882" s="321"/>
      <c r="R882" s="321"/>
      <c r="S882" s="321"/>
      <c r="T882" s="321"/>
      <c r="U882" s="321"/>
      <c r="V882" s="321"/>
      <c r="W882" s="321"/>
      <c r="X882" s="321"/>
      <c r="Y882" s="321"/>
      <c r="Z882" s="321"/>
    </row>
    <row r="883" ht="12.0" customHeight="1">
      <c r="A883" s="321"/>
      <c r="B883" s="321"/>
      <c r="C883" s="321"/>
      <c r="D883" s="321"/>
      <c r="E883" s="321"/>
      <c r="F883" s="321"/>
      <c r="G883" s="321"/>
      <c r="H883" s="321"/>
      <c r="I883" s="321"/>
      <c r="J883" s="321"/>
      <c r="K883" s="321"/>
      <c r="L883" s="321"/>
      <c r="M883" s="321"/>
      <c r="N883" s="321"/>
      <c r="O883" s="321"/>
      <c r="P883" s="321"/>
      <c r="Q883" s="321"/>
      <c r="R883" s="321"/>
      <c r="S883" s="321"/>
      <c r="T883" s="321"/>
      <c r="U883" s="321"/>
      <c r="V883" s="321"/>
      <c r="W883" s="321"/>
      <c r="X883" s="321"/>
      <c r="Y883" s="321"/>
      <c r="Z883" s="321"/>
    </row>
    <row r="884" ht="12.0" customHeight="1">
      <c r="A884" s="321"/>
      <c r="B884" s="321"/>
      <c r="C884" s="321"/>
      <c r="D884" s="321"/>
      <c r="E884" s="321"/>
      <c r="F884" s="321"/>
      <c r="G884" s="321"/>
      <c r="H884" s="321"/>
      <c r="I884" s="321"/>
      <c r="J884" s="321"/>
      <c r="K884" s="321"/>
      <c r="L884" s="321"/>
      <c r="M884" s="321"/>
      <c r="N884" s="321"/>
      <c r="O884" s="321"/>
      <c r="P884" s="321"/>
      <c r="Q884" s="321"/>
      <c r="R884" s="321"/>
      <c r="S884" s="321"/>
      <c r="T884" s="321"/>
      <c r="U884" s="321"/>
      <c r="V884" s="321"/>
      <c r="W884" s="321"/>
      <c r="X884" s="321"/>
      <c r="Y884" s="321"/>
      <c r="Z884" s="321"/>
    </row>
    <row r="885" ht="12.0" customHeight="1">
      <c r="A885" s="321"/>
      <c r="B885" s="321"/>
      <c r="C885" s="321"/>
      <c r="D885" s="321"/>
      <c r="E885" s="321"/>
      <c r="F885" s="321"/>
      <c r="G885" s="321"/>
      <c r="H885" s="321"/>
      <c r="I885" s="321"/>
      <c r="J885" s="321"/>
      <c r="K885" s="321"/>
      <c r="L885" s="321"/>
      <c r="M885" s="321"/>
      <c r="N885" s="321"/>
      <c r="O885" s="321"/>
      <c r="P885" s="321"/>
      <c r="Q885" s="321"/>
      <c r="R885" s="321"/>
      <c r="S885" s="321"/>
      <c r="T885" s="321"/>
      <c r="U885" s="321"/>
      <c r="V885" s="321"/>
      <c r="W885" s="321"/>
      <c r="X885" s="321"/>
      <c r="Y885" s="321"/>
      <c r="Z885" s="321"/>
    </row>
    <row r="886" ht="12.0" customHeight="1">
      <c r="A886" s="321"/>
      <c r="B886" s="321"/>
      <c r="C886" s="321"/>
      <c r="D886" s="321"/>
      <c r="E886" s="321"/>
      <c r="F886" s="321"/>
      <c r="G886" s="321"/>
      <c r="H886" s="321"/>
      <c r="I886" s="321"/>
      <c r="J886" s="321"/>
      <c r="K886" s="321"/>
      <c r="L886" s="321"/>
      <c r="M886" s="321"/>
      <c r="N886" s="321"/>
      <c r="O886" s="321"/>
      <c r="P886" s="321"/>
      <c r="Q886" s="321"/>
      <c r="R886" s="321"/>
      <c r="S886" s="321"/>
      <c r="T886" s="321"/>
      <c r="U886" s="321"/>
      <c r="V886" s="321"/>
      <c r="W886" s="321"/>
      <c r="X886" s="321"/>
      <c r="Y886" s="321"/>
      <c r="Z886" s="321"/>
    </row>
    <row r="887" ht="12.0" customHeight="1">
      <c r="A887" s="321"/>
      <c r="B887" s="321"/>
      <c r="C887" s="321"/>
      <c r="D887" s="321"/>
      <c r="E887" s="321"/>
      <c r="F887" s="321"/>
      <c r="G887" s="321"/>
      <c r="H887" s="321"/>
      <c r="I887" s="321"/>
      <c r="J887" s="321"/>
      <c r="K887" s="321"/>
      <c r="L887" s="321"/>
      <c r="M887" s="321"/>
      <c r="N887" s="321"/>
      <c r="O887" s="321"/>
      <c r="P887" s="321"/>
      <c r="Q887" s="321"/>
      <c r="R887" s="321"/>
      <c r="S887" s="321"/>
      <c r="T887" s="321"/>
      <c r="U887" s="321"/>
      <c r="V887" s="321"/>
      <c r="W887" s="321"/>
      <c r="X887" s="321"/>
      <c r="Y887" s="321"/>
      <c r="Z887" s="321"/>
    </row>
    <row r="888" ht="12.0" customHeight="1">
      <c r="A888" s="321"/>
      <c r="B888" s="321"/>
      <c r="C888" s="321"/>
      <c r="D888" s="321"/>
      <c r="E888" s="321"/>
      <c r="F888" s="321"/>
      <c r="G888" s="321"/>
      <c r="H888" s="321"/>
      <c r="I888" s="321"/>
      <c r="J888" s="321"/>
      <c r="K888" s="321"/>
      <c r="L888" s="321"/>
      <c r="M888" s="321"/>
      <c r="N888" s="321"/>
      <c r="O888" s="321"/>
      <c r="P888" s="321"/>
      <c r="Q888" s="321"/>
      <c r="R888" s="321"/>
      <c r="S888" s="321"/>
      <c r="T888" s="321"/>
      <c r="U888" s="321"/>
      <c r="V888" s="321"/>
      <c r="W888" s="321"/>
      <c r="X888" s="321"/>
      <c r="Y888" s="321"/>
      <c r="Z888" s="321"/>
    </row>
    <row r="889" ht="12.0" customHeight="1">
      <c r="A889" s="321"/>
      <c r="B889" s="321"/>
      <c r="C889" s="321"/>
      <c r="D889" s="321"/>
      <c r="E889" s="321"/>
      <c r="F889" s="321"/>
      <c r="G889" s="321"/>
      <c r="H889" s="321"/>
      <c r="I889" s="321"/>
      <c r="J889" s="321"/>
      <c r="K889" s="321"/>
      <c r="L889" s="321"/>
      <c r="M889" s="321"/>
      <c r="N889" s="321"/>
      <c r="O889" s="321"/>
      <c r="P889" s="321"/>
      <c r="Q889" s="321"/>
      <c r="R889" s="321"/>
      <c r="S889" s="321"/>
      <c r="T889" s="321"/>
      <c r="U889" s="321"/>
      <c r="V889" s="321"/>
      <c r="W889" s="321"/>
      <c r="X889" s="321"/>
      <c r="Y889" s="321"/>
      <c r="Z889" s="321"/>
    </row>
    <row r="890" ht="12.0" customHeight="1">
      <c r="A890" s="321"/>
      <c r="B890" s="321"/>
      <c r="C890" s="321"/>
      <c r="D890" s="321"/>
      <c r="E890" s="321"/>
      <c r="F890" s="321"/>
      <c r="G890" s="321"/>
      <c r="H890" s="321"/>
      <c r="I890" s="321"/>
      <c r="J890" s="321"/>
      <c r="K890" s="321"/>
      <c r="L890" s="321"/>
      <c r="M890" s="321"/>
      <c r="N890" s="321"/>
      <c r="O890" s="321"/>
      <c r="P890" s="321"/>
      <c r="Q890" s="321"/>
      <c r="R890" s="321"/>
      <c r="S890" s="321"/>
      <c r="T890" s="321"/>
      <c r="U890" s="321"/>
      <c r="V890" s="321"/>
      <c r="W890" s="321"/>
      <c r="X890" s="321"/>
      <c r="Y890" s="321"/>
      <c r="Z890" s="321"/>
    </row>
    <row r="891" ht="12.0" customHeight="1">
      <c r="A891" s="321"/>
      <c r="B891" s="321"/>
      <c r="C891" s="321"/>
      <c r="D891" s="321"/>
      <c r="E891" s="321"/>
      <c r="F891" s="321"/>
      <c r="G891" s="321"/>
      <c r="H891" s="321"/>
      <c r="I891" s="321"/>
      <c r="J891" s="321"/>
      <c r="K891" s="321"/>
      <c r="L891" s="321"/>
      <c r="M891" s="321"/>
      <c r="N891" s="321"/>
      <c r="O891" s="321"/>
      <c r="P891" s="321"/>
      <c r="Q891" s="321"/>
      <c r="R891" s="321"/>
      <c r="S891" s="321"/>
      <c r="T891" s="321"/>
      <c r="U891" s="321"/>
      <c r="V891" s="321"/>
      <c r="W891" s="321"/>
      <c r="X891" s="321"/>
      <c r="Y891" s="321"/>
      <c r="Z891" s="321"/>
    </row>
    <row r="892" ht="12.0" customHeight="1">
      <c r="A892" s="321"/>
      <c r="B892" s="321"/>
      <c r="C892" s="321"/>
      <c r="D892" s="321"/>
      <c r="E892" s="321"/>
      <c r="F892" s="321"/>
      <c r="G892" s="321"/>
      <c r="H892" s="321"/>
      <c r="I892" s="321"/>
      <c r="J892" s="321"/>
      <c r="K892" s="321"/>
      <c r="L892" s="321"/>
      <c r="M892" s="321"/>
      <c r="N892" s="321"/>
      <c r="O892" s="321"/>
      <c r="P892" s="321"/>
      <c r="Q892" s="321"/>
      <c r="R892" s="321"/>
      <c r="S892" s="321"/>
      <c r="T892" s="321"/>
      <c r="U892" s="321"/>
      <c r="V892" s="321"/>
      <c r="W892" s="321"/>
      <c r="X892" s="321"/>
      <c r="Y892" s="321"/>
      <c r="Z892" s="321"/>
    </row>
    <row r="893" ht="12.0" customHeight="1">
      <c r="A893" s="321"/>
      <c r="B893" s="321"/>
      <c r="C893" s="321"/>
      <c r="D893" s="321"/>
      <c r="E893" s="321"/>
      <c r="F893" s="321"/>
      <c r="G893" s="321"/>
      <c r="H893" s="321"/>
      <c r="I893" s="321"/>
      <c r="J893" s="321"/>
      <c r="K893" s="321"/>
      <c r="L893" s="321"/>
      <c r="M893" s="321"/>
      <c r="N893" s="321"/>
      <c r="O893" s="321"/>
      <c r="P893" s="321"/>
      <c r="Q893" s="321"/>
      <c r="R893" s="321"/>
      <c r="S893" s="321"/>
      <c r="T893" s="321"/>
      <c r="U893" s="321"/>
      <c r="V893" s="321"/>
      <c r="W893" s="321"/>
      <c r="X893" s="321"/>
      <c r="Y893" s="321"/>
      <c r="Z893" s="321"/>
    </row>
    <row r="894" ht="12.0" customHeight="1">
      <c r="A894" s="321"/>
      <c r="B894" s="321"/>
      <c r="C894" s="321"/>
      <c r="D894" s="321"/>
      <c r="E894" s="321"/>
      <c r="F894" s="321"/>
      <c r="G894" s="321"/>
      <c r="H894" s="321"/>
      <c r="I894" s="321"/>
      <c r="J894" s="321"/>
      <c r="K894" s="321"/>
      <c r="L894" s="321"/>
      <c r="M894" s="321"/>
      <c r="N894" s="321"/>
      <c r="O894" s="321"/>
      <c r="P894" s="321"/>
      <c r="Q894" s="321"/>
      <c r="R894" s="321"/>
      <c r="S894" s="321"/>
      <c r="T894" s="321"/>
      <c r="U894" s="321"/>
      <c r="V894" s="321"/>
      <c r="W894" s="321"/>
      <c r="X894" s="321"/>
      <c r="Y894" s="321"/>
      <c r="Z894" s="321"/>
    </row>
    <row r="895" ht="12.0" customHeight="1">
      <c r="A895" s="321"/>
      <c r="B895" s="321"/>
      <c r="C895" s="321"/>
      <c r="D895" s="321"/>
      <c r="E895" s="321"/>
      <c r="F895" s="321"/>
      <c r="G895" s="321"/>
      <c r="H895" s="321"/>
      <c r="I895" s="321"/>
      <c r="J895" s="321"/>
      <c r="K895" s="321"/>
      <c r="L895" s="321"/>
      <c r="M895" s="321"/>
      <c r="N895" s="321"/>
      <c r="O895" s="321"/>
      <c r="P895" s="321"/>
      <c r="Q895" s="321"/>
      <c r="R895" s="321"/>
      <c r="S895" s="321"/>
      <c r="T895" s="321"/>
      <c r="U895" s="321"/>
      <c r="V895" s="321"/>
      <c r="W895" s="321"/>
      <c r="X895" s="321"/>
      <c r="Y895" s="321"/>
      <c r="Z895" s="321"/>
    </row>
    <row r="896" ht="12.0" customHeight="1">
      <c r="A896" s="321"/>
      <c r="B896" s="321"/>
      <c r="C896" s="321"/>
      <c r="D896" s="321"/>
      <c r="E896" s="321"/>
      <c r="F896" s="321"/>
      <c r="G896" s="321"/>
      <c r="H896" s="321"/>
      <c r="I896" s="321"/>
      <c r="J896" s="321"/>
      <c r="K896" s="321"/>
      <c r="L896" s="321"/>
      <c r="M896" s="321"/>
      <c r="N896" s="321"/>
      <c r="O896" s="321"/>
      <c r="P896" s="321"/>
      <c r="Q896" s="321"/>
      <c r="R896" s="321"/>
      <c r="S896" s="321"/>
      <c r="T896" s="321"/>
      <c r="U896" s="321"/>
      <c r="V896" s="321"/>
      <c r="W896" s="321"/>
      <c r="X896" s="321"/>
      <c r="Y896" s="321"/>
      <c r="Z896" s="321"/>
    </row>
    <row r="897" ht="12.0" customHeight="1">
      <c r="A897" s="321"/>
      <c r="B897" s="321"/>
      <c r="C897" s="321"/>
      <c r="D897" s="321"/>
      <c r="E897" s="321"/>
      <c r="F897" s="321"/>
      <c r="G897" s="321"/>
      <c r="H897" s="321"/>
      <c r="I897" s="321"/>
      <c r="J897" s="321"/>
      <c r="K897" s="321"/>
      <c r="L897" s="321"/>
      <c r="M897" s="321"/>
      <c r="N897" s="321"/>
      <c r="O897" s="321"/>
      <c r="P897" s="321"/>
      <c r="Q897" s="321"/>
      <c r="R897" s="321"/>
      <c r="S897" s="321"/>
      <c r="T897" s="321"/>
      <c r="U897" s="321"/>
      <c r="V897" s="321"/>
      <c r="W897" s="321"/>
      <c r="X897" s="321"/>
      <c r="Y897" s="321"/>
      <c r="Z897" s="321"/>
    </row>
    <row r="898" ht="12.0" customHeight="1">
      <c r="A898" s="321"/>
      <c r="B898" s="321"/>
      <c r="C898" s="321"/>
      <c r="D898" s="321"/>
      <c r="E898" s="321"/>
      <c r="F898" s="321"/>
      <c r="G898" s="321"/>
      <c r="H898" s="321"/>
      <c r="I898" s="321"/>
      <c r="J898" s="321"/>
      <c r="K898" s="321"/>
      <c r="L898" s="321"/>
      <c r="M898" s="321"/>
      <c r="N898" s="321"/>
      <c r="O898" s="321"/>
      <c r="P898" s="321"/>
      <c r="Q898" s="321"/>
      <c r="R898" s="321"/>
      <c r="S898" s="321"/>
      <c r="T898" s="321"/>
      <c r="U898" s="321"/>
      <c r="V898" s="321"/>
      <c r="W898" s="321"/>
      <c r="X898" s="321"/>
      <c r="Y898" s="321"/>
      <c r="Z898" s="321"/>
    </row>
    <row r="899" ht="12.0" customHeight="1">
      <c r="A899" s="321"/>
      <c r="B899" s="321"/>
      <c r="C899" s="321"/>
      <c r="D899" s="321"/>
      <c r="E899" s="321"/>
      <c r="F899" s="321"/>
      <c r="G899" s="321"/>
      <c r="H899" s="321"/>
      <c r="I899" s="321"/>
      <c r="J899" s="321"/>
      <c r="K899" s="321"/>
      <c r="L899" s="321"/>
      <c r="M899" s="321"/>
      <c r="N899" s="321"/>
      <c r="O899" s="321"/>
      <c r="P899" s="321"/>
      <c r="Q899" s="321"/>
      <c r="R899" s="321"/>
      <c r="S899" s="321"/>
      <c r="T899" s="321"/>
      <c r="U899" s="321"/>
      <c r="V899" s="321"/>
      <c r="W899" s="321"/>
      <c r="X899" s="321"/>
      <c r="Y899" s="321"/>
      <c r="Z899" s="321"/>
    </row>
    <row r="900" ht="12.0" customHeight="1">
      <c r="A900" s="321"/>
      <c r="B900" s="321"/>
      <c r="C900" s="321"/>
      <c r="D900" s="321"/>
      <c r="E900" s="321"/>
      <c r="F900" s="321"/>
      <c r="G900" s="321"/>
      <c r="H900" s="321"/>
      <c r="I900" s="321"/>
      <c r="J900" s="321"/>
      <c r="K900" s="321"/>
      <c r="L900" s="321"/>
      <c r="M900" s="321"/>
      <c r="N900" s="321"/>
      <c r="O900" s="321"/>
      <c r="P900" s="321"/>
      <c r="Q900" s="321"/>
      <c r="R900" s="321"/>
      <c r="S900" s="321"/>
      <c r="T900" s="321"/>
      <c r="U900" s="321"/>
      <c r="V900" s="321"/>
      <c r="W900" s="321"/>
      <c r="X900" s="321"/>
      <c r="Y900" s="321"/>
      <c r="Z900" s="321"/>
    </row>
    <row r="901" ht="12.0" customHeight="1">
      <c r="A901" s="321"/>
      <c r="B901" s="321"/>
      <c r="C901" s="321"/>
      <c r="D901" s="321"/>
      <c r="E901" s="321"/>
      <c r="F901" s="321"/>
      <c r="G901" s="321"/>
      <c r="H901" s="321"/>
      <c r="I901" s="321"/>
      <c r="J901" s="321"/>
      <c r="K901" s="321"/>
      <c r="L901" s="321"/>
      <c r="M901" s="321"/>
      <c r="N901" s="321"/>
      <c r="O901" s="321"/>
      <c r="P901" s="321"/>
      <c r="Q901" s="321"/>
      <c r="R901" s="321"/>
      <c r="S901" s="321"/>
      <c r="T901" s="321"/>
      <c r="U901" s="321"/>
      <c r="V901" s="321"/>
      <c r="W901" s="321"/>
      <c r="X901" s="321"/>
      <c r="Y901" s="321"/>
      <c r="Z901" s="321"/>
    </row>
    <row r="902" ht="12.0" customHeight="1">
      <c r="A902" s="321"/>
      <c r="B902" s="321"/>
      <c r="C902" s="321"/>
      <c r="D902" s="321"/>
      <c r="E902" s="321"/>
      <c r="F902" s="321"/>
      <c r="G902" s="321"/>
      <c r="H902" s="321"/>
      <c r="I902" s="321"/>
      <c r="J902" s="321"/>
      <c r="K902" s="321"/>
      <c r="L902" s="321"/>
      <c r="M902" s="321"/>
      <c r="N902" s="321"/>
      <c r="O902" s="321"/>
      <c r="P902" s="321"/>
      <c r="Q902" s="321"/>
      <c r="R902" s="321"/>
      <c r="S902" s="321"/>
      <c r="T902" s="321"/>
      <c r="U902" s="321"/>
      <c r="V902" s="321"/>
      <c r="W902" s="321"/>
      <c r="X902" s="321"/>
      <c r="Y902" s="321"/>
      <c r="Z902" s="321"/>
    </row>
    <row r="903" ht="12.0" customHeight="1">
      <c r="A903" s="321"/>
      <c r="B903" s="321"/>
      <c r="C903" s="321"/>
      <c r="D903" s="321"/>
      <c r="E903" s="321"/>
      <c r="F903" s="321"/>
      <c r="G903" s="321"/>
      <c r="H903" s="321"/>
      <c r="I903" s="321"/>
      <c r="J903" s="321"/>
      <c r="K903" s="321"/>
      <c r="L903" s="321"/>
      <c r="M903" s="321"/>
      <c r="N903" s="321"/>
      <c r="O903" s="321"/>
      <c r="P903" s="321"/>
      <c r="Q903" s="321"/>
      <c r="R903" s="321"/>
      <c r="S903" s="321"/>
      <c r="T903" s="321"/>
      <c r="U903" s="321"/>
      <c r="V903" s="321"/>
      <c r="W903" s="321"/>
      <c r="X903" s="321"/>
      <c r="Y903" s="321"/>
      <c r="Z903" s="321"/>
    </row>
    <row r="904" ht="12.0" customHeight="1">
      <c r="A904" s="321"/>
      <c r="B904" s="321"/>
      <c r="C904" s="321"/>
      <c r="D904" s="321"/>
      <c r="E904" s="321"/>
      <c r="F904" s="321"/>
      <c r="G904" s="321"/>
      <c r="H904" s="321"/>
      <c r="I904" s="321"/>
      <c r="J904" s="321"/>
      <c r="K904" s="321"/>
      <c r="L904" s="321"/>
      <c r="M904" s="321"/>
      <c r="N904" s="321"/>
      <c r="O904" s="321"/>
      <c r="P904" s="321"/>
      <c r="Q904" s="321"/>
      <c r="R904" s="321"/>
      <c r="S904" s="321"/>
      <c r="T904" s="321"/>
      <c r="U904" s="321"/>
      <c r="V904" s="321"/>
      <c r="W904" s="321"/>
      <c r="X904" s="321"/>
      <c r="Y904" s="321"/>
      <c r="Z904" s="321"/>
    </row>
    <row r="905" ht="12.0" customHeight="1">
      <c r="A905" s="321"/>
      <c r="B905" s="321"/>
      <c r="C905" s="321"/>
      <c r="D905" s="321"/>
      <c r="E905" s="321"/>
      <c r="F905" s="321"/>
      <c r="G905" s="321"/>
      <c r="H905" s="321"/>
      <c r="I905" s="321"/>
      <c r="J905" s="321"/>
      <c r="K905" s="321"/>
      <c r="L905" s="321"/>
      <c r="M905" s="321"/>
      <c r="N905" s="321"/>
      <c r="O905" s="321"/>
      <c r="P905" s="321"/>
      <c r="Q905" s="321"/>
      <c r="R905" s="321"/>
      <c r="S905" s="321"/>
      <c r="T905" s="321"/>
      <c r="U905" s="321"/>
      <c r="V905" s="321"/>
      <c r="W905" s="321"/>
      <c r="X905" s="321"/>
      <c r="Y905" s="321"/>
      <c r="Z905" s="321"/>
    </row>
    <row r="906" ht="12.0" customHeight="1">
      <c r="A906" s="321"/>
      <c r="B906" s="321"/>
      <c r="C906" s="321"/>
      <c r="D906" s="321"/>
      <c r="E906" s="321"/>
      <c r="F906" s="321"/>
      <c r="G906" s="321"/>
      <c r="H906" s="321"/>
      <c r="I906" s="321"/>
      <c r="J906" s="321"/>
      <c r="K906" s="321"/>
      <c r="L906" s="321"/>
      <c r="M906" s="321"/>
      <c r="N906" s="321"/>
      <c r="O906" s="321"/>
      <c r="P906" s="321"/>
      <c r="Q906" s="321"/>
      <c r="R906" s="321"/>
      <c r="S906" s="321"/>
      <c r="T906" s="321"/>
      <c r="U906" s="321"/>
      <c r="V906" s="321"/>
      <c r="W906" s="321"/>
      <c r="X906" s="321"/>
      <c r="Y906" s="321"/>
      <c r="Z906" s="321"/>
    </row>
    <row r="907" ht="12.0" customHeight="1">
      <c r="A907" s="321"/>
      <c r="B907" s="321"/>
      <c r="C907" s="321"/>
      <c r="D907" s="321"/>
      <c r="E907" s="321"/>
      <c r="F907" s="321"/>
      <c r="G907" s="321"/>
      <c r="H907" s="321"/>
      <c r="I907" s="321"/>
      <c r="J907" s="321"/>
      <c r="K907" s="321"/>
      <c r="L907" s="321"/>
      <c r="M907" s="321"/>
      <c r="N907" s="321"/>
      <c r="O907" s="321"/>
      <c r="P907" s="321"/>
      <c r="Q907" s="321"/>
      <c r="R907" s="321"/>
      <c r="S907" s="321"/>
      <c r="T907" s="321"/>
      <c r="U907" s="321"/>
      <c r="V907" s="321"/>
      <c r="W907" s="321"/>
      <c r="X907" s="321"/>
      <c r="Y907" s="321"/>
      <c r="Z907" s="321"/>
    </row>
    <row r="908" ht="12.0" customHeight="1">
      <c r="A908" s="321"/>
      <c r="B908" s="321"/>
      <c r="C908" s="321"/>
      <c r="D908" s="321"/>
      <c r="E908" s="321"/>
      <c r="F908" s="321"/>
      <c r="G908" s="321"/>
      <c r="H908" s="321"/>
      <c r="I908" s="321"/>
      <c r="J908" s="321"/>
      <c r="K908" s="321"/>
      <c r="L908" s="321"/>
      <c r="M908" s="321"/>
      <c r="N908" s="321"/>
      <c r="O908" s="321"/>
      <c r="P908" s="321"/>
      <c r="Q908" s="321"/>
      <c r="R908" s="321"/>
      <c r="S908" s="321"/>
      <c r="T908" s="321"/>
      <c r="U908" s="321"/>
      <c r="V908" s="321"/>
      <c r="W908" s="321"/>
      <c r="X908" s="321"/>
      <c r="Y908" s="321"/>
      <c r="Z908" s="321"/>
    </row>
    <row r="909" ht="12.0" customHeight="1">
      <c r="A909" s="321"/>
      <c r="B909" s="321"/>
      <c r="C909" s="321"/>
      <c r="D909" s="321"/>
      <c r="E909" s="321"/>
      <c r="F909" s="321"/>
      <c r="G909" s="321"/>
      <c r="H909" s="321"/>
      <c r="I909" s="321"/>
      <c r="J909" s="321"/>
      <c r="K909" s="321"/>
      <c r="L909" s="321"/>
      <c r="M909" s="321"/>
      <c r="N909" s="321"/>
      <c r="O909" s="321"/>
      <c r="P909" s="321"/>
      <c r="Q909" s="321"/>
      <c r="R909" s="321"/>
      <c r="S909" s="321"/>
      <c r="T909" s="321"/>
      <c r="U909" s="321"/>
      <c r="V909" s="321"/>
      <c r="W909" s="321"/>
      <c r="X909" s="321"/>
      <c r="Y909" s="321"/>
      <c r="Z909" s="321"/>
    </row>
    <row r="910" ht="12.0" customHeight="1">
      <c r="A910" s="321"/>
      <c r="B910" s="321"/>
      <c r="C910" s="321"/>
      <c r="D910" s="321"/>
      <c r="E910" s="321"/>
      <c r="F910" s="321"/>
      <c r="G910" s="321"/>
      <c r="H910" s="321"/>
      <c r="I910" s="321"/>
      <c r="J910" s="321"/>
      <c r="K910" s="321"/>
      <c r="L910" s="321"/>
      <c r="M910" s="321"/>
      <c r="N910" s="321"/>
      <c r="O910" s="321"/>
      <c r="P910" s="321"/>
      <c r="Q910" s="321"/>
      <c r="R910" s="321"/>
      <c r="S910" s="321"/>
      <c r="T910" s="321"/>
      <c r="U910" s="321"/>
      <c r="V910" s="321"/>
      <c r="W910" s="321"/>
      <c r="X910" s="321"/>
      <c r="Y910" s="321"/>
      <c r="Z910" s="321"/>
    </row>
    <row r="911" ht="12.0" customHeight="1">
      <c r="A911" s="321"/>
      <c r="B911" s="321"/>
      <c r="C911" s="321"/>
      <c r="D911" s="321"/>
      <c r="E911" s="321"/>
      <c r="F911" s="321"/>
      <c r="G911" s="321"/>
      <c r="H911" s="321"/>
      <c r="I911" s="321"/>
      <c r="J911" s="321"/>
      <c r="K911" s="321"/>
      <c r="L911" s="321"/>
      <c r="M911" s="321"/>
      <c r="N911" s="321"/>
      <c r="O911" s="321"/>
      <c r="P911" s="321"/>
      <c r="Q911" s="321"/>
      <c r="R911" s="321"/>
      <c r="S911" s="321"/>
      <c r="T911" s="321"/>
      <c r="U911" s="321"/>
      <c r="V911" s="321"/>
      <c r="W911" s="321"/>
      <c r="X911" s="321"/>
      <c r="Y911" s="321"/>
      <c r="Z911" s="321"/>
    </row>
    <row r="912" ht="12.0" customHeight="1">
      <c r="A912" s="321"/>
      <c r="B912" s="321"/>
      <c r="C912" s="321"/>
      <c r="D912" s="321"/>
      <c r="E912" s="321"/>
      <c r="F912" s="321"/>
      <c r="G912" s="321"/>
      <c r="H912" s="321"/>
      <c r="I912" s="321"/>
      <c r="J912" s="321"/>
      <c r="K912" s="321"/>
      <c r="L912" s="321"/>
      <c r="M912" s="321"/>
      <c r="N912" s="321"/>
      <c r="O912" s="321"/>
      <c r="P912" s="321"/>
      <c r="Q912" s="321"/>
      <c r="R912" s="321"/>
      <c r="S912" s="321"/>
      <c r="T912" s="321"/>
      <c r="U912" s="321"/>
      <c r="V912" s="321"/>
      <c r="W912" s="321"/>
      <c r="X912" s="321"/>
      <c r="Y912" s="321"/>
      <c r="Z912" s="321"/>
    </row>
    <row r="913" ht="12.0" customHeight="1">
      <c r="A913" s="321"/>
      <c r="B913" s="321"/>
      <c r="C913" s="321"/>
      <c r="D913" s="321"/>
      <c r="E913" s="321"/>
      <c r="F913" s="321"/>
      <c r="G913" s="321"/>
      <c r="H913" s="321"/>
      <c r="I913" s="321"/>
      <c r="J913" s="321"/>
      <c r="K913" s="321"/>
      <c r="L913" s="321"/>
      <c r="M913" s="321"/>
      <c r="N913" s="321"/>
      <c r="O913" s="321"/>
      <c r="P913" s="321"/>
      <c r="Q913" s="321"/>
      <c r="R913" s="321"/>
      <c r="S913" s="321"/>
      <c r="T913" s="321"/>
      <c r="U913" s="321"/>
      <c r="V913" s="321"/>
      <c r="W913" s="321"/>
      <c r="X913" s="321"/>
      <c r="Y913" s="321"/>
      <c r="Z913" s="321"/>
    </row>
    <row r="914" ht="12.0" customHeight="1">
      <c r="A914" s="321"/>
      <c r="B914" s="321"/>
      <c r="C914" s="321"/>
      <c r="D914" s="321"/>
      <c r="E914" s="321"/>
      <c r="F914" s="321"/>
      <c r="G914" s="321"/>
      <c r="H914" s="321"/>
      <c r="I914" s="321"/>
      <c r="J914" s="321"/>
      <c r="K914" s="321"/>
      <c r="L914" s="321"/>
      <c r="M914" s="321"/>
      <c r="N914" s="321"/>
      <c r="O914" s="321"/>
      <c r="P914" s="321"/>
      <c r="Q914" s="321"/>
      <c r="R914" s="321"/>
      <c r="S914" s="321"/>
      <c r="T914" s="321"/>
      <c r="U914" s="321"/>
      <c r="V914" s="321"/>
      <c r="W914" s="321"/>
      <c r="X914" s="321"/>
      <c r="Y914" s="321"/>
      <c r="Z914" s="321"/>
    </row>
    <row r="915" ht="12.0" customHeight="1">
      <c r="A915" s="321"/>
      <c r="B915" s="321"/>
      <c r="C915" s="321"/>
      <c r="D915" s="321"/>
      <c r="E915" s="321"/>
      <c r="F915" s="321"/>
      <c r="G915" s="321"/>
      <c r="H915" s="321"/>
      <c r="I915" s="321"/>
      <c r="J915" s="321"/>
      <c r="K915" s="321"/>
      <c r="L915" s="321"/>
      <c r="M915" s="321"/>
      <c r="N915" s="321"/>
      <c r="O915" s="321"/>
      <c r="P915" s="321"/>
      <c r="Q915" s="321"/>
      <c r="R915" s="321"/>
      <c r="S915" s="321"/>
      <c r="T915" s="321"/>
      <c r="U915" s="321"/>
      <c r="V915" s="321"/>
      <c r="W915" s="321"/>
      <c r="X915" s="321"/>
      <c r="Y915" s="321"/>
      <c r="Z915" s="321"/>
    </row>
    <row r="916" ht="12.0" customHeight="1">
      <c r="A916" s="321"/>
      <c r="B916" s="321"/>
      <c r="C916" s="321"/>
      <c r="D916" s="321"/>
      <c r="E916" s="321"/>
      <c r="F916" s="321"/>
      <c r="G916" s="321"/>
      <c r="H916" s="321"/>
      <c r="I916" s="321"/>
      <c r="J916" s="321"/>
      <c r="K916" s="321"/>
      <c r="L916" s="321"/>
      <c r="M916" s="321"/>
      <c r="N916" s="321"/>
      <c r="O916" s="321"/>
      <c r="P916" s="321"/>
      <c r="Q916" s="321"/>
      <c r="R916" s="321"/>
      <c r="S916" s="321"/>
      <c r="T916" s="321"/>
      <c r="U916" s="321"/>
      <c r="V916" s="321"/>
      <c r="W916" s="321"/>
      <c r="X916" s="321"/>
      <c r="Y916" s="321"/>
      <c r="Z916" s="321"/>
    </row>
    <row r="917" ht="12.0" customHeight="1">
      <c r="A917" s="321"/>
      <c r="B917" s="321"/>
      <c r="C917" s="321"/>
      <c r="D917" s="321"/>
      <c r="E917" s="321"/>
      <c r="F917" s="321"/>
      <c r="G917" s="321"/>
      <c r="H917" s="321"/>
      <c r="I917" s="321"/>
      <c r="J917" s="321"/>
      <c r="K917" s="321"/>
      <c r="L917" s="321"/>
      <c r="M917" s="321"/>
      <c r="N917" s="321"/>
      <c r="O917" s="321"/>
      <c r="P917" s="321"/>
      <c r="Q917" s="321"/>
      <c r="R917" s="321"/>
      <c r="S917" s="321"/>
      <c r="T917" s="321"/>
      <c r="U917" s="321"/>
      <c r="V917" s="321"/>
      <c r="W917" s="321"/>
      <c r="X917" s="321"/>
      <c r="Y917" s="321"/>
      <c r="Z917" s="321"/>
    </row>
    <row r="918" ht="12.0" customHeight="1">
      <c r="A918" s="321"/>
      <c r="B918" s="321"/>
      <c r="C918" s="321"/>
      <c r="D918" s="321"/>
      <c r="E918" s="321"/>
      <c r="F918" s="321"/>
      <c r="G918" s="321"/>
      <c r="H918" s="321"/>
      <c r="I918" s="321"/>
      <c r="J918" s="321"/>
      <c r="K918" s="321"/>
      <c r="L918" s="321"/>
      <c r="M918" s="321"/>
      <c r="N918" s="321"/>
      <c r="O918" s="321"/>
      <c r="P918" s="321"/>
      <c r="Q918" s="321"/>
      <c r="R918" s="321"/>
      <c r="S918" s="321"/>
      <c r="T918" s="321"/>
      <c r="U918" s="321"/>
      <c r="V918" s="321"/>
      <c r="W918" s="321"/>
      <c r="X918" s="321"/>
      <c r="Y918" s="321"/>
      <c r="Z918" s="321"/>
    </row>
    <row r="919" ht="12.0" customHeight="1">
      <c r="A919" s="321"/>
      <c r="B919" s="321"/>
      <c r="C919" s="321"/>
      <c r="D919" s="321"/>
      <c r="E919" s="321"/>
      <c r="F919" s="321"/>
      <c r="G919" s="321"/>
      <c r="H919" s="321"/>
      <c r="I919" s="321"/>
      <c r="J919" s="321"/>
      <c r="K919" s="321"/>
      <c r="L919" s="321"/>
      <c r="M919" s="321"/>
      <c r="N919" s="321"/>
      <c r="O919" s="321"/>
      <c r="P919" s="321"/>
      <c r="Q919" s="321"/>
      <c r="R919" s="321"/>
      <c r="S919" s="321"/>
      <c r="T919" s="321"/>
      <c r="U919" s="321"/>
      <c r="V919" s="321"/>
      <c r="W919" s="321"/>
      <c r="X919" s="321"/>
      <c r="Y919" s="321"/>
      <c r="Z919" s="321"/>
    </row>
    <row r="920" ht="12.0" customHeight="1">
      <c r="A920" s="321"/>
      <c r="B920" s="321"/>
      <c r="C920" s="321"/>
      <c r="D920" s="321"/>
      <c r="E920" s="321"/>
      <c r="F920" s="321"/>
      <c r="G920" s="321"/>
      <c r="H920" s="321"/>
      <c r="I920" s="321"/>
      <c r="J920" s="321"/>
      <c r="K920" s="321"/>
      <c r="L920" s="321"/>
      <c r="M920" s="321"/>
      <c r="N920" s="321"/>
      <c r="O920" s="321"/>
      <c r="P920" s="321"/>
      <c r="Q920" s="321"/>
      <c r="R920" s="321"/>
      <c r="S920" s="321"/>
      <c r="T920" s="321"/>
      <c r="U920" s="321"/>
      <c r="V920" s="321"/>
      <c r="W920" s="321"/>
      <c r="X920" s="321"/>
      <c r="Y920" s="321"/>
      <c r="Z920" s="321"/>
    </row>
    <row r="921" ht="12.0" customHeight="1">
      <c r="A921" s="321"/>
      <c r="B921" s="321"/>
      <c r="C921" s="321"/>
      <c r="D921" s="321"/>
      <c r="E921" s="321"/>
      <c r="F921" s="321"/>
      <c r="G921" s="321"/>
      <c r="H921" s="321"/>
      <c r="I921" s="321"/>
      <c r="J921" s="321"/>
      <c r="K921" s="321"/>
      <c r="L921" s="321"/>
      <c r="M921" s="321"/>
      <c r="N921" s="321"/>
      <c r="O921" s="321"/>
      <c r="P921" s="321"/>
      <c r="Q921" s="321"/>
      <c r="R921" s="321"/>
      <c r="S921" s="321"/>
      <c r="T921" s="321"/>
      <c r="U921" s="321"/>
      <c r="V921" s="321"/>
      <c r="W921" s="321"/>
      <c r="X921" s="321"/>
      <c r="Y921" s="321"/>
      <c r="Z921" s="321"/>
    </row>
    <row r="922" ht="12.0" customHeight="1">
      <c r="A922" s="321"/>
      <c r="B922" s="321"/>
      <c r="C922" s="321"/>
      <c r="D922" s="321"/>
      <c r="E922" s="321"/>
      <c r="F922" s="321"/>
      <c r="G922" s="321"/>
      <c r="H922" s="321"/>
      <c r="I922" s="321"/>
      <c r="J922" s="321"/>
      <c r="K922" s="321"/>
      <c r="L922" s="321"/>
      <c r="M922" s="321"/>
      <c r="N922" s="321"/>
      <c r="O922" s="321"/>
      <c r="P922" s="321"/>
      <c r="Q922" s="321"/>
      <c r="R922" s="321"/>
      <c r="S922" s="321"/>
      <c r="T922" s="321"/>
      <c r="U922" s="321"/>
      <c r="V922" s="321"/>
      <c r="W922" s="321"/>
      <c r="X922" s="321"/>
      <c r="Y922" s="321"/>
      <c r="Z922" s="321"/>
    </row>
    <row r="923" ht="12.0" customHeight="1">
      <c r="A923" s="321"/>
      <c r="B923" s="321"/>
      <c r="C923" s="321"/>
      <c r="D923" s="321"/>
      <c r="E923" s="321"/>
      <c r="F923" s="321"/>
      <c r="G923" s="321"/>
      <c r="H923" s="321"/>
      <c r="I923" s="321"/>
      <c r="J923" s="321"/>
      <c r="K923" s="321"/>
      <c r="L923" s="321"/>
      <c r="M923" s="321"/>
      <c r="N923" s="321"/>
      <c r="O923" s="321"/>
      <c r="P923" s="321"/>
      <c r="Q923" s="321"/>
      <c r="R923" s="321"/>
      <c r="S923" s="321"/>
      <c r="T923" s="321"/>
      <c r="U923" s="321"/>
      <c r="V923" s="321"/>
      <c r="W923" s="321"/>
      <c r="X923" s="321"/>
      <c r="Y923" s="321"/>
      <c r="Z923" s="321"/>
    </row>
    <row r="924" ht="12.0" customHeight="1">
      <c r="A924" s="321"/>
      <c r="B924" s="321"/>
      <c r="C924" s="321"/>
      <c r="D924" s="321"/>
      <c r="E924" s="321"/>
      <c r="F924" s="321"/>
      <c r="G924" s="321"/>
      <c r="H924" s="321"/>
      <c r="I924" s="321"/>
      <c r="J924" s="321"/>
      <c r="K924" s="321"/>
      <c r="L924" s="321"/>
      <c r="M924" s="321"/>
      <c r="N924" s="321"/>
      <c r="O924" s="321"/>
      <c r="P924" s="321"/>
      <c r="Q924" s="321"/>
      <c r="R924" s="321"/>
      <c r="S924" s="321"/>
      <c r="T924" s="321"/>
      <c r="U924" s="321"/>
      <c r="V924" s="321"/>
      <c r="W924" s="321"/>
      <c r="X924" s="321"/>
      <c r="Y924" s="321"/>
      <c r="Z924" s="321"/>
    </row>
    <row r="925" ht="12.0" customHeight="1">
      <c r="A925" s="321"/>
      <c r="B925" s="321"/>
      <c r="C925" s="321"/>
      <c r="D925" s="321"/>
      <c r="E925" s="321"/>
      <c r="F925" s="321"/>
      <c r="G925" s="321"/>
      <c r="H925" s="321"/>
      <c r="I925" s="321"/>
      <c r="J925" s="321"/>
      <c r="K925" s="321"/>
      <c r="L925" s="321"/>
      <c r="M925" s="321"/>
      <c r="N925" s="321"/>
      <c r="O925" s="321"/>
      <c r="P925" s="321"/>
      <c r="Q925" s="321"/>
      <c r="R925" s="321"/>
      <c r="S925" s="321"/>
      <c r="T925" s="321"/>
      <c r="U925" s="321"/>
      <c r="V925" s="321"/>
      <c r="W925" s="321"/>
      <c r="X925" s="321"/>
      <c r="Y925" s="321"/>
      <c r="Z925" s="321"/>
    </row>
    <row r="926" ht="12.0" customHeight="1">
      <c r="A926" s="321"/>
      <c r="B926" s="321"/>
      <c r="C926" s="321"/>
      <c r="D926" s="321"/>
      <c r="E926" s="321"/>
      <c r="F926" s="321"/>
      <c r="G926" s="321"/>
      <c r="H926" s="321"/>
      <c r="I926" s="321"/>
      <c r="J926" s="321"/>
      <c r="K926" s="321"/>
      <c r="L926" s="321"/>
      <c r="M926" s="321"/>
      <c r="N926" s="321"/>
      <c r="O926" s="321"/>
      <c r="P926" s="321"/>
      <c r="Q926" s="321"/>
      <c r="R926" s="321"/>
      <c r="S926" s="321"/>
      <c r="T926" s="321"/>
      <c r="U926" s="321"/>
      <c r="V926" s="321"/>
      <c r="W926" s="321"/>
      <c r="X926" s="321"/>
      <c r="Y926" s="321"/>
      <c r="Z926" s="321"/>
    </row>
    <row r="927" ht="12.0" customHeight="1">
      <c r="A927" s="321"/>
      <c r="B927" s="321"/>
      <c r="C927" s="321"/>
      <c r="D927" s="321"/>
      <c r="E927" s="321"/>
      <c r="F927" s="321"/>
      <c r="G927" s="321"/>
      <c r="H927" s="321"/>
      <c r="I927" s="321"/>
      <c r="J927" s="321"/>
      <c r="K927" s="321"/>
      <c r="L927" s="321"/>
      <c r="M927" s="321"/>
      <c r="N927" s="321"/>
      <c r="O927" s="321"/>
      <c r="P927" s="321"/>
      <c r="Q927" s="321"/>
      <c r="R927" s="321"/>
      <c r="S927" s="321"/>
      <c r="T927" s="321"/>
      <c r="U927" s="321"/>
      <c r="V927" s="321"/>
      <c r="W927" s="321"/>
      <c r="X927" s="321"/>
      <c r="Y927" s="321"/>
      <c r="Z927" s="321"/>
    </row>
    <row r="928" ht="12.0" customHeight="1">
      <c r="A928" s="321"/>
      <c r="B928" s="321"/>
      <c r="C928" s="321"/>
      <c r="D928" s="321"/>
      <c r="E928" s="321"/>
      <c r="F928" s="321"/>
      <c r="G928" s="321"/>
      <c r="H928" s="321"/>
      <c r="I928" s="321"/>
      <c r="J928" s="321"/>
      <c r="K928" s="321"/>
      <c r="L928" s="321"/>
      <c r="M928" s="321"/>
      <c r="N928" s="321"/>
      <c r="O928" s="321"/>
      <c r="P928" s="321"/>
      <c r="Q928" s="321"/>
      <c r="R928" s="321"/>
      <c r="S928" s="321"/>
      <c r="T928" s="321"/>
      <c r="U928" s="321"/>
      <c r="V928" s="321"/>
      <c r="W928" s="321"/>
      <c r="X928" s="321"/>
      <c r="Y928" s="321"/>
      <c r="Z928" s="321"/>
    </row>
    <row r="929" ht="12.0" customHeight="1">
      <c r="A929" s="321"/>
      <c r="B929" s="321"/>
      <c r="C929" s="321"/>
      <c r="D929" s="321"/>
      <c r="E929" s="321"/>
      <c r="F929" s="321"/>
      <c r="G929" s="321"/>
      <c r="H929" s="321"/>
      <c r="I929" s="321"/>
      <c r="J929" s="321"/>
      <c r="K929" s="321"/>
      <c r="L929" s="321"/>
      <c r="M929" s="321"/>
      <c r="N929" s="321"/>
      <c r="O929" s="321"/>
      <c r="P929" s="321"/>
      <c r="Q929" s="321"/>
      <c r="R929" s="321"/>
      <c r="S929" s="321"/>
      <c r="T929" s="321"/>
      <c r="U929" s="321"/>
      <c r="V929" s="321"/>
      <c r="W929" s="321"/>
      <c r="X929" s="321"/>
      <c r="Y929" s="321"/>
      <c r="Z929" s="321"/>
    </row>
    <row r="930" ht="12.0" customHeight="1">
      <c r="A930" s="321"/>
      <c r="B930" s="321"/>
      <c r="C930" s="321"/>
      <c r="D930" s="321"/>
      <c r="E930" s="321"/>
      <c r="F930" s="321"/>
      <c r="G930" s="321"/>
      <c r="H930" s="321"/>
      <c r="I930" s="321"/>
      <c r="J930" s="321"/>
      <c r="K930" s="321"/>
      <c r="L930" s="321"/>
      <c r="M930" s="321"/>
      <c r="N930" s="321"/>
      <c r="O930" s="321"/>
      <c r="P930" s="321"/>
      <c r="Q930" s="321"/>
      <c r="R930" s="321"/>
      <c r="S930" s="321"/>
      <c r="T930" s="321"/>
      <c r="U930" s="321"/>
      <c r="V930" s="321"/>
      <c r="W930" s="321"/>
      <c r="X930" s="321"/>
      <c r="Y930" s="321"/>
      <c r="Z930" s="321"/>
    </row>
    <row r="931" ht="12.0" customHeight="1">
      <c r="A931" s="321"/>
      <c r="B931" s="321"/>
      <c r="C931" s="321"/>
      <c r="D931" s="321"/>
      <c r="E931" s="321"/>
      <c r="F931" s="321"/>
      <c r="G931" s="321"/>
      <c r="H931" s="321"/>
      <c r="I931" s="321"/>
      <c r="J931" s="321"/>
      <c r="K931" s="321"/>
      <c r="L931" s="321"/>
      <c r="M931" s="321"/>
      <c r="N931" s="321"/>
      <c r="O931" s="321"/>
      <c r="P931" s="321"/>
      <c r="Q931" s="321"/>
      <c r="R931" s="321"/>
      <c r="S931" s="321"/>
      <c r="T931" s="321"/>
      <c r="U931" s="321"/>
      <c r="V931" s="321"/>
      <c r="W931" s="321"/>
      <c r="X931" s="321"/>
      <c r="Y931" s="321"/>
      <c r="Z931" s="321"/>
    </row>
    <row r="932" ht="12.0" customHeight="1">
      <c r="A932" s="321"/>
      <c r="B932" s="321"/>
      <c r="C932" s="321"/>
      <c r="D932" s="321"/>
      <c r="E932" s="321"/>
      <c r="F932" s="321"/>
      <c r="G932" s="321"/>
      <c r="H932" s="321"/>
      <c r="I932" s="321"/>
      <c r="J932" s="321"/>
      <c r="K932" s="321"/>
      <c r="L932" s="321"/>
      <c r="M932" s="321"/>
      <c r="N932" s="321"/>
      <c r="O932" s="321"/>
      <c r="P932" s="321"/>
      <c r="Q932" s="321"/>
      <c r="R932" s="321"/>
      <c r="S932" s="321"/>
      <c r="T932" s="321"/>
      <c r="U932" s="321"/>
      <c r="V932" s="321"/>
      <c r="W932" s="321"/>
      <c r="X932" s="321"/>
      <c r="Y932" s="321"/>
      <c r="Z932" s="321"/>
    </row>
    <row r="933" ht="12.0" customHeight="1">
      <c r="A933" s="321"/>
      <c r="B933" s="321"/>
      <c r="C933" s="321"/>
      <c r="D933" s="321"/>
      <c r="E933" s="321"/>
      <c r="F933" s="321"/>
      <c r="G933" s="321"/>
      <c r="H933" s="321"/>
      <c r="I933" s="321"/>
      <c r="J933" s="321"/>
      <c r="K933" s="321"/>
      <c r="L933" s="321"/>
      <c r="M933" s="321"/>
      <c r="N933" s="321"/>
      <c r="O933" s="321"/>
      <c r="P933" s="321"/>
      <c r="Q933" s="321"/>
      <c r="R933" s="321"/>
      <c r="S933" s="321"/>
      <c r="T933" s="321"/>
      <c r="U933" s="321"/>
      <c r="V933" s="321"/>
      <c r="W933" s="321"/>
      <c r="X933" s="321"/>
      <c r="Y933" s="321"/>
      <c r="Z933" s="321"/>
    </row>
    <row r="934" ht="12.0" customHeight="1">
      <c r="A934" s="321"/>
      <c r="B934" s="321"/>
      <c r="C934" s="321"/>
      <c r="D934" s="321"/>
      <c r="E934" s="321"/>
      <c r="F934" s="321"/>
      <c r="G934" s="321"/>
      <c r="H934" s="321"/>
      <c r="I934" s="321"/>
      <c r="J934" s="321"/>
      <c r="K934" s="321"/>
      <c r="L934" s="321"/>
      <c r="M934" s="321"/>
      <c r="N934" s="321"/>
      <c r="O934" s="321"/>
      <c r="P934" s="321"/>
      <c r="Q934" s="321"/>
      <c r="R934" s="321"/>
      <c r="S934" s="321"/>
      <c r="T934" s="321"/>
      <c r="U934" s="321"/>
      <c r="V934" s="321"/>
      <c r="W934" s="321"/>
      <c r="X934" s="321"/>
      <c r="Y934" s="321"/>
      <c r="Z934" s="321"/>
    </row>
    <row r="935" ht="12.0" customHeight="1">
      <c r="A935" s="321"/>
      <c r="B935" s="321"/>
      <c r="C935" s="321"/>
      <c r="D935" s="321"/>
      <c r="E935" s="321"/>
      <c r="F935" s="321"/>
      <c r="G935" s="321"/>
      <c r="H935" s="321"/>
      <c r="I935" s="321"/>
      <c r="J935" s="321"/>
      <c r="K935" s="321"/>
      <c r="L935" s="321"/>
      <c r="M935" s="321"/>
      <c r="N935" s="321"/>
      <c r="O935" s="321"/>
      <c r="P935" s="321"/>
      <c r="Q935" s="321"/>
      <c r="R935" s="321"/>
      <c r="S935" s="321"/>
      <c r="T935" s="321"/>
      <c r="U935" s="321"/>
      <c r="V935" s="321"/>
      <c r="W935" s="321"/>
      <c r="X935" s="321"/>
      <c r="Y935" s="321"/>
      <c r="Z935" s="321"/>
    </row>
    <row r="936" ht="12.0" customHeight="1">
      <c r="A936" s="321"/>
      <c r="B936" s="321"/>
      <c r="C936" s="321"/>
      <c r="D936" s="321"/>
      <c r="E936" s="321"/>
      <c r="F936" s="321"/>
      <c r="G936" s="321"/>
      <c r="H936" s="321"/>
      <c r="I936" s="321"/>
      <c r="J936" s="321"/>
      <c r="K936" s="321"/>
      <c r="L936" s="321"/>
      <c r="M936" s="321"/>
      <c r="N936" s="321"/>
      <c r="O936" s="321"/>
      <c r="P936" s="321"/>
      <c r="Q936" s="321"/>
      <c r="R936" s="321"/>
      <c r="S936" s="321"/>
      <c r="T936" s="321"/>
      <c r="U936" s="321"/>
      <c r="V936" s="321"/>
      <c r="W936" s="321"/>
      <c r="X936" s="321"/>
      <c r="Y936" s="321"/>
      <c r="Z936" s="321"/>
    </row>
    <row r="937" ht="12.0" customHeight="1">
      <c r="A937" s="321"/>
      <c r="B937" s="321"/>
      <c r="C937" s="321"/>
      <c r="D937" s="321"/>
      <c r="E937" s="321"/>
      <c r="F937" s="321"/>
      <c r="G937" s="321"/>
      <c r="H937" s="321"/>
      <c r="I937" s="321"/>
      <c r="J937" s="321"/>
      <c r="K937" s="321"/>
      <c r="L937" s="321"/>
      <c r="M937" s="321"/>
      <c r="N937" s="321"/>
      <c r="O937" s="321"/>
      <c r="P937" s="321"/>
      <c r="Q937" s="321"/>
      <c r="R937" s="321"/>
      <c r="S937" s="321"/>
      <c r="T937" s="321"/>
      <c r="U937" s="321"/>
      <c r="V937" s="321"/>
      <c r="W937" s="321"/>
      <c r="X937" s="321"/>
      <c r="Y937" s="321"/>
      <c r="Z937" s="321"/>
    </row>
    <row r="938" ht="12.0" customHeight="1">
      <c r="A938" s="321"/>
      <c r="B938" s="321"/>
      <c r="C938" s="321"/>
      <c r="D938" s="321"/>
      <c r="E938" s="321"/>
      <c r="F938" s="321"/>
      <c r="G938" s="321"/>
      <c r="H938" s="321"/>
      <c r="I938" s="321"/>
      <c r="J938" s="321"/>
      <c r="K938" s="321"/>
      <c r="L938" s="321"/>
      <c r="M938" s="321"/>
      <c r="N938" s="321"/>
      <c r="O938" s="321"/>
      <c r="P938" s="321"/>
      <c r="Q938" s="321"/>
      <c r="R938" s="321"/>
      <c r="S938" s="321"/>
      <c r="T938" s="321"/>
      <c r="U938" s="321"/>
      <c r="V938" s="321"/>
      <c r="W938" s="321"/>
      <c r="X938" s="321"/>
      <c r="Y938" s="321"/>
      <c r="Z938" s="321"/>
    </row>
    <row r="939" ht="12.0" customHeight="1">
      <c r="A939" s="321"/>
      <c r="B939" s="321"/>
      <c r="C939" s="321"/>
      <c r="D939" s="321"/>
      <c r="E939" s="321"/>
      <c r="F939" s="321"/>
      <c r="G939" s="321"/>
      <c r="H939" s="321"/>
      <c r="I939" s="321"/>
      <c r="J939" s="321"/>
      <c r="K939" s="321"/>
      <c r="L939" s="321"/>
      <c r="M939" s="321"/>
      <c r="N939" s="321"/>
      <c r="O939" s="321"/>
      <c r="P939" s="321"/>
      <c r="Q939" s="321"/>
      <c r="R939" s="321"/>
      <c r="S939" s="321"/>
      <c r="T939" s="321"/>
      <c r="U939" s="321"/>
      <c r="V939" s="321"/>
      <c r="W939" s="321"/>
      <c r="X939" s="321"/>
      <c r="Y939" s="321"/>
      <c r="Z939" s="321"/>
    </row>
    <row r="940" ht="12.0" customHeight="1">
      <c r="A940" s="321"/>
      <c r="B940" s="321"/>
      <c r="C940" s="321"/>
      <c r="D940" s="321"/>
      <c r="E940" s="321"/>
      <c r="F940" s="321"/>
      <c r="G940" s="321"/>
      <c r="H940" s="321"/>
      <c r="I940" s="321"/>
      <c r="J940" s="321"/>
      <c r="K940" s="321"/>
      <c r="L940" s="321"/>
      <c r="M940" s="321"/>
      <c r="N940" s="321"/>
      <c r="O940" s="321"/>
      <c r="P940" s="321"/>
      <c r="Q940" s="321"/>
      <c r="R940" s="321"/>
      <c r="S940" s="321"/>
      <c r="T940" s="321"/>
      <c r="U940" s="321"/>
      <c r="V940" s="321"/>
      <c r="W940" s="321"/>
      <c r="X940" s="321"/>
      <c r="Y940" s="321"/>
      <c r="Z940" s="321"/>
    </row>
    <row r="941" ht="12.0" customHeight="1">
      <c r="A941" s="321"/>
      <c r="B941" s="321"/>
      <c r="C941" s="321"/>
      <c r="D941" s="321"/>
      <c r="E941" s="321"/>
      <c r="F941" s="321"/>
      <c r="G941" s="321"/>
      <c r="H941" s="321"/>
      <c r="I941" s="321"/>
      <c r="J941" s="321"/>
      <c r="K941" s="321"/>
      <c r="L941" s="321"/>
      <c r="M941" s="321"/>
      <c r="N941" s="321"/>
      <c r="O941" s="321"/>
      <c r="P941" s="321"/>
      <c r="Q941" s="321"/>
      <c r="R941" s="321"/>
      <c r="S941" s="321"/>
      <c r="T941" s="321"/>
      <c r="U941" s="321"/>
      <c r="V941" s="321"/>
      <c r="W941" s="321"/>
      <c r="X941" s="321"/>
      <c r="Y941" s="321"/>
      <c r="Z941" s="321"/>
    </row>
    <row r="942" ht="12.0" customHeight="1">
      <c r="A942" s="321"/>
      <c r="B942" s="321"/>
      <c r="C942" s="321"/>
      <c r="D942" s="321"/>
      <c r="E942" s="321"/>
      <c r="F942" s="321"/>
      <c r="G942" s="321"/>
      <c r="H942" s="321"/>
      <c r="I942" s="321"/>
      <c r="J942" s="321"/>
      <c r="K942" s="321"/>
      <c r="L942" s="321"/>
      <c r="M942" s="321"/>
      <c r="N942" s="321"/>
      <c r="O942" s="321"/>
      <c r="P942" s="321"/>
      <c r="Q942" s="321"/>
      <c r="R942" s="321"/>
      <c r="S942" s="321"/>
      <c r="T942" s="321"/>
      <c r="U942" s="321"/>
      <c r="V942" s="321"/>
      <c r="W942" s="321"/>
      <c r="X942" s="321"/>
      <c r="Y942" s="321"/>
      <c r="Z942" s="321"/>
    </row>
    <row r="943" ht="12.0" customHeight="1">
      <c r="A943" s="321"/>
      <c r="B943" s="321"/>
      <c r="C943" s="321"/>
      <c r="D943" s="321"/>
      <c r="E943" s="321"/>
      <c r="F943" s="321"/>
      <c r="G943" s="321"/>
      <c r="H943" s="321"/>
      <c r="I943" s="321"/>
      <c r="J943" s="321"/>
      <c r="K943" s="321"/>
      <c r="L943" s="321"/>
      <c r="M943" s="321"/>
      <c r="N943" s="321"/>
      <c r="O943" s="321"/>
      <c r="P943" s="321"/>
      <c r="Q943" s="321"/>
      <c r="R943" s="321"/>
      <c r="S943" s="321"/>
      <c r="T943" s="321"/>
      <c r="U943" s="321"/>
      <c r="V943" s="321"/>
      <c r="W943" s="321"/>
      <c r="X943" s="321"/>
      <c r="Y943" s="321"/>
      <c r="Z943" s="321"/>
    </row>
    <row r="944" ht="12.0" customHeight="1">
      <c r="A944" s="321"/>
      <c r="B944" s="321"/>
      <c r="C944" s="321"/>
      <c r="D944" s="321"/>
      <c r="E944" s="321"/>
      <c r="F944" s="321"/>
      <c r="G944" s="321"/>
      <c r="H944" s="321"/>
      <c r="I944" s="321"/>
      <c r="J944" s="321"/>
      <c r="K944" s="321"/>
      <c r="L944" s="321"/>
      <c r="M944" s="321"/>
      <c r="N944" s="321"/>
      <c r="O944" s="321"/>
      <c r="P944" s="321"/>
      <c r="Q944" s="321"/>
      <c r="R944" s="321"/>
      <c r="S944" s="321"/>
      <c r="T944" s="321"/>
      <c r="U944" s="321"/>
      <c r="V944" s="321"/>
      <c r="W944" s="321"/>
      <c r="X944" s="321"/>
      <c r="Y944" s="321"/>
      <c r="Z944" s="321"/>
    </row>
    <row r="945" ht="12.0" customHeight="1">
      <c r="A945" s="321"/>
      <c r="B945" s="321"/>
      <c r="C945" s="321"/>
      <c r="D945" s="321"/>
      <c r="E945" s="321"/>
      <c r="F945" s="321"/>
      <c r="G945" s="321"/>
      <c r="H945" s="321"/>
      <c r="I945" s="321"/>
      <c r="J945" s="321"/>
      <c r="K945" s="321"/>
      <c r="L945" s="321"/>
      <c r="M945" s="321"/>
      <c r="N945" s="321"/>
      <c r="O945" s="321"/>
      <c r="P945" s="321"/>
      <c r="Q945" s="321"/>
      <c r="R945" s="321"/>
      <c r="S945" s="321"/>
      <c r="T945" s="321"/>
      <c r="U945" s="321"/>
      <c r="V945" s="321"/>
      <c r="W945" s="321"/>
      <c r="X945" s="321"/>
      <c r="Y945" s="321"/>
      <c r="Z945" s="321"/>
    </row>
    <row r="946" ht="12.0" customHeight="1">
      <c r="A946" s="321"/>
      <c r="B946" s="321"/>
      <c r="C946" s="321"/>
      <c r="D946" s="321"/>
      <c r="E946" s="321"/>
      <c r="F946" s="321"/>
      <c r="G946" s="321"/>
      <c r="H946" s="321"/>
      <c r="I946" s="321"/>
      <c r="J946" s="321"/>
      <c r="K946" s="321"/>
      <c r="L946" s="321"/>
      <c r="M946" s="321"/>
      <c r="N946" s="321"/>
      <c r="O946" s="321"/>
      <c r="P946" s="321"/>
      <c r="Q946" s="321"/>
      <c r="R946" s="321"/>
      <c r="S946" s="321"/>
      <c r="T946" s="321"/>
      <c r="U946" s="321"/>
      <c r="V946" s="321"/>
      <c r="W946" s="321"/>
      <c r="X946" s="321"/>
      <c r="Y946" s="321"/>
      <c r="Z946" s="321"/>
    </row>
    <row r="947" ht="12.0" customHeight="1">
      <c r="A947" s="321"/>
      <c r="B947" s="321"/>
      <c r="C947" s="321"/>
      <c r="D947" s="321"/>
      <c r="E947" s="321"/>
      <c r="F947" s="321"/>
      <c r="G947" s="321"/>
      <c r="H947" s="321"/>
      <c r="I947" s="321"/>
      <c r="J947" s="321"/>
      <c r="K947" s="321"/>
      <c r="L947" s="321"/>
      <c r="M947" s="321"/>
      <c r="N947" s="321"/>
      <c r="O947" s="321"/>
      <c r="P947" s="321"/>
      <c r="Q947" s="321"/>
      <c r="R947" s="321"/>
      <c r="S947" s="321"/>
      <c r="T947" s="321"/>
      <c r="U947" s="321"/>
      <c r="V947" s="321"/>
      <c r="W947" s="321"/>
      <c r="X947" s="321"/>
      <c r="Y947" s="321"/>
      <c r="Z947" s="321"/>
    </row>
    <row r="948" ht="12.0" customHeight="1">
      <c r="A948" s="321"/>
      <c r="B948" s="321"/>
      <c r="C948" s="321"/>
      <c r="D948" s="321"/>
      <c r="E948" s="321"/>
      <c r="F948" s="321"/>
      <c r="G948" s="321"/>
      <c r="H948" s="321"/>
      <c r="I948" s="321"/>
      <c r="J948" s="321"/>
      <c r="K948" s="321"/>
      <c r="L948" s="321"/>
      <c r="M948" s="321"/>
      <c r="N948" s="321"/>
      <c r="O948" s="321"/>
      <c r="P948" s="321"/>
      <c r="Q948" s="321"/>
      <c r="R948" s="321"/>
      <c r="S948" s="321"/>
      <c r="T948" s="321"/>
      <c r="U948" s="321"/>
      <c r="V948" s="321"/>
      <c r="W948" s="321"/>
      <c r="X948" s="321"/>
      <c r="Y948" s="321"/>
      <c r="Z948" s="321"/>
    </row>
    <row r="949" ht="12.0" customHeight="1">
      <c r="A949" s="321"/>
      <c r="B949" s="321"/>
      <c r="C949" s="321"/>
      <c r="D949" s="321"/>
      <c r="E949" s="321"/>
      <c r="F949" s="321"/>
      <c r="G949" s="321"/>
      <c r="H949" s="321"/>
      <c r="I949" s="321"/>
      <c r="J949" s="321"/>
      <c r="K949" s="321"/>
      <c r="L949" s="321"/>
      <c r="M949" s="321"/>
      <c r="N949" s="321"/>
      <c r="O949" s="321"/>
      <c r="P949" s="321"/>
      <c r="Q949" s="321"/>
      <c r="R949" s="321"/>
      <c r="S949" s="321"/>
      <c r="T949" s="321"/>
      <c r="U949" s="321"/>
      <c r="V949" s="321"/>
      <c r="W949" s="321"/>
      <c r="X949" s="321"/>
      <c r="Y949" s="321"/>
      <c r="Z949" s="321"/>
    </row>
    <row r="950" ht="12.0" customHeight="1">
      <c r="A950" s="321"/>
      <c r="B950" s="321"/>
      <c r="C950" s="321"/>
      <c r="D950" s="321"/>
      <c r="E950" s="321"/>
      <c r="F950" s="321"/>
      <c r="G950" s="321"/>
      <c r="H950" s="321"/>
      <c r="I950" s="321"/>
      <c r="J950" s="321"/>
      <c r="K950" s="321"/>
      <c r="L950" s="321"/>
      <c r="M950" s="321"/>
      <c r="N950" s="321"/>
      <c r="O950" s="321"/>
      <c r="P950" s="321"/>
      <c r="Q950" s="321"/>
      <c r="R950" s="321"/>
      <c r="S950" s="321"/>
      <c r="T950" s="321"/>
      <c r="U950" s="321"/>
      <c r="V950" s="321"/>
      <c r="W950" s="321"/>
      <c r="X950" s="321"/>
      <c r="Y950" s="321"/>
      <c r="Z950" s="321"/>
    </row>
    <row r="951" ht="12.0" customHeight="1">
      <c r="A951" s="321"/>
      <c r="B951" s="321"/>
      <c r="C951" s="321"/>
      <c r="D951" s="321"/>
      <c r="E951" s="321"/>
      <c r="F951" s="321"/>
      <c r="G951" s="321"/>
      <c r="H951" s="321"/>
      <c r="I951" s="321"/>
      <c r="J951" s="321"/>
      <c r="K951" s="321"/>
      <c r="L951" s="321"/>
      <c r="M951" s="321"/>
      <c r="N951" s="321"/>
      <c r="O951" s="321"/>
      <c r="P951" s="321"/>
      <c r="Q951" s="321"/>
      <c r="R951" s="321"/>
      <c r="S951" s="321"/>
      <c r="T951" s="321"/>
      <c r="U951" s="321"/>
      <c r="V951" s="321"/>
      <c r="W951" s="321"/>
      <c r="X951" s="321"/>
      <c r="Y951" s="321"/>
      <c r="Z951" s="321"/>
    </row>
    <row r="952" ht="12.0" customHeight="1">
      <c r="A952" s="321"/>
      <c r="B952" s="321"/>
      <c r="C952" s="321"/>
      <c r="D952" s="321"/>
      <c r="E952" s="321"/>
      <c r="F952" s="321"/>
      <c r="G952" s="321"/>
      <c r="H952" s="321"/>
      <c r="I952" s="321"/>
      <c r="J952" s="321"/>
      <c r="K952" s="321"/>
      <c r="L952" s="321"/>
      <c r="M952" s="321"/>
      <c r="N952" s="321"/>
      <c r="O952" s="321"/>
      <c r="P952" s="321"/>
      <c r="Q952" s="321"/>
      <c r="R952" s="321"/>
      <c r="S952" s="321"/>
      <c r="T952" s="321"/>
      <c r="U952" s="321"/>
      <c r="V952" s="321"/>
      <c r="W952" s="321"/>
      <c r="X952" s="321"/>
      <c r="Y952" s="321"/>
      <c r="Z952" s="321"/>
    </row>
    <row r="953" ht="12.0" customHeight="1">
      <c r="A953" s="321"/>
      <c r="B953" s="321"/>
      <c r="C953" s="321"/>
      <c r="D953" s="321"/>
      <c r="E953" s="321"/>
      <c r="F953" s="321"/>
      <c r="G953" s="321"/>
      <c r="H953" s="321"/>
      <c r="I953" s="321"/>
      <c r="J953" s="321"/>
      <c r="K953" s="321"/>
      <c r="L953" s="321"/>
      <c r="M953" s="321"/>
      <c r="N953" s="321"/>
      <c r="O953" s="321"/>
      <c r="P953" s="321"/>
      <c r="Q953" s="321"/>
      <c r="R953" s="321"/>
      <c r="S953" s="321"/>
      <c r="T953" s="321"/>
      <c r="U953" s="321"/>
      <c r="V953" s="321"/>
      <c r="W953" s="321"/>
      <c r="X953" s="321"/>
      <c r="Y953" s="321"/>
      <c r="Z953" s="321"/>
    </row>
    <row r="954" ht="12.0" customHeight="1">
      <c r="A954" s="321"/>
      <c r="B954" s="321"/>
      <c r="C954" s="321"/>
      <c r="D954" s="321"/>
      <c r="E954" s="321"/>
      <c r="F954" s="321"/>
      <c r="G954" s="321"/>
      <c r="H954" s="321"/>
      <c r="I954" s="321"/>
      <c r="J954" s="321"/>
      <c r="K954" s="321"/>
      <c r="L954" s="321"/>
      <c r="M954" s="321"/>
      <c r="N954" s="321"/>
      <c r="O954" s="321"/>
      <c r="P954" s="321"/>
      <c r="Q954" s="321"/>
      <c r="R954" s="321"/>
      <c r="S954" s="321"/>
      <c r="T954" s="321"/>
      <c r="U954" s="321"/>
      <c r="V954" s="321"/>
      <c r="W954" s="321"/>
      <c r="X954" s="321"/>
      <c r="Y954" s="321"/>
      <c r="Z954" s="321"/>
    </row>
    <row r="955" ht="12.0" customHeight="1">
      <c r="A955" s="321"/>
      <c r="B955" s="321"/>
      <c r="C955" s="321"/>
      <c r="D955" s="321"/>
      <c r="E955" s="321"/>
      <c r="F955" s="321"/>
      <c r="G955" s="321"/>
      <c r="H955" s="321"/>
      <c r="I955" s="321"/>
      <c r="J955" s="321"/>
      <c r="K955" s="321"/>
      <c r="L955" s="321"/>
      <c r="M955" s="321"/>
      <c r="N955" s="321"/>
      <c r="O955" s="321"/>
      <c r="P955" s="321"/>
      <c r="Q955" s="321"/>
      <c r="R955" s="321"/>
      <c r="S955" s="321"/>
      <c r="T955" s="321"/>
      <c r="U955" s="321"/>
      <c r="V955" s="321"/>
      <c r="W955" s="321"/>
      <c r="X955" s="321"/>
      <c r="Y955" s="321"/>
      <c r="Z955" s="321"/>
    </row>
    <row r="956" ht="12.0" customHeight="1">
      <c r="A956" s="321"/>
      <c r="B956" s="321"/>
      <c r="C956" s="321"/>
      <c r="D956" s="321"/>
      <c r="E956" s="321"/>
      <c r="F956" s="321"/>
      <c r="G956" s="321"/>
      <c r="H956" s="321"/>
      <c r="I956" s="321"/>
      <c r="J956" s="321"/>
      <c r="K956" s="321"/>
      <c r="L956" s="321"/>
      <c r="M956" s="321"/>
      <c r="N956" s="321"/>
      <c r="O956" s="321"/>
      <c r="P956" s="321"/>
      <c r="Q956" s="321"/>
      <c r="R956" s="321"/>
      <c r="S956" s="321"/>
      <c r="T956" s="321"/>
      <c r="U956" s="321"/>
      <c r="V956" s="321"/>
      <c r="W956" s="321"/>
      <c r="X956" s="321"/>
      <c r="Y956" s="321"/>
      <c r="Z956" s="321"/>
    </row>
    <row r="957" ht="12.0" customHeight="1">
      <c r="A957" s="321"/>
      <c r="B957" s="321"/>
      <c r="C957" s="321"/>
      <c r="D957" s="321"/>
      <c r="E957" s="321"/>
      <c r="F957" s="321"/>
      <c r="G957" s="321"/>
      <c r="H957" s="321"/>
      <c r="I957" s="321"/>
      <c r="J957" s="321"/>
      <c r="K957" s="321"/>
      <c r="L957" s="321"/>
      <c r="M957" s="321"/>
      <c r="N957" s="321"/>
      <c r="O957" s="321"/>
      <c r="P957" s="321"/>
      <c r="Q957" s="321"/>
      <c r="R957" s="321"/>
      <c r="S957" s="321"/>
      <c r="T957" s="321"/>
      <c r="U957" s="321"/>
      <c r="V957" s="321"/>
      <c r="W957" s="321"/>
      <c r="X957" s="321"/>
      <c r="Y957" s="321"/>
      <c r="Z957" s="321"/>
    </row>
    <row r="958" ht="12.0" customHeight="1">
      <c r="A958" s="321"/>
      <c r="B958" s="321"/>
      <c r="C958" s="321"/>
      <c r="D958" s="321"/>
      <c r="E958" s="321"/>
      <c r="F958" s="321"/>
      <c r="G958" s="321"/>
      <c r="H958" s="321"/>
      <c r="I958" s="321"/>
      <c r="J958" s="321"/>
      <c r="K958" s="321"/>
      <c r="L958" s="321"/>
      <c r="M958" s="321"/>
      <c r="N958" s="321"/>
      <c r="O958" s="321"/>
      <c r="P958" s="321"/>
      <c r="Q958" s="321"/>
      <c r="R958" s="321"/>
      <c r="S958" s="321"/>
      <c r="T958" s="321"/>
      <c r="U958" s="321"/>
      <c r="V958" s="321"/>
      <c r="W958" s="321"/>
      <c r="X958" s="321"/>
      <c r="Y958" s="321"/>
      <c r="Z958" s="321"/>
    </row>
    <row r="959" ht="12.0" customHeight="1">
      <c r="A959" s="321"/>
      <c r="B959" s="321"/>
      <c r="C959" s="321"/>
      <c r="D959" s="321"/>
      <c r="E959" s="321"/>
      <c r="F959" s="321"/>
      <c r="G959" s="321"/>
      <c r="H959" s="321"/>
      <c r="I959" s="321"/>
      <c r="J959" s="321"/>
      <c r="K959" s="321"/>
      <c r="L959" s="321"/>
      <c r="M959" s="321"/>
      <c r="N959" s="321"/>
      <c r="O959" s="321"/>
      <c r="P959" s="321"/>
      <c r="Q959" s="321"/>
      <c r="R959" s="321"/>
      <c r="S959" s="321"/>
      <c r="T959" s="321"/>
      <c r="U959" s="321"/>
      <c r="V959" s="321"/>
      <c r="W959" s="321"/>
      <c r="X959" s="321"/>
      <c r="Y959" s="321"/>
      <c r="Z959" s="321"/>
    </row>
    <row r="960" ht="12.0" customHeight="1">
      <c r="A960" s="321"/>
      <c r="B960" s="321"/>
      <c r="C960" s="321"/>
      <c r="D960" s="321"/>
      <c r="E960" s="321"/>
      <c r="F960" s="321"/>
      <c r="G960" s="321"/>
      <c r="H960" s="321"/>
      <c r="I960" s="321"/>
      <c r="J960" s="321"/>
      <c r="K960" s="321"/>
      <c r="L960" s="321"/>
      <c r="M960" s="321"/>
      <c r="N960" s="321"/>
      <c r="O960" s="321"/>
      <c r="P960" s="321"/>
      <c r="Q960" s="321"/>
      <c r="R960" s="321"/>
      <c r="S960" s="321"/>
      <c r="T960" s="321"/>
      <c r="U960" s="321"/>
      <c r="V960" s="321"/>
      <c r="W960" s="321"/>
      <c r="X960" s="321"/>
      <c r="Y960" s="321"/>
      <c r="Z960" s="321"/>
    </row>
    <row r="961" ht="12.0" customHeight="1">
      <c r="A961" s="321"/>
      <c r="B961" s="321"/>
      <c r="C961" s="321"/>
      <c r="D961" s="321"/>
      <c r="E961" s="321"/>
      <c r="F961" s="321"/>
      <c r="G961" s="321"/>
      <c r="H961" s="321"/>
      <c r="I961" s="321"/>
      <c r="J961" s="321"/>
      <c r="K961" s="321"/>
      <c r="L961" s="321"/>
      <c r="M961" s="321"/>
      <c r="N961" s="321"/>
      <c r="O961" s="321"/>
      <c r="P961" s="321"/>
      <c r="Q961" s="321"/>
      <c r="R961" s="321"/>
      <c r="S961" s="321"/>
      <c r="T961" s="321"/>
      <c r="U961" s="321"/>
      <c r="V961" s="321"/>
      <c r="W961" s="321"/>
      <c r="X961" s="321"/>
      <c r="Y961" s="321"/>
      <c r="Z961" s="321"/>
    </row>
    <row r="962" ht="12.0" customHeight="1">
      <c r="A962" s="321"/>
      <c r="B962" s="321"/>
      <c r="C962" s="321"/>
      <c r="D962" s="321"/>
      <c r="E962" s="321"/>
      <c r="F962" s="321"/>
      <c r="G962" s="321"/>
      <c r="H962" s="321"/>
      <c r="I962" s="321"/>
      <c r="J962" s="321"/>
      <c r="K962" s="321"/>
      <c r="L962" s="321"/>
      <c r="M962" s="321"/>
      <c r="N962" s="321"/>
      <c r="O962" s="321"/>
      <c r="P962" s="321"/>
      <c r="Q962" s="321"/>
      <c r="R962" s="321"/>
      <c r="S962" s="321"/>
      <c r="T962" s="321"/>
      <c r="U962" s="321"/>
      <c r="V962" s="321"/>
      <c r="W962" s="321"/>
      <c r="X962" s="321"/>
      <c r="Y962" s="321"/>
      <c r="Z962" s="321"/>
    </row>
    <row r="963" ht="12.0" customHeight="1">
      <c r="A963" s="321"/>
      <c r="B963" s="321"/>
      <c r="C963" s="321"/>
      <c r="D963" s="321"/>
      <c r="E963" s="321"/>
      <c r="F963" s="321"/>
      <c r="G963" s="321"/>
      <c r="H963" s="321"/>
      <c r="I963" s="321"/>
      <c r="J963" s="321"/>
      <c r="K963" s="321"/>
      <c r="L963" s="321"/>
      <c r="M963" s="321"/>
      <c r="N963" s="321"/>
      <c r="O963" s="321"/>
      <c r="P963" s="321"/>
      <c r="Q963" s="321"/>
      <c r="R963" s="321"/>
      <c r="S963" s="321"/>
      <c r="T963" s="321"/>
      <c r="U963" s="321"/>
      <c r="V963" s="321"/>
      <c r="W963" s="321"/>
      <c r="X963" s="321"/>
      <c r="Y963" s="321"/>
      <c r="Z963" s="321"/>
    </row>
    <row r="964" ht="12.0" customHeight="1">
      <c r="A964" s="321"/>
      <c r="B964" s="321"/>
      <c r="C964" s="321"/>
      <c r="D964" s="321"/>
      <c r="E964" s="321"/>
      <c r="F964" s="321"/>
      <c r="G964" s="321"/>
      <c r="H964" s="321"/>
      <c r="I964" s="321"/>
      <c r="J964" s="321"/>
      <c r="K964" s="321"/>
      <c r="L964" s="321"/>
      <c r="M964" s="321"/>
      <c r="N964" s="321"/>
      <c r="O964" s="321"/>
      <c r="P964" s="321"/>
      <c r="Q964" s="321"/>
      <c r="R964" s="321"/>
      <c r="S964" s="321"/>
      <c r="T964" s="321"/>
      <c r="U964" s="321"/>
      <c r="V964" s="321"/>
      <c r="W964" s="321"/>
      <c r="X964" s="321"/>
      <c r="Y964" s="321"/>
      <c r="Z964" s="321"/>
    </row>
    <row r="965" ht="12.0" customHeight="1">
      <c r="A965" s="321"/>
      <c r="B965" s="321"/>
      <c r="C965" s="321"/>
      <c r="D965" s="321"/>
      <c r="E965" s="321"/>
      <c r="F965" s="321"/>
      <c r="G965" s="321"/>
      <c r="H965" s="321"/>
      <c r="I965" s="321"/>
      <c r="J965" s="321"/>
      <c r="K965" s="321"/>
      <c r="L965" s="321"/>
      <c r="M965" s="321"/>
      <c r="N965" s="321"/>
      <c r="O965" s="321"/>
      <c r="P965" s="321"/>
      <c r="Q965" s="321"/>
      <c r="R965" s="321"/>
      <c r="S965" s="321"/>
      <c r="T965" s="321"/>
      <c r="U965" s="321"/>
      <c r="V965" s="321"/>
      <c r="W965" s="321"/>
      <c r="X965" s="321"/>
      <c r="Y965" s="321"/>
      <c r="Z965" s="321"/>
    </row>
    <row r="966" ht="12.0" customHeight="1">
      <c r="A966" s="321"/>
      <c r="B966" s="321"/>
      <c r="C966" s="321"/>
      <c r="D966" s="321"/>
      <c r="E966" s="321"/>
      <c r="F966" s="321"/>
      <c r="G966" s="321"/>
      <c r="H966" s="321"/>
      <c r="I966" s="321"/>
      <c r="J966" s="321"/>
      <c r="K966" s="321"/>
      <c r="L966" s="321"/>
      <c r="M966" s="321"/>
      <c r="N966" s="321"/>
      <c r="O966" s="321"/>
      <c r="P966" s="321"/>
      <c r="Q966" s="321"/>
      <c r="R966" s="321"/>
      <c r="S966" s="321"/>
      <c r="T966" s="321"/>
      <c r="U966" s="321"/>
      <c r="V966" s="321"/>
      <c r="W966" s="321"/>
      <c r="X966" s="321"/>
      <c r="Y966" s="321"/>
      <c r="Z966" s="321"/>
    </row>
    <row r="967" ht="12.0" customHeight="1">
      <c r="A967" s="321"/>
      <c r="B967" s="321"/>
      <c r="C967" s="321"/>
      <c r="D967" s="321"/>
      <c r="E967" s="321"/>
      <c r="F967" s="321"/>
      <c r="G967" s="321"/>
      <c r="H967" s="321"/>
      <c r="I967" s="321"/>
      <c r="J967" s="321"/>
      <c r="K967" s="321"/>
      <c r="L967" s="321"/>
      <c r="M967" s="321"/>
      <c r="N967" s="321"/>
      <c r="O967" s="321"/>
      <c r="P967" s="321"/>
      <c r="Q967" s="321"/>
      <c r="R967" s="321"/>
      <c r="S967" s="321"/>
      <c r="T967" s="321"/>
      <c r="U967" s="321"/>
      <c r="V967" s="321"/>
      <c r="W967" s="321"/>
      <c r="X967" s="321"/>
      <c r="Y967" s="321"/>
      <c r="Z967" s="321"/>
    </row>
    <row r="968" ht="12.0" customHeight="1">
      <c r="A968" s="321"/>
      <c r="B968" s="321"/>
      <c r="C968" s="321"/>
      <c r="D968" s="321"/>
      <c r="E968" s="321"/>
      <c r="F968" s="321"/>
      <c r="G968" s="321"/>
      <c r="H968" s="321"/>
      <c r="I968" s="321"/>
      <c r="J968" s="321"/>
      <c r="K968" s="321"/>
      <c r="L968" s="321"/>
      <c r="M968" s="321"/>
      <c r="N968" s="321"/>
      <c r="O968" s="321"/>
      <c r="P968" s="321"/>
      <c r="Q968" s="321"/>
      <c r="R968" s="321"/>
      <c r="S968" s="321"/>
      <c r="T968" s="321"/>
      <c r="U968" s="321"/>
      <c r="V968" s="321"/>
      <c r="W968" s="321"/>
      <c r="X968" s="321"/>
      <c r="Y968" s="321"/>
      <c r="Z968" s="321"/>
    </row>
    <row r="969" ht="12.0" customHeight="1">
      <c r="A969" s="321"/>
      <c r="B969" s="321"/>
      <c r="C969" s="321"/>
      <c r="D969" s="321"/>
      <c r="E969" s="321"/>
      <c r="F969" s="321"/>
      <c r="G969" s="321"/>
      <c r="H969" s="321"/>
      <c r="I969" s="321"/>
      <c r="J969" s="321"/>
      <c r="K969" s="321"/>
      <c r="L969" s="321"/>
      <c r="M969" s="321"/>
      <c r="N969" s="321"/>
      <c r="O969" s="321"/>
      <c r="P969" s="321"/>
      <c r="Q969" s="321"/>
      <c r="R969" s="321"/>
      <c r="S969" s="321"/>
      <c r="T969" s="321"/>
      <c r="U969" s="321"/>
      <c r="V969" s="321"/>
      <c r="W969" s="321"/>
      <c r="X969" s="321"/>
      <c r="Y969" s="321"/>
      <c r="Z969" s="321"/>
    </row>
    <row r="970" ht="12.0" customHeight="1">
      <c r="A970" s="321"/>
      <c r="B970" s="321"/>
      <c r="C970" s="321"/>
      <c r="D970" s="321"/>
      <c r="E970" s="321"/>
      <c r="F970" s="321"/>
      <c r="G970" s="321"/>
      <c r="H970" s="321"/>
      <c r="I970" s="321"/>
      <c r="J970" s="321"/>
      <c r="K970" s="321"/>
      <c r="L970" s="321"/>
      <c r="M970" s="321"/>
      <c r="N970" s="321"/>
      <c r="O970" s="321"/>
      <c r="P970" s="321"/>
      <c r="Q970" s="321"/>
      <c r="R970" s="321"/>
      <c r="S970" s="321"/>
      <c r="T970" s="321"/>
      <c r="U970" s="321"/>
      <c r="V970" s="321"/>
      <c r="W970" s="321"/>
      <c r="X970" s="321"/>
      <c r="Y970" s="321"/>
      <c r="Z970" s="321"/>
    </row>
    <row r="971" ht="12.0" customHeight="1">
      <c r="A971" s="321"/>
      <c r="B971" s="321"/>
      <c r="C971" s="321"/>
      <c r="D971" s="321"/>
      <c r="E971" s="321"/>
      <c r="F971" s="321"/>
      <c r="G971" s="321"/>
      <c r="H971" s="321"/>
      <c r="I971" s="321"/>
      <c r="J971" s="321"/>
      <c r="K971" s="321"/>
      <c r="L971" s="321"/>
      <c r="M971" s="321"/>
      <c r="N971" s="321"/>
      <c r="O971" s="321"/>
      <c r="P971" s="321"/>
      <c r="Q971" s="321"/>
      <c r="R971" s="321"/>
      <c r="S971" s="321"/>
      <c r="T971" s="321"/>
      <c r="U971" s="321"/>
      <c r="V971" s="321"/>
      <c r="W971" s="321"/>
      <c r="X971" s="321"/>
      <c r="Y971" s="321"/>
      <c r="Z971" s="321"/>
    </row>
    <row r="972" ht="12.0" customHeight="1">
      <c r="A972" s="321"/>
      <c r="B972" s="321"/>
      <c r="C972" s="321"/>
      <c r="D972" s="321"/>
      <c r="E972" s="321"/>
      <c r="F972" s="321"/>
      <c r="G972" s="321"/>
      <c r="H972" s="321"/>
      <c r="I972" s="321"/>
      <c r="J972" s="321"/>
      <c r="K972" s="321"/>
      <c r="L972" s="321"/>
      <c r="M972" s="321"/>
      <c r="N972" s="321"/>
      <c r="O972" s="321"/>
      <c r="P972" s="321"/>
      <c r="Q972" s="321"/>
      <c r="R972" s="321"/>
      <c r="S972" s="321"/>
      <c r="T972" s="321"/>
      <c r="U972" s="321"/>
      <c r="V972" s="321"/>
      <c r="W972" s="321"/>
      <c r="X972" s="321"/>
      <c r="Y972" s="321"/>
      <c r="Z972" s="321"/>
    </row>
    <row r="973" ht="12.0" customHeight="1">
      <c r="A973" s="321"/>
      <c r="B973" s="321"/>
      <c r="C973" s="321"/>
      <c r="D973" s="321"/>
      <c r="E973" s="321"/>
      <c r="F973" s="321"/>
      <c r="G973" s="321"/>
      <c r="H973" s="321"/>
      <c r="I973" s="321"/>
      <c r="J973" s="321"/>
      <c r="K973" s="321"/>
      <c r="L973" s="321"/>
      <c r="M973" s="321"/>
      <c r="N973" s="321"/>
      <c r="O973" s="321"/>
      <c r="P973" s="321"/>
      <c r="Q973" s="321"/>
      <c r="R973" s="321"/>
      <c r="S973" s="321"/>
      <c r="T973" s="321"/>
      <c r="U973" s="321"/>
      <c r="V973" s="321"/>
      <c r="W973" s="321"/>
      <c r="X973" s="321"/>
      <c r="Y973" s="321"/>
      <c r="Z973" s="321"/>
    </row>
    <row r="974" ht="12.0" customHeight="1">
      <c r="A974" s="321"/>
      <c r="B974" s="321"/>
      <c r="C974" s="321"/>
      <c r="D974" s="321"/>
      <c r="E974" s="321"/>
      <c r="F974" s="321"/>
      <c r="G974" s="321"/>
      <c r="H974" s="321"/>
      <c r="I974" s="321"/>
      <c r="J974" s="321"/>
      <c r="K974" s="321"/>
      <c r="L974" s="321"/>
      <c r="M974" s="321"/>
      <c r="N974" s="321"/>
      <c r="O974" s="321"/>
      <c r="P974" s="321"/>
      <c r="Q974" s="321"/>
      <c r="R974" s="321"/>
      <c r="S974" s="321"/>
      <c r="T974" s="321"/>
      <c r="U974" s="321"/>
      <c r="V974" s="321"/>
      <c r="W974" s="321"/>
      <c r="X974" s="321"/>
      <c r="Y974" s="321"/>
      <c r="Z974" s="321"/>
    </row>
    <row r="975" ht="12.0" customHeight="1">
      <c r="A975" s="321"/>
      <c r="B975" s="321"/>
      <c r="C975" s="321"/>
      <c r="D975" s="321"/>
      <c r="E975" s="321"/>
      <c r="F975" s="321"/>
      <c r="G975" s="321"/>
      <c r="H975" s="321"/>
      <c r="I975" s="321"/>
      <c r="J975" s="321"/>
      <c r="K975" s="321"/>
      <c r="L975" s="321"/>
      <c r="M975" s="321"/>
      <c r="N975" s="321"/>
      <c r="O975" s="321"/>
      <c r="P975" s="321"/>
      <c r="Q975" s="321"/>
      <c r="R975" s="321"/>
      <c r="S975" s="321"/>
      <c r="T975" s="321"/>
      <c r="U975" s="321"/>
      <c r="V975" s="321"/>
      <c r="W975" s="321"/>
      <c r="X975" s="321"/>
      <c r="Y975" s="321"/>
      <c r="Z975" s="321"/>
    </row>
    <row r="976" ht="12.0" customHeight="1">
      <c r="A976" s="321"/>
      <c r="B976" s="321"/>
      <c r="C976" s="321"/>
      <c r="D976" s="321"/>
      <c r="E976" s="321"/>
      <c r="F976" s="321"/>
      <c r="G976" s="321"/>
      <c r="H976" s="321"/>
      <c r="I976" s="321"/>
      <c r="J976" s="321"/>
      <c r="K976" s="321"/>
      <c r="L976" s="321"/>
      <c r="M976" s="321"/>
      <c r="N976" s="321"/>
      <c r="O976" s="321"/>
      <c r="P976" s="321"/>
      <c r="Q976" s="321"/>
      <c r="R976" s="321"/>
      <c r="S976" s="321"/>
      <c r="T976" s="321"/>
      <c r="U976" s="321"/>
      <c r="V976" s="321"/>
      <c r="W976" s="321"/>
      <c r="X976" s="321"/>
      <c r="Y976" s="321"/>
      <c r="Z976" s="321"/>
    </row>
    <row r="977" ht="12.0" customHeight="1">
      <c r="A977" s="321"/>
      <c r="B977" s="321"/>
      <c r="C977" s="321"/>
      <c r="D977" s="321"/>
      <c r="E977" s="321"/>
      <c r="F977" s="321"/>
      <c r="G977" s="321"/>
      <c r="H977" s="321"/>
      <c r="I977" s="321"/>
      <c r="J977" s="321"/>
      <c r="K977" s="321"/>
      <c r="L977" s="321"/>
      <c r="M977" s="321"/>
      <c r="N977" s="321"/>
      <c r="O977" s="321"/>
      <c r="P977" s="321"/>
      <c r="Q977" s="321"/>
      <c r="R977" s="321"/>
      <c r="S977" s="321"/>
      <c r="T977" s="321"/>
      <c r="U977" s="321"/>
      <c r="V977" s="321"/>
      <c r="W977" s="321"/>
      <c r="X977" s="321"/>
      <c r="Y977" s="321"/>
      <c r="Z977" s="321"/>
    </row>
    <row r="978" ht="12.0" customHeight="1">
      <c r="A978" s="321"/>
      <c r="B978" s="321"/>
      <c r="C978" s="321"/>
      <c r="D978" s="321"/>
      <c r="E978" s="321"/>
      <c r="F978" s="321"/>
      <c r="G978" s="321"/>
      <c r="H978" s="321"/>
      <c r="I978" s="321"/>
      <c r="J978" s="321"/>
      <c r="K978" s="321"/>
      <c r="L978" s="321"/>
      <c r="M978" s="321"/>
      <c r="N978" s="321"/>
      <c r="O978" s="321"/>
      <c r="P978" s="321"/>
      <c r="Q978" s="321"/>
      <c r="R978" s="321"/>
      <c r="S978" s="321"/>
      <c r="T978" s="321"/>
      <c r="U978" s="321"/>
      <c r="V978" s="321"/>
      <c r="W978" s="321"/>
      <c r="X978" s="321"/>
      <c r="Y978" s="321"/>
      <c r="Z978" s="321"/>
    </row>
    <row r="979" ht="12.0" customHeight="1">
      <c r="A979" s="321"/>
      <c r="B979" s="321"/>
      <c r="C979" s="321"/>
      <c r="D979" s="321"/>
      <c r="E979" s="321"/>
      <c r="F979" s="321"/>
      <c r="G979" s="321"/>
      <c r="H979" s="321"/>
      <c r="I979" s="321"/>
      <c r="J979" s="321"/>
      <c r="K979" s="321"/>
      <c r="L979" s="321"/>
      <c r="M979" s="321"/>
      <c r="N979" s="321"/>
      <c r="O979" s="321"/>
      <c r="P979" s="321"/>
      <c r="Q979" s="321"/>
      <c r="R979" s="321"/>
      <c r="S979" s="321"/>
      <c r="T979" s="321"/>
      <c r="U979" s="321"/>
      <c r="V979" s="321"/>
      <c r="W979" s="321"/>
      <c r="X979" s="321"/>
      <c r="Y979" s="321"/>
      <c r="Z979" s="321"/>
    </row>
    <row r="980" ht="12.0" customHeight="1">
      <c r="A980" s="321"/>
      <c r="B980" s="321"/>
      <c r="C980" s="321"/>
      <c r="D980" s="321"/>
      <c r="E980" s="321"/>
      <c r="F980" s="321"/>
      <c r="G980" s="321"/>
      <c r="H980" s="321"/>
      <c r="I980" s="321"/>
      <c r="J980" s="321"/>
      <c r="K980" s="321"/>
      <c r="L980" s="321"/>
      <c r="M980" s="321"/>
      <c r="N980" s="321"/>
      <c r="O980" s="321"/>
      <c r="P980" s="321"/>
      <c r="Q980" s="321"/>
      <c r="R980" s="321"/>
      <c r="S980" s="321"/>
      <c r="T980" s="321"/>
      <c r="U980" s="321"/>
      <c r="V980" s="321"/>
      <c r="W980" s="321"/>
      <c r="X980" s="321"/>
      <c r="Y980" s="321"/>
      <c r="Z980" s="321"/>
    </row>
    <row r="981" ht="12.0" customHeight="1">
      <c r="A981" s="321"/>
      <c r="B981" s="321"/>
      <c r="C981" s="321"/>
      <c r="D981" s="321"/>
      <c r="E981" s="321"/>
      <c r="F981" s="321"/>
      <c r="G981" s="321"/>
      <c r="H981" s="321"/>
      <c r="I981" s="321"/>
      <c r="J981" s="321"/>
      <c r="K981" s="321"/>
      <c r="L981" s="321"/>
      <c r="M981" s="321"/>
      <c r="N981" s="321"/>
      <c r="O981" s="321"/>
      <c r="P981" s="321"/>
      <c r="Q981" s="321"/>
      <c r="R981" s="321"/>
      <c r="S981" s="321"/>
      <c r="T981" s="321"/>
      <c r="U981" s="321"/>
      <c r="V981" s="321"/>
      <c r="W981" s="321"/>
      <c r="X981" s="321"/>
      <c r="Y981" s="321"/>
      <c r="Z981" s="321"/>
    </row>
    <row r="982" ht="12.0" customHeight="1">
      <c r="A982" s="321"/>
      <c r="B982" s="321"/>
      <c r="C982" s="321"/>
      <c r="D982" s="321"/>
      <c r="E982" s="321"/>
      <c r="F982" s="321"/>
      <c r="G982" s="321"/>
      <c r="H982" s="321"/>
      <c r="I982" s="321"/>
      <c r="J982" s="321"/>
      <c r="K982" s="321"/>
      <c r="L982" s="321"/>
      <c r="M982" s="321"/>
      <c r="N982" s="321"/>
      <c r="O982" s="321"/>
      <c r="P982" s="321"/>
      <c r="Q982" s="321"/>
      <c r="R982" s="321"/>
      <c r="S982" s="321"/>
      <c r="T982" s="321"/>
      <c r="U982" s="321"/>
      <c r="V982" s="321"/>
      <c r="W982" s="321"/>
      <c r="X982" s="321"/>
      <c r="Y982" s="321"/>
      <c r="Z982" s="321"/>
    </row>
    <row r="983" ht="12.0" customHeight="1">
      <c r="A983" s="321"/>
      <c r="B983" s="321"/>
      <c r="C983" s="321"/>
      <c r="D983" s="321"/>
      <c r="E983" s="321"/>
      <c r="F983" s="321"/>
      <c r="G983" s="321"/>
      <c r="H983" s="321"/>
      <c r="I983" s="321"/>
      <c r="J983" s="321"/>
      <c r="K983" s="321"/>
      <c r="L983" s="321"/>
      <c r="M983" s="321"/>
      <c r="N983" s="321"/>
      <c r="O983" s="321"/>
      <c r="P983" s="321"/>
      <c r="Q983" s="321"/>
      <c r="R983" s="321"/>
      <c r="S983" s="321"/>
      <c r="T983" s="321"/>
      <c r="U983" s="321"/>
      <c r="V983" s="321"/>
      <c r="W983" s="321"/>
      <c r="X983" s="321"/>
      <c r="Y983" s="321"/>
      <c r="Z983" s="321"/>
    </row>
    <row r="984" ht="12.0" customHeight="1">
      <c r="A984" s="321"/>
      <c r="B984" s="321"/>
      <c r="C984" s="321"/>
      <c r="D984" s="321"/>
      <c r="E984" s="321"/>
      <c r="F984" s="321"/>
      <c r="G984" s="321"/>
      <c r="H984" s="321"/>
      <c r="I984" s="321"/>
      <c r="J984" s="321"/>
      <c r="K984" s="321"/>
      <c r="L984" s="321"/>
      <c r="M984" s="321"/>
      <c r="N984" s="321"/>
      <c r="O984" s="321"/>
      <c r="P984" s="321"/>
      <c r="Q984" s="321"/>
      <c r="R984" s="321"/>
      <c r="S984" s="321"/>
      <c r="T984" s="321"/>
      <c r="U984" s="321"/>
      <c r="V984" s="321"/>
      <c r="W984" s="321"/>
      <c r="X984" s="321"/>
      <c r="Y984" s="321"/>
      <c r="Z984" s="321"/>
    </row>
    <row r="985" ht="12.0" customHeight="1">
      <c r="A985" s="321"/>
      <c r="B985" s="321"/>
      <c r="C985" s="321"/>
      <c r="D985" s="321"/>
      <c r="E985" s="321"/>
      <c r="F985" s="321"/>
      <c r="G985" s="321"/>
      <c r="H985" s="321"/>
      <c r="I985" s="321"/>
      <c r="J985" s="321"/>
      <c r="K985" s="321"/>
      <c r="L985" s="321"/>
      <c r="M985" s="321"/>
      <c r="N985" s="321"/>
      <c r="O985" s="321"/>
      <c r="P985" s="321"/>
      <c r="Q985" s="321"/>
      <c r="R985" s="321"/>
      <c r="S985" s="321"/>
      <c r="T985" s="321"/>
      <c r="U985" s="321"/>
      <c r="V985" s="321"/>
      <c r="W985" s="321"/>
      <c r="X985" s="321"/>
      <c r="Y985" s="321"/>
      <c r="Z985" s="321"/>
    </row>
    <row r="986" ht="12.0" customHeight="1">
      <c r="A986" s="321"/>
      <c r="B986" s="321"/>
      <c r="C986" s="321"/>
      <c r="D986" s="321"/>
      <c r="E986" s="321"/>
      <c r="F986" s="321"/>
      <c r="G986" s="321"/>
      <c r="H986" s="321"/>
      <c r="I986" s="321"/>
      <c r="J986" s="321"/>
      <c r="K986" s="321"/>
      <c r="L986" s="321"/>
      <c r="M986" s="321"/>
      <c r="N986" s="321"/>
      <c r="O986" s="321"/>
      <c r="P986" s="321"/>
      <c r="Q986" s="321"/>
      <c r="R986" s="321"/>
      <c r="S986" s="321"/>
      <c r="T986" s="321"/>
      <c r="U986" s="321"/>
      <c r="V986" s="321"/>
      <c r="W986" s="321"/>
      <c r="X986" s="321"/>
      <c r="Y986" s="321"/>
      <c r="Z986" s="321"/>
    </row>
    <row r="987" ht="12.0" customHeight="1">
      <c r="A987" s="321"/>
      <c r="B987" s="321"/>
      <c r="C987" s="321"/>
      <c r="D987" s="321"/>
      <c r="E987" s="321"/>
      <c r="F987" s="321"/>
      <c r="G987" s="321"/>
      <c r="H987" s="321"/>
      <c r="I987" s="321"/>
      <c r="J987" s="321"/>
      <c r="K987" s="321"/>
      <c r="L987" s="321"/>
      <c r="M987" s="321"/>
      <c r="N987" s="321"/>
      <c r="O987" s="321"/>
      <c r="P987" s="321"/>
      <c r="Q987" s="321"/>
      <c r="R987" s="321"/>
      <c r="S987" s="321"/>
      <c r="T987" s="321"/>
      <c r="U987" s="321"/>
      <c r="V987" s="321"/>
      <c r="W987" s="321"/>
      <c r="X987" s="321"/>
      <c r="Y987" s="321"/>
      <c r="Z987" s="321"/>
    </row>
    <row r="988" ht="12.0" customHeight="1">
      <c r="A988" s="321"/>
      <c r="B988" s="321"/>
      <c r="C988" s="321"/>
      <c r="D988" s="321"/>
      <c r="E988" s="321"/>
      <c r="F988" s="321"/>
      <c r="G988" s="321"/>
      <c r="H988" s="321"/>
      <c r="I988" s="321"/>
      <c r="J988" s="321"/>
      <c r="K988" s="321"/>
      <c r="L988" s="321"/>
      <c r="M988" s="321"/>
      <c r="N988" s="321"/>
      <c r="O988" s="321"/>
      <c r="P988" s="321"/>
      <c r="Q988" s="321"/>
      <c r="R988" s="321"/>
      <c r="S988" s="321"/>
      <c r="T988" s="321"/>
      <c r="U988" s="321"/>
      <c r="V988" s="321"/>
      <c r="W988" s="321"/>
      <c r="X988" s="321"/>
      <c r="Y988" s="321"/>
      <c r="Z988" s="321"/>
    </row>
    <row r="989" ht="12.0" customHeight="1">
      <c r="A989" s="321"/>
      <c r="B989" s="321"/>
      <c r="C989" s="321"/>
      <c r="D989" s="321"/>
      <c r="E989" s="321"/>
      <c r="F989" s="321"/>
      <c r="G989" s="321"/>
      <c r="H989" s="321"/>
      <c r="I989" s="321"/>
      <c r="J989" s="321"/>
      <c r="K989" s="321"/>
      <c r="L989" s="321"/>
      <c r="M989" s="321"/>
      <c r="N989" s="321"/>
      <c r="O989" s="321"/>
      <c r="P989" s="321"/>
      <c r="Q989" s="321"/>
      <c r="R989" s="321"/>
      <c r="S989" s="321"/>
      <c r="T989" s="321"/>
      <c r="U989" s="321"/>
      <c r="V989" s="321"/>
      <c r="W989" s="321"/>
      <c r="X989" s="321"/>
      <c r="Y989" s="321"/>
      <c r="Z989" s="321"/>
    </row>
    <row r="990" ht="12.0" customHeight="1">
      <c r="A990" s="321"/>
      <c r="B990" s="321"/>
      <c r="C990" s="321"/>
      <c r="D990" s="321"/>
      <c r="E990" s="321"/>
      <c r="F990" s="321"/>
      <c r="G990" s="321"/>
      <c r="H990" s="321"/>
      <c r="I990" s="321"/>
      <c r="J990" s="321"/>
      <c r="K990" s="321"/>
      <c r="L990" s="321"/>
      <c r="M990" s="321"/>
      <c r="N990" s="321"/>
      <c r="O990" s="321"/>
      <c r="P990" s="321"/>
      <c r="Q990" s="321"/>
      <c r="R990" s="321"/>
      <c r="S990" s="321"/>
      <c r="T990" s="321"/>
      <c r="U990" s="321"/>
      <c r="V990" s="321"/>
      <c r="W990" s="321"/>
      <c r="X990" s="321"/>
      <c r="Y990" s="321"/>
      <c r="Z990" s="321"/>
    </row>
    <row r="991" ht="12.0" customHeight="1">
      <c r="A991" s="321"/>
      <c r="B991" s="321"/>
      <c r="C991" s="321"/>
      <c r="D991" s="321"/>
      <c r="E991" s="321"/>
      <c r="F991" s="321"/>
      <c r="G991" s="321"/>
      <c r="H991" s="321"/>
      <c r="I991" s="321"/>
      <c r="J991" s="321"/>
      <c r="K991" s="321"/>
      <c r="L991" s="321"/>
      <c r="M991" s="321"/>
      <c r="N991" s="321"/>
      <c r="O991" s="321"/>
      <c r="P991" s="321"/>
      <c r="Q991" s="321"/>
      <c r="R991" s="321"/>
      <c r="S991" s="321"/>
      <c r="T991" s="321"/>
      <c r="U991" s="321"/>
      <c r="V991" s="321"/>
      <c r="W991" s="321"/>
      <c r="X991" s="321"/>
      <c r="Y991" s="321"/>
      <c r="Z991" s="321"/>
    </row>
    <row r="992" ht="12.0" customHeight="1">
      <c r="A992" s="321"/>
      <c r="B992" s="321"/>
      <c r="C992" s="321"/>
      <c r="D992" s="321"/>
      <c r="E992" s="321"/>
      <c r="F992" s="321"/>
      <c r="G992" s="321"/>
      <c r="H992" s="321"/>
      <c r="I992" s="321"/>
      <c r="J992" s="321"/>
      <c r="K992" s="321"/>
      <c r="L992" s="321"/>
      <c r="M992" s="321"/>
      <c r="N992" s="321"/>
      <c r="O992" s="321"/>
      <c r="P992" s="321"/>
      <c r="Q992" s="321"/>
      <c r="R992" s="321"/>
      <c r="S992" s="321"/>
      <c r="T992" s="321"/>
      <c r="U992" s="321"/>
      <c r="V992" s="321"/>
      <c r="W992" s="321"/>
      <c r="X992" s="321"/>
      <c r="Y992" s="321"/>
      <c r="Z992" s="321"/>
    </row>
    <row r="993" ht="12.0" customHeight="1">
      <c r="A993" s="321"/>
      <c r="B993" s="321"/>
      <c r="C993" s="321"/>
      <c r="D993" s="321"/>
      <c r="E993" s="321"/>
      <c r="F993" s="321"/>
      <c r="G993" s="321"/>
      <c r="H993" s="321"/>
      <c r="I993" s="321"/>
      <c r="J993" s="321"/>
      <c r="K993" s="321"/>
      <c r="L993" s="321"/>
      <c r="M993" s="321"/>
      <c r="N993" s="321"/>
      <c r="O993" s="321"/>
      <c r="P993" s="321"/>
      <c r="Q993" s="321"/>
      <c r="R993" s="321"/>
      <c r="S993" s="321"/>
      <c r="T993" s="321"/>
      <c r="U993" s="321"/>
      <c r="V993" s="321"/>
      <c r="W993" s="321"/>
      <c r="X993" s="321"/>
      <c r="Y993" s="321"/>
      <c r="Z993" s="321"/>
    </row>
    <row r="994" ht="12.0" customHeight="1">
      <c r="A994" s="321"/>
      <c r="B994" s="321"/>
      <c r="C994" s="321"/>
      <c r="D994" s="321"/>
      <c r="E994" s="321"/>
      <c r="F994" s="321"/>
      <c r="G994" s="321"/>
      <c r="H994" s="321"/>
      <c r="I994" s="321"/>
      <c r="J994" s="321"/>
      <c r="K994" s="321"/>
      <c r="L994" s="321"/>
      <c r="M994" s="321"/>
      <c r="N994" s="321"/>
      <c r="O994" s="321"/>
      <c r="P994" s="321"/>
      <c r="Q994" s="321"/>
      <c r="R994" s="321"/>
      <c r="S994" s="321"/>
      <c r="T994" s="321"/>
      <c r="U994" s="321"/>
      <c r="V994" s="321"/>
      <c r="W994" s="321"/>
      <c r="X994" s="321"/>
      <c r="Y994" s="321"/>
      <c r="Z994" s="321"/>
    </row>
    <row r="995" ht="12.0" customHeight="1">
      <c r="A995" s="321"/>
      <c r="B995" s="321"/>
      <c r="C995" s="321"/>
      <c r="D995" s="321"/>
      <c r="E995" s="321"/>
      <c r="F995" s="321"/>
      <c r="G995" s="321"/>
      <c r="H995" s="321"/>
      <c r="I995" s="321"/>
      <c r="J995" s="321"/>
      <c r="K995" s="321"/>
      <c r="L995" s="321"/>
      <c r="M995" s="321"/>
      <c r="N995" s="321"/>
      <c r="O995" s="321"/>
      <c r="P995" s="321"/>
      <c r="Q995" s="321"/>
      <c r="R995" s="321"/>
      <c r="S995" s="321"/>
      <c r="T995" s="321"/>
      <c r="U995" s="321"/>
      <c r="V995" s="321"/>
      <c r="W995" s="321"/>
      <c r="X995" s="321"/>
      <c r="Y995" s="321"/>
      <c r="Z995" s="321"/>
    </row>
    <row r="996" ht="12.0" customHeight="1">
      <c r="A996" s="321"/>
      <c r="B996" s="321"/>
      <c r="C996" s="321"/>
      <c r="D996" s="321"/>
      <c r="E996" s="321"/>
      <c r="F996" s="321"/>
      <c r="G996" s="321"/>
      <c r="H996" s="321"/>
      <c r="I996" s="321"/>
      <c r="J996" s="321"/>
      <c r="K996" s="321"/>
      <c r="L996" s="321"/>
      <c r="M996" s="321"/>
      <c r="N996" s="321"/>
      <c r="O996" s="321"/>
      <c r="P996" s="321"/>
      <c r="Q996" s="321"/>
      <c r="R996" s="321"/>
      <c r="S996" s="321"/>
      <c r="T996" s="321"/>
      <c r="U996" s="321"/>
      <c r="V996" s="321"/>
      <c r="W996" s="321"/>
      <c r="X996" s="321"/>
      <c r="Y996" s="321"/>
      <c r="Z996" s="321"/>
    </row>
    <row r="997" ht="12.0" customHeight="1">
      <c r="A997" s="321"/>
      <c r="B997" s="321"/>
      <c r="C997" s="321"/>
      <c r="D997" s="321"/>
      <c r="E997" s="321"/>
      <c r="F997" s="321"/>
      <c r="G997" s="321"/>
      <c r="H997" s="321"/>
      <c r="I997" s="321"/>
      <c r="J997" s="321"/>
      <c r="K997" s="321"/>
      <c r="L997" s="321"/>
      <c r="M997" s="321"/>
      <c r="N997" s="321"/>
      <c r="O997" s="321"/>
      <c r="P997" s="321"/>
      <c r="Q997" s="321"/>
      <c r="R997" s="321"/>
      <c r="S997" s="321"/>
      <c r="T997" s="321"/>
      <c r="U997" s="321"/>
      <c r="V997" s="321"/>
      <c r="W997" s="321"/>
      <c r="X997" s="321"/>
      <c r="Y997" s="321"/>
      <c r="Z997" s="321"/>
    </row>
    <row r="998" ht="12.0" customHeight="1">
      <c r="A998" s="321"/>
      <c r="B998" s="321"/>
      <c r="C998" s="321"/>
      <c r="D998" s="321"/>
      <c r="E998" s="321"/>
      <c r="F998" s="321"/>
      <c r="G998" s="321"/>
      <c r="H998" s="321"/>
      <c r="I998" s="321"/>
      <c r="J998" s="321"/>
      <c r="K998" s="321"/>
      <c r="L998" s="321"/>
      <c r="M998" s="321"/>
      <c r="N998" s="321"/>
      <c r="O998" s="321"/>
      <c r="P998" s="321"/>
      <c r="Q998" s="321"/>
      <c r="R998" s="321"/>
      <c r="S998" s="321"/>
      <c r="T998" s="321"/>
      <c r="U998" s="321"/>
      <c r="V998" s="321"/>
      <c r="W998" s="321"/>
      <c r="X998" s="321"/>
      <c r="Y998" s="321"/>
      <c r="Z998" s="321"/>
    </row>
    <row r="999" ht="12.0" customHeight="1">
      <c r="A999" s="321"/>
      <c r="B999" s="321"/>
      <c r="C999" s="321"/>
      <c r="D999" s="321"/>
      <c r="E999" s="321"/>
      <c r="F999" s="321"/>
      <c r="G999" s="321"/>
      <c r="H999" s="321"/>
      <c r="I999" s="321"/>
      <c r="J999" s="321"/>
      <c r="K999" s="321"/>
      <c r="L999" s="321"/>
      <c r="M999" s="321"/>
      <c r="N999" s="321"/>
      <c r="O999" s="321"/>
      <c r="P999" s="321"/>
      <c r="Q999" s="321"/>
      <c r="R999" s="321"/>
      <c r="S999" s="321"/>
      <c r="T999" s="321"/>
      <c r="U999" s="321"/>
      <c r="V999" s="321"/>
      <c r="W999" s="321"/>
      <c r="X999" s="321"/>
      <c r="Y999" s="321"/>
      <c r="Z999" s="321"/>
    </row>
    <row r="1000" ht="12.0" customHeight="1">
      <c r="A1000" s="321"/>
      <c r="B1000" s="321"/>
      <c r="C1000" s="321"/>
      <c r="D1000" s="321"/>
      <c r="E1000" s="321"/>
      <c r="F1000" s="321"/>
      <c r="G1000" s="321"/>
      <c r="H1000" s="321"/>
      <c r="I1000" s="321"/>
      <c r="J1000" s="321"/>
      <c r="K1000" s="321"/>
      <c r="L1000" s="321"/>
      <c r="M1000" s="321"/>
      <c r="N1000" s="321"/>
      <c r="O1000" s="321"/>
      <c r="P1000" s="321"/>
      <c r="Q1000" s="321"/>
      <c r="R1000" s="321"/>
      <c r="S1000" s="321"/>
      <c r="T1000" s="321"/>
      <c r="U1000" s="321"/>
      <c r="V1000" s="321"/>
      <c r="W1000" s="321"/>
      <c r="X1000" s="321"/>
      <c r="Y1000" s="321"/>
      <c r="Z1000" s="321"/>
    </row>
  </sheetData>
  <printOptions/>
  <pageMargins bottom="0.75" footer="0.0" header="0.0" left="0.7" right="0.7" top="0.75"/>
  <pageSetup paperSize="9" orientation="portrait"/>
  <drawing r:id="rId2"/>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030A0"/>
    <pageSetUpPr/>
  </sheetPr>
  <sheetViews>
    <sheetView showGridLines="0" workbookViewId="0"/>
  </sheetViews>
  <sheetFormatPr customHeight="1" defaultColWidth="9.18" defaultRowHeight="15.0"/>
  <cols>
    <col customWidth="1" min="1" max="1" width="8.27"/>
    <col customWidth="1" min="2" max="2" width="58.45"/>
    <col customWidth="1" min="3" max="7" width="24.64"/>
    <col customWidth="1" min="8" max="8" width="26.64"/>
    <col customWidth="1" min="9" max="9" width="12.0"/>
    <col customWidth="1" min="10" max="10" width="15.73"/>
    <col customWidth="1" min="11" max="30" width="6.64"/>
  </cols>
  <sheetData>
    <row r="1" ht="36.0" customHeight="1">
      <c r="A1" s="327" t="s">
        <v>3298</v>
      </c>
      <c r="B1" s="127"/>
      <c r="C1" s="127"/>
      <c r="D1" s="127"/>
      <c r="E1" s="127"/>
      <c r="F1" s="127"/>
      <c r="G1" s="127"/>
      <c r="H1" s="127"/>
      <c r="I1" s="127"/>
      <c r="J1" s="128"/>
      <c r="K1" s="13"/>
      <c r="L1" s="13"/>
      <c r="M1" s="13"/>
      <c r="N1" s="13"/>
      <c r="O1" s="13"/>
      <c r="P1" s="13"/>
      <c r="Q1" s="13"/>
      <c r="R1" s="13"/>
      <c r="S1" s="13"/>
      <c r="T1" s="13"/>
      <c r="U1" s="13"/>
      <c r="V1" s="13"/>
      <c r="W1" s="13"/>
      <c r="X1" s="13"/>
      <c r="Y1" s="13"/>
      <c r="Z1" s="13"/>
      <c r="AA1" s="13"/>
      <c r="AB1" s="13"/>
      <c r="AC1" s="13"/>
      <c r="AD1" s="13"/>
    </row>
    <row r="2" ht="36.0" customHeight="1">
      <c r="A2" s="11" t="s">
        <v>3299</v>
      </c>
      <c r="B2" s="22"/>
      <c r="C2" s="22"/>
      <c r="D2" s="22"/>
      <c r="E2" s="22"/>
      <c r="F2" s="22"/>
      <c r="G2" s="22"/>
      <c r="H2" s="9"/>
      <c r="I2" s="320"/>
      <c r="J2" s="320"/>
      <c r="K2" s="13"/>
      <c r="L2" s="13"/>
      <c r="M2" s="13"/>
      <c r="N2" s="13"/>
      <c r="O2" s="13"/>
      <c r="P2" s="13"/>
      <c r="Q2" s="13"/>
      <c r="R2" s="13"/>
      <c r="S2" s="13"/>
      <c r="T2" s="13"/>
      <c r="U2" s="13"/>
      <c r="V2" s="13"/>
      <c r="W2" s="13"/>
      <c r="X2" s="13"/>
      <c r="Y2" s="13"/>
      <c r="Z2" s="13"/>
      <c r="AA2" s="13"/>
      <c r="AB2" s="13"/>
      <c r="AC2" s="13"/>
      <c r="AD2" s="13"/>
    </row>
    <row r="3" ht="1.5" customHeight="1">
      <c r="A3" s="328"/>
      <c r="B3" s="328"/>
      <c r="C3" s="328"/>
      <c r="D3" s="328"/>
      <c r="E3" s="328"/>
      <c r="F3" s="328"/>
      <c r="G3" s="328"/>
      <c r="H3" s="328"/>
      <c r="I3" s="320"/>
      <c r="J3" s="320"/>
      <c r="K3" s="13"/>
      <c r="L3" s="13"/>
      <c r="M3" s="13"/>
      <c r="N3" s="13"/>
      <c r="O3" s="13"/>
      <c r="P3" s="13"/>
      <c r="Q3" s="13"/>
      <c r="R3" s="13"/>
      <c r="S3" s="13"/>
      <c r="T3" s="13"/>
      <c r="U3" s="13"/>
      <c r="V3" s="13"/>
      <c r="W3" s="13"/>
      <c r="X3" s="13"/>
      <c r="Y3" s="13"/>
      <c r="Z3" s="13"/>
      <c r="AA3" s="13"/>
      <c r="AB3" s="13"/>
      <c r="AC3" s="13"/>
      <c r="AD3" s="13"/>
    </row>
    <row r="4" ht="1.5" customHeight="1">
      <c r="A4" s="328"/>
      <c r="B4" s="328"/>
      <c r="C4" s="328"/>
      <c r="D4" s="328"/>
      <c r="E4" s="328"/>
      <c r="F4" s="328"/>
      <c r="G4" s="328"/>
      <c r="H4" s="328"/>
      <c r="I4" s="320"/>
      <c r="J4" s="320"/>
      <c r="K4" s="13"/>
      <c r="L4" s="13"/>
      <c r="M4" s="13"/>
      <c r="N4" s="13"/>
      <c r="O4" s="13"/>
      <c r="P4" s="13"/>
      <c r="Q4" s="13"/>
      <c r="R4" s="13"/>
      <c r="S4" s="13"/>
      <c r="T4" s="13"/>
      <c r="U4" s="13"/>
      <c r="V4" s="13"/>
      <c r="W4" s="13"/>
      <c r="X4" s="13"/>
      <c r="Y4" s="13"/>
      <c r="Z4" s="13"/>
      <c r="AA4" s="13"/>
      <c r="AB4" s="13"/>
      <c r="AC4" s="13"/>
      <c r="AD4" s="13"/>
    </row>
    <row r="5" ht="1.5" customHeight="1">
      <c r="A5" s="328"/>
      <c r="B5" s="328"/>
      <c r="C5" s="328"/>
      <c r="D5" s="328"/>
      <c r="E5" s="328"/>
      <c r="F5" s="328"/>
      <c r="G5" s="328"/>
      <c r="H5" s="328"/>
      <c r="I5" s="320"/>
      <c r="J5" s="320"/>
      <c r="K5" s="13"/>
      <c r="L5" s="13"/>
      <c r="M5" s="13"/>
      <c r="N5" s="13"/>
      <c r="O5" s="13"/>
      <c r="P5" s="13"/>
      <c r="Q5" s="13"/>
      <c r="R5" s="13"/>
      <c r="S5" s="13"/>
      <c r="T5" s="13"/>
      <c r="U5" s="13"/>
      <c r="V5" s="13"/>
      <c r="W5" s="13"/>
      <c r="X5" s="13"/>
      <c r="Y5" s="13"/>
      <c r="Z5" s="13"/>
      <c r="AA5" s="13"/>
      <c r="AB5" s="13"/>
      <c r="AC5" s="13"/>
      <c r="AD5" s="13"/>
    </row>
    <row r="6" ht="1.5" customHeight="1">
      <c r="A6" s="328"/>
      <c r="B6" s="328"/>
      <c r="C6" s="328"/>
      <c r="D6" s="328"/>
      <c r="E6" s="328"/>
      <c r="F6" s="328"/>
      <c r="G6" s="328"/>
      <c r="H6" s="328"/>
      <c r="I6" s="320"/>
      <c r="J6" s="320"/>
      <c r="K6" s="13"/>
      <c r="L6" s="13"/>
      <c r="M6" s="13"/>
      <c r="N6" s="13"/>
      <c r="O6" s="13"/>
      <c r="P6" s="13"/>
      <c r="Q6" s="13"/>
      <c r="R6" s="13"/>
      <c r="S6" s="13"/>
      <c r="T6" s="13"/>
      <c r="U6" s="13"/>
      <c r="V6" s="13"/>
      <c r="W6" s="13"/>
      <c r="X6" s="13"/>
      <c r="Y6" s="13"/>
      <c r="Z6" s="13"/>
      <c r="AA6" s="13"/>
      <c r="AB6" s="13"/>
      <c r="AC6" s="13"/>
      <c r="AD6" s="13"/>
    </row>
    <row r="7" ht="1.5" customHeight="1">
      <c r="A7" s="328"/>
      <c r="B7" s="328"/>
      <c r="C7" s="328"/>
      <c r="D7" s="328"/>
      <c r="E7" s="328"/>
      <c r="F7" s="328"/>
      <c r="G7" s="328"/>
      <c r="H7" s="328"/>
      <c r="I7" s="320"/>
      <c r="J7" s="320"/>
      <c r="K7" s="13"/>
      <c r="L7" s="13"/>
      <c r="M7" s="13"/>
      <c r="N7" s="13"/>
      <c r="O7" s="13"/>
      <c r="P7" s="13"/>
      <c r="Q7" s="13"/>
      <c r="R7" s="13"/>
      <c r="S7" s="13"/>
      <c r="T7" s="13"/>
      <c r="U7" s="13"/>
      <c r="V7" s="13"/>
      <c r="W7" s="13"/>
      <c r="X7" s="13"/>
      <c r="Y7" s="13"/>
      <c r="Z7" s="13"/>
      <c r="AA7" s="13"/>
      <c r="AB7" s="13"/>
      <c r="AC7" s="13"/>
      <c r="AD7" s="13"/>
    </row>
    <row r="8" ht="1.5" customHeight="1">
      <c r="A8" s="328"/>
      <c r="B8" s="328"/>
      <c r="C8" s="328"/>
      <c r="D8" s="328"/>
      <c r="E8" s="328"/>
      <c r="F8" s="328"/>
      <c r="G8" s="328"/>
      <c r="H8" s="328"/>
      <c r="I8" s="320"/>
      <c r="J8" s="320"/>
      <c r="K8" s="13"/>
      <c r="L8" s="13"/>
      <c r="M8" s="13"/>
      <c r="N8" s="13"/>
      <c r="O8" s="13"/>
      <c r="P8" s="13"/>
      <c r="Q8" s="13"/>
      <c r="R8" s="13"/>
      <c r="S8" s="13"/>
      <c r="T8" s="13"/>
      <c r="U8" s="13"/>
      <c r="V8" s="13"/>
      <c r="W8" s="13"/>
      <c r="X8" s="13"/>
      <c r="Y8" s="13"/>
      <c r="Z8" s="13"/>
      <c r="AA8" s="13"/>
      <c r="AB8" s="13"/>
      <c r="AC8" s="13"/>
      <c r="AD8" s="13"/>
    </row>
    <row r="9" ht="1.5" customHeight="1">
      <c r="A9" s="328"/>
      <c r="B9" s="328"/>
      <c r="C9" s="328"/>
      <c r="D9" s="328"/>
      <c r="E9" s="328"/>
      <c r="F9" s="328"/>
      <c r="G9" s="328"/>
      <c r="H9" s="328"/>
      <c r="I9" s="320"/>
      <c r="J9" s="320"/>
      <c r="K9" s="13"/>
      <c r="L9" s="13"/>
      <c r="M9" s="13"/>
      <c r="N9" s="13"/>
      <c r="O9" s="13"/>
      <c r="P9" s="13"/>
      <c r="Q9" s="13"/>
      <c r="R9" s="13"/>
      <c r="S9" s="13"/>
      <c r="T9" s="13"/>
      <c r="U9" s="13"/>
      <c r="V9" s="13"/>
      <c r="W9" s="13"/>
      <c r="X9" s="13"/>
      <c r="Y9" s="13"/>
      <c r="Z9" s="13"/>
      <c r="AA9" s="13"/>
      <c r="AB9" s="13"/>
      <c r="AC9" s="13"/>
      <c r="AD9" s="13"/>
    </row>
    <row r="10" ht="1.5" customHeight="1">
      <c r="A10" s="328"/>
      <c r="B10" s="328"/>
      <c r="C10" s="328"/>
      <c r="D10" s="328"/>
      <c r="E10" s="328"/>
      <c r="F10" s="328"/>
      <c r="G10" s="328"/>
      <c r="H10" s="328"/>
      <c r="I10" s="320"/>
      <c r="J10" s="320"/>
      <c r="K10" s="13"/>
      <c r="L10" s="13"/>
      <c r="M10" s="13"/>
      <c r="N10" s="13"/>
      <c r="O10" s="13"/>
      <c r="P10" s="13"/>
      <c r="Q10" s="13"/>
      <c r="R10" s="13"/>
      <c r="S10" s="13"/>
      <c r="T10" s="13"/>
      <c r="U10" s="13"/>
      <c r="V10" s="13"/>
      <c r="W10" s="13"/>
      <c r="X10" s="13"/>
      <c r="Y10" s="13"/>
      <c r="Z10" s="13"/>
      <c r="AA10" s="13"/>
      <c r="AB10" s="13"/>
      <c r="AC10" s="13"/>
      <c r="AD10" s="13"/>
    </row>
    <row r="11" ht="1.5" customHeight="1">
      <c r="A11" s="328"/>
      <c r="B11" s="328"/>
      <c r="C11" s="328"/>
      <c r="D11" s="328"/>
      <c r="E11" s="328"/>
      <c r="F11" s="328"/>
      <c r="G11" s="328"/>
      <c r="H11" s="328"/>
      <c r="I11" s="320"/>
      <c r="J11" s="320"/>
      <c r="K11" s="13"/>
      <c r="L11" s="13"/>
      <c r="M11" s="13"/>
      <c r="N11" s="13"/>
      <c r="O11" s="13"/>
      <c r="P11" s="13"/>
      <c r="Q11" s="13"/>
      <c r="R11" s="13"/>
      <c r="S11" s="13"/>
      <c r="T11" s="13"/>
      <c r="U11" s="13"/>
      <c r="V11" s="13"/>
      <c r="W11" s="13"/>
      <c r="X11" s="13"/>
      <c r="Y11" s="13"/>
      <c r="Z11" s="13"/>
      <c r="AA11" s="13"/>
      <c r="AB11" s="13"/>
      <c r="AC11" s="13"/>
      <c r="AD11" s="13"/>
    </row>
    <row r="12" ht="1.5" customHeight="1">
      <c r="A12" s="328"/>
      <c r="B12" s="328"/>
      <c r="C12" s="328"/>
      <c r="D12" s="328"/>
      <c r="E12" s="328"/>
      <c r="F12" s="328"/>
      <c r="G12" s="328"/>
      <c r="H12" s="328"/>
      <c r="I12" s="320"/>
      <c r="J12" s="320"/>
      <c r="K12" s="13"/>
      <c r="L12" s="13"/>
      <c r="M12" s="13"/>
      <c r="N12" s="13"/>
      <c r="O12" s="13"/>
      <c r="P12" s="13"/>
      <c r="Q12" s="13"/>
      <c r="R12" s="13"/>
      <c r="S12" s="13"/>
      <c r="T12" s="13"/>
      <c r="U12" s="13"/>
      <c r="V12" s="13"/>
      <c r="W12" s="13"/>
      <c r="X12" s="13"/>
      <c r="Y12" s="13"/>
      <c r="Z12" s="13"/>
      <c r="AA12" s="13"/>
      <c r="AB12" s="13"/>
      <c r="AC12" s="13"/>
      <c r="AD12" s="13"/>
    </row>
    <row r="13" ht="1.5" customHeight="1">
      <c r="A13" s="328"/>
      <c r="B13" s="328"/>
      <c r="C13" s="328"/>
      <c r="D13" s="328"/>
      <c r="E13" s="328"/>
      <c r="F13" s="328"/>
      <c r="G13" s="328"/>
      <c r="H13" s="328"/>
      <c r="I13" s="320"/>
      <c r="J13" s="320"/>
      <c r="K13" s="13"/>
      <c r="L13" s="13"/>
      <c r="M13" s="13"/>
      <c r="N13" s="13"/>
      <c r="O13" s="13"/>
      <c r="P13" s="13"/>
      <c r="Q13" s="13"/>
      <c r="R13" s="13"/>
      <c r="S13" s="13"/>
      <c r="T13" s="13"/>
      <c r="U13" s="13"/>
      <c r="V13" s="13"/>
      <c r="W13" s="13"/>
      <c r="X13" s="13"/>
      <c r="Y13" s="13"/>
      <c r="Z13" s="13"/>
      <c r="AA13" s="13"/>
      <c r="AB13" s="13"/>
      <c r="AC13" s="13"/>
      <c r="AD13" s="13"/>
    </row>
    <row r="14" ht="1.5" customHeight="1">
      <c r="A14" s="328"/>
      <c r="B14" s="328"/>
      <c r="C14" s="328"/>
      <c r="D14" s="328"/>
      <c r="E14" s="328"/>
      <c r="F14" s="328"/>
      <c r="G14" s="328"/>
      <c r="H14" s="328"/>
      <c r="I14" s="320"/>
      <c r="J14" s="320"/>
      <c r="K14" s="13"/>
      <c r="L14" s="13"/>
      <c r="M14" s="13"/>
      <c r="N14" s="13"/>
      <c r="O14" s="13"/>
      <c r="P14" s="13"/>
      <c r="Q14" s="13"/>
      <c r="R14" s="13"/>
      <c r="S14" s="13"/>
      <c r="T14" s="13"/>
      <c r="U14" s="13"/>
      <c r="V14" s="13"/>
      <c r="W14" s="13"/>
      <c r="X14" s="13"/>
      <c r="Y14" s="13"/>
      <c r="Z14" s="13"/>
      <c r="AA14" s="13"/>
      <c r="AB14" s="13"/>
      <c r="AC14" s="13"/>
      <c r="AD14" s="13"/>
    </row>
    <row r="15" ht="1.5" customHeight="1">
      <c r="A15" s="328"/>
      <c r="B15" s="328"/>
      <c r="C15" s="328"/>
      <c r="D15" s="328"/>
      <c r="E15" s="328"/>
      <c r="F15" s="328"/>
      <c r="G15" s="328"/>
      <c r="H15" s="328"/>
      <c r="I15" s="320"/>
      <c r="J15" s="320"/>
      <c r="K15" s="13"/>
      <c r="L15" s="13"/>
      <c r="M15" s="13"/>
      <c r="N15" s="13"/>
      <c r="O15" s="13"/>
      <c r="P15" s="13"/>
      <c r="Q15" s="13"/>
      <c r="R15" s="13"/>
      <c r="S15" s="13"/>
      <c r="T15" s="13"/>
      <c r="U15" s="13"/>
      <c r="V15" s="13"/>
      <c r="W15" s="13"/>
      <c r="X15" s="13"/>
      <c r="Y15" s="13"/>
      <c r="Z15" s="13"/>
      <c r="AA15" s="13"/>
      <c r="AB15" s="13"/>
      <c r="AC15" s="13"/>
      <c r="AD15" s="13"/>
    </row>
    <row r="16" ht="1.5" customHeight="1">
      <c r="A16" s="328"/>
      <c r="B16" s="328"/>
      <c r="C16" s="328"/>
      <c r="D16" s="328"/>
      <c r="E16" s="328"/>
      <c r="F16" s="328"/>
      <c r="G16" s="328"/>
      <c r="H16" s="328"/>
      <c r="I16" s="320"/>
      <c r="J16" s="320"/>
      <c r="K16" s="13"/>
      <c r="L16" s="13"/>
      <c r="M16" s="13"/>
      <c r="N16" s="13"/>
      <c r="O16" s="13"/>
      <c r="P16" s="13"/>
      <c r="Q16" s="13"/>
      <c r="R16" s="13"/>
      <c r="S16" s="13"/>
      <c r="T16" s="13"/>
      <c r="U16" s="13"/>
      <c r="V16" s="13"/>
      <c r="W16" s="13"/>
      <c r="X16" s="13"/>
      <c r="Y16" s="13"/>
      <c r="Z16" s="13"/>
      <c r="AA16" s="13"/>
      <c r="AB16" s="13"/>
      <c r="AC16" s="13"/>
      <c r="AD16" s="13"/>
    </row>
    <row r="17" ht="1.5" customHeight="1">
      <c r="A17" s="328"/>
      <c r="B17" s="328"/>
      <c r="C17" s="328"/>
      <c r="D17" s="328"/>
      <c r="E17" s="328"/>
      <c r="F17" s="328"/>
      <c r="G17" s="328"/>
      <c r="H17" s="328"/>
      <c r="I17" s="320"/>
      <c r="J17" s="320"/>
      <c r="K17" s="13"/>
      <c r="L17" s="13"/>
      <c r="M17" s="13"/>
      <c r="N17" s="13"/>
      <c r="O17" s="13"/>
      <c r="P17" s="13"/>
      <c r="Q17" s="13"/>
      <c r="R17" s="13"/>
      <c r="S17" s="13"/>
      <c r="T17" s="13"/>
      <c r="U17" s="13"/>
      <c r="V17" s="13"/>
      <c r="W17" s="13"/>
      <c r="X17" s="13"/>
      <c r="Y17" s="13"/>
      <c r="Z17" s="13"/>
      <c r="AA17" s="13"/>
      <c r="AB17" s="13"/>
      <c r="AC17" s="13"/>
      <c r="AD17" s="13"/>
    </row>
    <row r="18" ht="1.5" customHeight="1">
      <c r="A18" s="328"/>
      <c r="B18" s="328"/>
      <c r="C18" s="328"/>
      <c r="D18" s="328"/>
      <c r="E18" s="328"/>
      <c r="F18" s="328"/>
      <c r="G18" s="328"/>
      <c r="H18" s="328"/>
      <c r="I18" s="320"/>
      <c r="J18" s="320"/>
      <c r="K18" s="13"/>
      <c r="L18" s="13"/>
      <c r="M18" s="13"/>
      <c r="N18" s="13"/>
      <c r="O18" s="13"/>
      <c r="P18" s="13"/>
      <c r="Q18" s="13"/>
      <c r="R18" s="13"/>
      <c r="S18" s="13"/>
      <c r="T18" s="13"/>
      <c r="U18" s="13"/>
      <c r="V18" s="13"/>
      <c r="W18" s="13"/>
      <c r="X18" s="13"/>
      <c r="Y18" s="13"/>
      <c r="Z18" s="13"/>
      <c r="AA18" s="13"/>
      <c r="AB18" s="13"/>
      <c r="AC18" s="13"/>
      <c r="AD18" s="13"/>
    </row>
    <row r="19" ht="1.5" customHeight="1">
      <c r="A19" s="328"/>
      <c r="B19" s="328"/>
      <c r="C19" s="328"/>
      <c r="D19" s="328"/>
      <c r="E19" s="328"/>
      <c r="F19" s="328"/>
      <c r="G19" s="328"/>
      <c r="H19" s="328"/>
      <c r="I19" s="320"/>
      <c r="J19" s="320"/>
      <c r="K19" s="13"/>
      <c r="L19" s="13"/>
      <c r="M19" s="13"/>
      <c r="N19" s="13"/>
      <c r="O19" s="13"/>
      <c r="P19" s="13"/>
      <c r="Q19" s="13"/>
      <c r="R19" s="13"/>
      <c r="S19" s="13"/>
      <c r="T19" s="13"/>
      <c r="U19" s="13"/>
      <c r="V19" s="13"/>
      <c r="W19" s="13"/>
      <c r="X19" s="13"/>
      <c r="Y19" s="13"/>
      <c r="Z19" s="13"/>
      <c r="AA19" s="13"/>
      <c r="AB19" s="13"/>
      <c r="AC19" s="13"/>
      <c r="AD19" s="13"/>
    </row>
    <row r="20" ht="1.5" customHeight="1">
      <c r="A20" s="328"/>
      <c r="B20" s="328"/>
      <c r="C20" s="328"/>
      <c r="D20" s="328"/>
      <c r="E20" s="328"/>
      <c r="F20" s="328"/>
      <c r="G20" s="328"/>
      <c r="H20" s="328"/>
      <c r="I20" s="320"/>
      <c r="J20" s="320"/>
      <c r="K20" s="13"/>
      <c r="L20" s="13"/>
      <c r="M20" s="13"/>
      <c r="N20" s="13"/>
      <c r="O20" s="13"/>
      <c r="P20" s="13"/>
      <c r="Q20" s="13"/>
      <c r="R20" s="13"/>
      <c r="S20" s="13"/>
      <c r="T20" s="13"/>
      <c r="U20" s="13"/>
      <c r="V20" s="13"/>
      <c r="W20" s="13"/>
      <c r="X20" s="13"/>
      <c r="Y20" s="13"/>
      <c r="Z20" s="13"/>
      <c r="AA20" s="13"/>
      <c r="AB20" s="13"/>
      <c r="AC20" s="13"/>
      <c r="AD20" s="13"/>
    </row>
    <row r="21" ht="1.5" customHeight="1">
      <c r="A21" s="328"/>
      <c r="B21" s="328"/>
      <c r="C21" s="328"/>
      <c r="D21" s="328"/>
      <c r="E21" s="328"/>
      <c r="F21" s="328"/>
      <c r="G21" s="328"/>
      <c r="H21" s="328"/>
      <c r="I21" s="320"/>
      <c r="J21" s="320"/>
      <c r="K21" s="13"/>
      <c r="L21" s="13"/>
      <c r="M21" s="13"/>
      <c r="N21" s="13"/>
      <c r="O21" s="13"/>
      <c r="P21" s="13"/>
      <c r="Q21" s="13"/>
      <c r="R21" s="13"/>
      <c r="S21" s="13"/>
      <c r="T21" s="13"/>
      <c r="U21" s="13"/>
      <c r="V21" s="13"/>
      <c r="W21" s="13"/>
      <c r="X21" s="13"/>
      <c r="Y21" s="13"/>
      <c r="Z21" s="13"/>
      <c r="AA21" s="13"/>
      <c r="AB21" s="13"/>
      <c r="AC21" s="13"/>
      <c r="AD21" s="13"/>
    </row>
    <row r="22" ht="36.0" customHeight="1">
      <c r="A22" s="329" t="s">
        <v>511</v>
      </c>
      <c r="B22" s="330" t="s">
        <v>8</v>
      </c>
      <c r="C22" s="33" t="s">
        <v>2314</v>
      </c>
      <c r="D22" s="33" t="s">
        <v>2315</v>
      </c>
      <c r="E22" s="33" t="s">
        <v>2316</v>
      </c>
      <c r="F22" s="33" t="s">
        <v>2317</v>
      </c>
      <c r="G22" s="33" t="s">
        <v>2318</v>
      </c>
      <c r="H22" s="33" t="s">
        <v>504</v>
      </c>
      <c r="I22" s="331" t="s">
        <v>2319</v>
      </c>
      <c r="J22" s="331" t="s">
        <v>2320</v>
      </c>
      <c r="K22" s="332"/>
      <c r="L22" s="332"/>
      <c r="M22" s="332"/>
      <c r="N22" s="332"/>
      <c r="O22" s="332"/>
      <c r="P22" s="332"/>
      <c r="Q22" s="332"/>
      <c r="R22" s="332"/>
      <c r="S22" s="332"/>
      <c r="T22" s="332"/>
      <c r="U22" s="332"/>
      <c r="V22" s="332"/>
      <c r="W22" s="332"/>
      <c r="X22" s="332"/>
      <c r="Y22" s="332"/>
      <c r="Z22" s="332"/>
      <c r="AA22" s="332"/>
      <c r="AB22" s="332"/>
      <c r="AC22" s="332"/>
      <c r="AD22" s="332"/>
    </row>
    <row r="23" ht="16.5" customHeight="1">
      <c r="A23" s="333"/>
      <c r="B23" s="333"/>
      <c r="C23" s="334"/>
      <c r="D23" s="334"/>
      <c r="E23" s="334"/>
      <c r="F23" s="334"/>
      <c r="G23" s="334"/>
      <c r="H23" s="334"/>
      <c r="I23" s="334"/>
      <c r="J23" s="334"/>
      <c r="K23" s="335"/>
      <c r="L23" s="335"/>
      <c r="M23" s="335"/>
      <c r="N23" s="335"/>
      <c r="O23" s="335"/>
      <c r="P23" s="335"/>
      <c r="Q23" s="335"/>
      <c r="R23" s="335"/>
      <c r="S23" s="335"/>
      <c r="T23" s="335"/>
      <c r="U23" s="335"/>
      <c r="V23" s="335"/>
      <c r="W23" s="335"/>
      <c r="X23" s="335"/>
      <c r="Y23" s="335"/>
      <c r="Z23" s="335"/>
      <c r="AA23" s="335"/>
      <c r="AB23" s="335"/>
      <c r="AC23" s="335"/>
      <c r="AD23" s="335"/>
    </row>
    <row r="24" ht="48.0" customHeight="1">
      <c r="A24" s="38" t="s">
        <v>75</v>
      </c>
      <c r="B24" s="227" t="str">
        <f>VLOOKUP(A24,'HECVAT - Full | Vendor Response'!A$26:B$283,2,FALSE)</f>
        <v>Does your product process protected health information (PHI) or any data covered by the Health Insurance Portability and Accountability Act?</v>
      </c>
      <c r="C24" s="336" t="str">
        <f>IF(LEN(VLOOKUP($A24,Questions!$B:$AA,20,FALSE))=0,"",VLOOKUP($A24,Questions!$B:$AA,20,FALSE))</f>
        <v> </v>
      </c>
      <c r="D24" s="337" t="str">
        <f>IF(LEN(VLOOKUP($A24,Questions!$B:$AA,21,FALSE))=0,"",VLOOKUP($A24,Questions!$B:$AA,21,FALSE))</f>
        <v> </v>
      </c>
      <c r="E24" s="337" t="str">
        <f>IF(LEN(VLOOKUP($A24,Questions!$B:$AA,22,FALSE))=0,"",VLOOKUP($A24,Questions!$B:$AA,22,FALSE))</f>
        <v> </v>
      </c>
      <c r="F24" s="337" t="str">
        <f>IF(LEN(VLOOKUP($A24,Questions!$B:$AA,23,FALSE))=0,"",VLOOKUP($A24,Questions!$B:$AA,23,FALSE))</f>
        <v> </v>
      </c>
      <c r="G24" s="337" t="str">
        <f>IF(LEN(VLOOKUP($A24,Questions!$B:$AA,24,FALSE))=0,"",VLOOKUP($A24,Questions!$B:$AA,24,FALSE))</f>
        <v> </v>
      </c>
      <c r="H24" s="337" t="str">
        <f>IF(LEN(VLOOKUP($A24,Questions!$B:$AA,25,FALSE))=0,"",VLOOKUP($A24,Questions!$B:$AA,25,FALSE))</f>
        <v> </v>
      </c>
      <c r="I24" s="338" t="str">
        <f>IF(LEN(VLOOKUP($A24,Questions!$B:$AA,26,FALSE))=0,"",VLOOKUP($A24,Questions!$B:$AA,26,FALSE))</f>
        <v> </v>
      </c>
      <c r="J24" s="338" t="str">
        <f>IF(LEN(VLOOKUP($A24,Questions!$B:$AB,27,FALSE))=0,"",VLOOKUP($A24,Questions!$B:$AB,27,FALSE))</f>
        <v> </v>
      </c>
      <c r="K24" s="13"/>
      <c r="L24" s="13"/>
      <c r="M24" s="13"/>
      <c r="N24" s="13"/>
      <c r="O24" s="13"/>
      <c r="P24" s="13"/>
      <c r="Q24" s="13"/>
      <c r="R24" s="13"/>
      <c r="S24" s="13"/>
      <c r="T24" s="13"/>
      <c r="U24" s="13"/>
      <c r="V24" s="13"/>
      <c r="W24" s="13"/>
      <c r="X24" s="13"/>
      <c r="Y24" s="13"/>
      <c r="Z24" s="13"/>
      <c r="AA24" s="13"/>
      <c r="AB24" s="13"/>
      <c r="AC24" s="13"/>
      <c r="AD24" s="13"/>
    </row>
    <row r="25" ht="48.0" customHeight="1">
      <c r="A25" s="38" t="s">
        <v>77</v>
      </c>
      <c r="B25" s="227" t="str">
        <f>VLOOKUP(A25,'HECVAT - Full | Vendor Response'!A$26:B$283,2,FALSE)</f>
        <v>Will institution data be shared with or hosted by any third parties? (e.g. any entity not wholly-owned by your company is considered a third-party)</v>
      </c>
      <c r="C25" s="337" t="str">
        <f>IF(LEN(VLOOKUP($A25,Questions!$B:$AA,20,FALSE))=0,"",VLOOKUP($A25,Questions!$B:$AA,20,FALSE))</f>
        <v> </v>
      </c>
      <c r="D25" s="338" t="str">
        <f>IF(LEN(VLOOKUP($A25,Questions!$B:$AA,21,FALSE))=0,"",VLOOKUP($A25,Questions!$B:$AA,21,FALSE))</f>
        <v> </v>
      </c>
      <c r="E25" s="338" t="str">
        <f>IF(LEN(VLOOKUP($A25,Questions!$B:$AA,22,FALSE))=0,"",VLOOKUP($A25,Questions!$B:$AA,22,FALSE))</f>
        <v> </v>
      </c>
      <c r="F25" s="338" t="str">
        <f>IF(LEN(VLOOKUP($A25,Questions!$B:$AA,23,FALSE))=0,"",VLOOKUP($A25,Questions!$B:$AA,23,FALSE))</f>
        <v> </v>
      </c>
      <c r="G25" s="338" t="str">
        <f>IF(LEN(VLOOKUP($A25,Questions!$B:$AA,24,FALSE))=0,"",VLOOKUP($A25,Questions!$B:$AA,24,FALSE))</f>
        <v> </v>
      </c>
      <c r="H25" s="337" t="str">
        <f>IF(LEN(VLOOKUP($A25,Questions!$B:$AA,25,FALSE))=0,"",VLOOKUP($A25,Questions!$B:$AA,25,FALSE))</f>
        <v> </v>
      </c>
      <c r="I25" s="338" t="str">
        <f>IF(LEN(VLOOKUP($A25,Questions!$B:$AA,26,FALSE))=0,"",VLOOKUP($A25,Questions!$B:$AA,26,FALSE))</f>
        <v> </v>
      </c>
      <c r="J25" s="338" t="str">
        <f>IF(LEN(VLOOKUP($A25,Questions!$B:$AB,27,FALSE))=0,"",VLOOKUP($A25,Questions!$B:$AB,27,FALSE))</f>
        <v> </v>
      </c>
      <c r="K25" s="13"/>
      <c r="L25" s="13"/>
      <c r="M25" s="13"/>
      <c r="N25" s="13"/>
      <c r="O25" s="13"/>
      <c r="P25" s="13"/>
      <c r="Q25" s="13"/>
      <c r="R25" s="13"/>
      <c r="S25" s="13"/>
      <c r="T25" s="13"/>
      <c r="U25" s="13"/>
      <c r="V25" s="13"/>
      <c r="W25" s="13"/>
      <c r="X25" s="13"/>
      <c r="Y25" s="13"/>
      <c r="Z25" s="13"/>
      <c r="AA25" s="13"/>
      <c r="AB25" s="13"/>
      <c r="AC25" s="13"/>
      <c r="AD25" s="13"/>
    </row>
    <row r="26" ht="48.0" customHeight="1">
      <c r="A26" s="38" t="s">
        <v>80</v>
      </c>
      <c r="B26" s="227" t="str">
        <f>VLOOKUP(A26,'HECVAT - Full | Vendor Response'!A$26:B$283,2,FALSE)</f>
        <v>Do you have a well documented Business Continuity Plan (BCP) that is tested annually?</v>
      </c>
      <c r="C26" s="337" t="str">
        <f>IF(LEN(VLOOKUP($A26,Questions!$B:$AA,20,FALSE))=0,"",VLOOKUP($A26,Questions!$B:$AA,20,FALSE))</f>
        <v> </v>
      </c>
      <c r="D26" s="338" t="str">
        <f>IF(LEN(VLOOKUP($A26,Questions!$B:$AA,21,FALSE))=0,"",VLOOKUP($A26,Questions!$B:$AA,21,FALSE))</f>
        <v> </v>
      </c>
      <c r="E26" s="338" t="str">
        <f>IF(LEN(VLOOKUP($A26,Questions!$B:$AA,22,FALSE))=0,"",VLOOKUP($A26,Questions!$B:$AA,22,FALSE))</f>
        <v> </v>
      </c>
      <c r="F26" s="337" t="str">
        <f>IF(LEN(VLOOKUP($A26,Questions!$B:$AA,23,FALSE))=0,"",VLOOKUP($A26,Questions!$B:$AA,23,FALSE))</f>
        <v> </v>
      </c>
      <c r="G26" s="337" t="str">
        <f>IF(LEN(VLOOKUP($A26,Questions!$B:$AA,24,FALSE))=0,"",VLOOKUP($A26,Questions!$B:$AA,24,FALSE))</f>
        <v> </v>
      </c>
      <c r="H26" s="338" t="str">
        <f>IF(LEN(VLOOKUP($A26,Questions!$B:$AA,25,FALSE))=0,"",VLOOKUP($A26,Questions!$B:$AA,25,FALSE))</f>
        <v> </v>
      </c>
      <c r="I26" s="337" t="str">
        <f>IF(LEN(VLOOKUP($A26,Questions!$B:$AA,26,FALSE))=0,"",VLOOKUP($A26,Questions!$B:$AA,26,FALSE))</f>
        <v> </v>
      </c>
      <c r="J26" s="337" t="str">
        <f>IF(LEN(VLOOKUP($A26,Questions!$B:$AB,27,FALSE))=0,"",VLOOKUP($A26,Questions!$B:$AB,27,FALSE))</f>
        <v> </v>
      </c>
      <c r="K26" s="13"/>
      <c r="L26" s="13"/>
      <c r="M26" s="13"/>
      <c r="N26" s="13"/>
      <c r="O26" s="13"/>
      <c r="P26" s="13"/>
      <c r="Q26" s="13"/>
      <c r="R26" s="13"/>
      <c r="S26" s="13"/>
      <c r="T26" s="13"/>
      <c r="U26" s="13"/>
      <c r="V26" s="13"/>
      <c r="W26" s="13"/>
      <c r="X26" s="13"/>
      <c r="Y26" s="13"/>
      <c r="Z26" s="13"/>
      <c r="AA26" s="13"/>
      <c r="AB26" s="13"/>
      <c r="AC26" s="13"/>
      <c r="AD26" s="13"/>
    </row>
    <row r="27" ht="48.0" customHeight="1">
      <c r="A27" s="38" t="s">
        <v>82</v>
      </c>
      <c r="B27" s="227" t="str">
        <f>VLOOKUP(A27,'HECVAT - Full | Vendor Response'!A$26:B$283,2,FALSE)</f>
        <v>Do you have a well documented Disaster Recovery Plan (DRP) that is tested annually?</v>
      </c>
      <c r="C27" s="337" t="str">
        <f>IF(LEN(VLOOKUP($A27,Questions!$B:$AA,20,FALSE))=0,"",VLOOKUP($A27,Questions!$B:$AA,20,FALSE))</f>
        <v> </v>
      </c>
      <c r="D27" s="338" t="str">
        <f>IF(LEN(VLOOKUP($A27,Questions!$B:$AA,21,FALSE))=0,"",VLOOKUP($A27,Questions!$B:$AA,21,FALSE))</f>
        <v> </v>
      </c>
      <c r="E27" s="337" t="str">
        <f>IF(LEN(VLOOKUP($A27,Questions!$B:$AA,22,FALSE))=0,"",VLOOKUP($A27,Questions!$B:$AA,22,FALSE))</f>
        <v> </v>
      </c>
      <c r="F27" s="337" t="str">
        <f>IF(LEN(VLOOKUP($A27,Questions!$B:$AA,23,FALSE))=0,"",VLOOKUP($A27,Questions!$B:$AA,23,FALSE))</f>
        <v> </v>
      </c>
      <c r="G27" s="337" t="str">
        <f>IF(LEN(VLOOKUP($A27,Questions!$B:$AA,24,FALSE))=0,"",VLOOKUP($A27,Questions!$B:$AA,24,FALSE))</f>
        <v> </v>
      </c>
      <c r="H27" s="337" t="str">
        <f>IF(LEN(VLOOKUP($A27,Questions!$B:$AA,25,FALSE))=0,"",VLOOKUP($A27,Questions!$B:$AA,25,FALSE))</f>
        <v> </v>
      </c>
      <c r="I27" s="337" t="str">
        <f>IF(LEN(VLOOKUP($A27,Questions!$B:$AA,26,FALSE))=0,"",VLOOKUP($A27,Questions!$B:$AA,26,FALSE))</f>
        <v> </v>
      </c>
      <c r="J27" s="337" t="str">
        <f>IF(LEN(VLOOKUP($A27,Questions!$B:$AB,27,FALSE))=0,"",VLOOKUP($A27,Questions!$B:$AB,27,FALSE))</f>
        <v> </v>
      </c>
      <c r="K27" s="13"/>
      <c r="L27" s="13"/>
      <c r="M27" s="13"/>
      <c r="N27" s="13"/>
      <c r="O27" s="13"/>
      <c r="P27" s="13"/>
      <c r="Q27" s="13"/>
      <c r="R27" s="13"/>
      <c r="S27" s="13"/>
      <c r="T27" s="13"/>
      <c r="U27" s="13"/>
      <c r="V27" s="13"/>
      <c r="W27" s="13"/>
      <c r="X27" s="13"/>
      <c r="Y27" s="13"/>
      <c r="Z27" s="13"/>
      <c r="AA27" s="13"/>
      <c r="AB27" s="13"/>
      <c r="AC27" s="13"/>
      <c r="AD27" s="13"/>
    </row>
    <row r="28" ht="48.0" customHeight="1">
      <c r="A28" s="38" t="s">
        <v>84</v>
      </c>
      <c r="B28" s="227" t="str">
        <f>VLOOKUP(A28,'HECVAT - Full | Vendor Response'!A$26:B$283,2,FALSE)</f>
        <v>Is the vended product designed to process or store Credit Card information?</v>
      </c>
      <c r="C28" s="337" t="str">
        <f>IF(LEN(VLOOKUP($A28,Questions!$B:$AA,20,FALSE))=0,"",VLOOKUP($A28,Questions!$B:$AA,20,FALSE))</f>
        <v> </v>
      </c>
      <c r="D28" s="338" t="str">
        <f>IF(LEN(VLOOKUP($A28,Questions!$B:$AA,21,FALSE))=0,"",VLOOKUP($A28,Questions!$B:$AA,21,FALSE))</f>
        <v> </v>
      </c>
      <c r="E28" s="337" t="str">
        <f>IF(LEN(VLOOKUP($A28,Questions!$B:$AA,22,FALSE))=0,"",VLOOKUP($A28,Questions!$B:$AA,22,FALSE))</f>
        <v> </v>
      </c>
      <c r="F28" s="337" t="str">
        <f>IF(LEN(VLOOKUP($A28,Questions!$B:$AA,23,FALSE))=0,"",VLOOKUP($A28,Questions!$B:$AA,23,FALSE))</f>
        <v> </v>
      </c>
      <c r="G28" s="337" t="str">
        <f>IF(LEN(VLOOKUP($A28,Questions!$B:$AA,24,FALSE))=0,"",VLOOKUP($A28,Questions!$B:$AA,24,FALSE))</f>
        <v> </v>
      </c>
      <c r="H28" s="337" t="str">
        <f>IF(LEN(VLOOKUP($A28,Questions!$B:$AA,25,FALSE))=0,"",VLOOKUP($A28,Questions!$B:$AA,25,FALSE))</f>
        <v> </v>
      </c>
      <c r="I28" s="337" t="str">
        <f>IF(LEN(VLOOKUP($A28,Questions!$B:$AA,26,FALSE))=0,"",VLOOKUP($A28,Questions!$B:$AA,26,FALSE))</f>
        <v> </v>
      </c>
      <c r="J28" s="337" t="str">
        <f>IF(LEN(VLOOKUP($A28,Questions!$B:$AB,27,FALSE))=0,"",VLOOKUP($A28,Questions!$B:$AB,27,FALSE))</f>
        <v> </v>
      </c>
      <c r="K28" s="13"/>
      <c r="L28" s="13"/>
      <c r="M28" s="13"/>
      <c r="N28" s="13"/>
      <c r="O28" s="13"/>
      <c r="P28" s="13"/>
      <c r="Q28" s="13"/>
      <c r="R28" s="13"/>
      <c r="S28" s="13"/>
      <c r="T28" s="13"/>
      <c r="U28" s="13"/>
      <c r="V28" s="13"/>
      <c r="W28" s="13"/>
      <c r="X28" s="13"/>
      <c r="Y28" s="13"/>
      <c r="Z28" s="13"/>
      <c r="AA28" s="13"/>
      <c r="AB28" s="13"/>
      <c r="AC28" s="13"/>
      <c r="AD28" s="13"/>
    </row>
    <row r="29" ht="48.0" customHeight="1">
      <c r="A29" s="38" t="s">
        <v>85</v>
      </c>
      <c r="B29" s="227" t="str">
        <f>VLOOKUP(A29,'HECVAT - Full | Vendor Response'!A$26:B$283,2,FALSE)</f>
        <v>Does your company provide professional services pertaining to this product?</v>
      </c>
      <c r="C29" s="337" t="str">
        <f>IF(LEN(VLOOKUP($A29,Questions!$B:$AA,20,FALSE))=0,"",VLOOKUP($A29,Questions!$B:$AA,20,FALSE))</f>
        <v> </v>
      </c>
      <c r="D29" s="338" t="str">
        <f>IF(LEN(VLOOKUP($A29,Questions!$B:$AA,21,FALSE))=0,"",VLOOKUP($A29,Questions!$B:$AA,21,FALSE))</f>
        <v> </v>
      </c>
      <c r="E29" s="337" t="str">
        <f>IF(LEN(VLOOKUP($A29,Questions!$B:$AA,22,FALSE))=0,"",VLOOKUP($A29,Questions!$B:$AA,22,FALSE))</f>
        <v> </v>
      </c>
      <c r="F29" s="337" t="str">
        <f>IF(LEN(VLOOKUP($A29,Questions!$B:$AA,23,FALSE))=0,"",VLOOKUP($A29,Questions!$B:$AA,23,FALSE))</f>
        <v> </v>
      </c>
      <c r="G29" s="337" t="str">
        <f>IF(LEN(VLOOKUP($A29,Questions!$B:$AA,24,FALSE))=0,"",VLOOKUP($A29,Questions!$B:$AA,24,FALSE))</f>
        <v> </v>
      </c>
      <c r="H29" s="337" t="str">
        <f>IF(LEN(VLOOKUP($A29,Questions!$B:$AA,25,FALSE))=0,"",VLOOKUP($A29,Questions!$B:$AA,25,FALSE))</f>
        <v> </v>
      </c>
      <c r="I29" s="337" t="str">
        <f>IF(LEN(VLOOKUP($A29,Questions!$B:$AA,26,FALSE))=0,"",VLOOKUP($A29,Questions!$B:$AA,26,FALSE))</f>
        <v> </v>
      </c>
      <c r="J29" s="337" t="str">
        <f>IF(LEN(VLOOKUP($A29,Questions!$B:$AB,27,FALSE))=0,"",VLOOKUP($A29,Questions!$B:$AB,27,FALSE))</f>
        <v> </v>
      </c>
      <c r="K29" s="13"/>
      <c r="L29" s="13"/>
      <c r="M29" s="13"/>
      <c r="N29" s="13"/>
      <c r="O29" s="13"/>
      <c r="P29" s="13"/>
      <c r="Q29" s="13"/>
      <c r="R29" s="13"/>
      <c r="S29" s="13"/>
      <c r="T29" s="13"/>
      <c r="U29" s="13"/>
      <c r="V29" s="13"/>
      <c r="W29" s="13"/>
      <c r="X29" s="13"/>
      <c r="Y29" s="13"/>
      <c r="Z29" s="13"/>
      <c r="AA29" s="13"/>
      <c r="AB29" s="13"/>
      <c r="AC29" s="13"/>
      <c r="AD29" s="13"/>
    </row>
    <row r="30" ht="48.0" customHeight="1">
      <c r="A30" s="38" t="s">
        <v>86</v>
      </c>
      <c r="B30" s="227" t="str">
        <f>VLOOKUP(A30,'HECVAT - Full | Vendor Response'!A$26:B$283,2,FALSE)</f>
        <v>Select your hosting option</v>
      </c>
      <c r="C30" s="337" t="str">
        <f>IF(LEN(VLOOKUP($A30,Questions!$B:$AA,20,FALSE))=0,"",VLOOKUP($A30,Questions!$B:$AA,20,FALSE))</f>
        <v> </v>
      </c>
      <c r="D30" s="338" t="str">
        <f>IF(LEN(VLOOKUP($A30,Questions!$B:$AA,21,FALSE))=0,"",VLOOKUP($A30,Questions!$B:$AA,21,FALSE))</f>
        <v> </v>
      </c>
      <c r="E30" s="338" t="str">
        <f>IF(LEN(VLOOKUP($A30,Questions!$B:$AA,22,FALSE))=0,"",VLOOKUP($A30,Questions!$B:$AA,22,FALSE))</f>
        <v> </v>
      </c>
      <c r="F30" s="338" t="str">
        <f>IF(LEN(VLOOKUP($A30,Questions!$B:$AA,23,FALSE))=0,"",VLOOKUP($A30,Questions!$B:$AA,23,FALSE))</f>
        <v> </v>
      </c>
      <c r="G30" s="338" t="str">
        <f>IF(LEN(VLOOKUP($A30,Questions!$B:$AA,24,FALSE))=0,"",VLOOKUP($A30,Questions!$B:$AA,24,FALSE))</f>
        <v> </v>
      </c>
      <c r="H30" s="338" t="str">
        <f>IF(LEN(VLOOKUP($A30,Questions!$B:$AA,25,FALSE))=0,"",VLOOKUP($A30,Questions!$B:$AA,25,FALSE))</f>
        <v> </v>
      </c>
      <c r="I30" s="337" t="str">
        <f>IF(LEN(VLOOKUP($A30,Questions!$B:$AA,26,FALSE))=0,"",VLOOKUP($A30,Questions!$B:$AA,26,FALSE))</f>
        <v> </v>
      </c>
      <c r="J30" s="337" t="str">
        <f>IF(LEN(VLOOKUP($A30,Questions!$B:$AB,27,FALSE))=0,"",VLOOKUP($A30,Questions!$B:$AB,27,FALSE))</f>
        <v> </v>
      </c>
      <c r="K30" s="13"/>
      <c r="L30" s="13"/>
      <c r="M30" s="13"/>
      <c r="N30" s="13"/>
      <c r="O30" s="13"/>
      <c r="P30" s="13"/>
      <c r="Q30" s="13"/>
      <c r="R30" s="13"/>
      <c r="S30" s="13"/>
      <c r="T30" s="13"/>
      <c r="U30" s="13"/>
      <c r="V30" s="13"/>
      <c r="W30" s="13"/>
      <c r="X30" s="13"/>
      <c r="Y30" s="13"/>
      <c r="Z30" s="13"/>
      <c r="AA30" s="13"/>
      <c r="AB30" s="13"/>
      <c r="AC30" s="13"/>
      <c r="AD30" s="13"/>
    </row>
    <row r="31" ht="36.0" customHeight="1">
      <c r="A31" s="339" t="s">
        <v>12</v>
      </c>
      <c r="B31" s="9"/>
      <c r="C31" s="33" t="str">
        <f t="shared" ref="C31:J31" si="1">C$22</f>
        <v>CIS Critical Security Controls v6.1</v>
      </c>
      <c r="D31" s="33" t="str">
        <f t="shared" si="1"/>
        <v>HIPAA</v>
      </c>
      <c r="E31" s="33" t="str">
        <f t="shared" si="1"/>
        <v>ISO 27002:27013</v>
      </c>
      <c r="F31" s="33" t="str">
        <f t="shared" si="1"/>
        <v>NIST Cybersecurity Framework</v>
      </c>
      <c r="G31" s="33" t="str">
        <f t="shared" si="1"/>
        <v>NIST SP 800-171r1</v>
      </c>
      <c r="H31" s="33" t="str">
        <f t="shared" si="1"/>
        <v>NIST SP 800-53r4</v>
      </c>
      <c r="I31" s="33" t="str">
        <f t="shared" si="1"/>
        <v>PCI DSS</v>
      </c>
      <c r="J31" s="33" t="str">
        <f t="shared" si="1"/>
        <v>Trusted CI</v>
      </c>
      <c r="K31" s="332"/>
      <c r="L31" s="332"/>
      <c r="M31" s="332"/>
      <c r="N31" s="332"/>
      <c r="O31" s="332"/>
      <c r="P31" s="332"/>
      <c r="Q31" s="332"/>
      <c r="R31" s="332"/>
      <c r="S31" s="332"/>
      <c r="T31" s="332"/>
      <c r="U31" s="332"/>
      <c r="V31" s="332"/>
      <c r="W31" s="332"/>
      <c r="X31" s="332"/>
      <c r="Y31" s="332"/>
      <c r="Z31" s="332"/>
      <c r="AA31" s="332"/>
      <c r="AB31" s="332"/>
      <c r="AC31" s="332"/>
      <c r="AD31" s="332"/>
    </row>
    <row r="32" ht="54.0" customHeight="1">
      <c r="A32" s="38" t="s">
        <v>88</v>
      </c>
      <c r="B32" s="227" t="str">
        <f>VLOOKUP(A32,'HECVAT - Full | Vendor Response'!A$26:B$283,2,FALSE)</f>
        <v>Describe your organization’s business background and ownership structure, including all parent and subsidiary relationships.</v>
      </c>
      <c r="C32" s="338" t="str">
        <f>IF(LEN(VLOOKUP($A32,Questions!$B:$AA,20,FALSE))=0,"",VLOOKUP($A32,Questions!$B:$AA,20,FALSE))</f>
        <v> </v>
      </c>
      <c r="D32" s="338" t="str">
        <f>IF(LEN(VLOOKUP($A32,Questions!$B:$AA,21,FALSE))=0,"",VLOOKUP($A32,Questions!$B:$AA,21,FALSE))</f>
        <v> </v>
      </c>
      <c r="E32" s="338" t="str">
        <f>IF(LEN(VLOOKUP($A32,Questions!$B:$AA,22,FALSE))=0,"",VLOOKUP($A32,Questions!$B:$AA,22,FALSE))</f>
        <v> </v>
      </c>
      <c r="F32" s="338" t="str">
        <f>IF(LEN(VLOOKUP($A32,Questions!$B:$AA,23,FALSE))=0,"",VLOOKUP($A32,Questions!$B:$AA,23,FALSE))</f>
        <v> </v>
      </c>
      <c r="G32" s="338" t="str">
        <f>IF(LEN(VLOOKUP($A32,Questions!$B:$AA,24,FALSE))=0,"",VLOOKUP($A32,Questions!$B:$AA,24,FALSE))</f>
        <v> </v>
      </c>
      <c r="H32" s="338" t="str">
        <f>IF(LEN(VLOOKUP($A32,Questions!$B:$AA,25,FALSE))=0,"",VLOOKUP($A32,Questions!$B:$AA,25,FALSE))</f>
        <v> </v>
      </c>
      <c r="I32" s="337" t="str">
        <f>IF(LEN(VLOOKUP($A32,Questions!$B:$AA,26,FALSE))=0,"",VLOOKUP($A32,Questions!$B:$AA,26,FALSE))</f>
        <v> </v>
      </c>
      <c r="J32" s="337" t="str">
        <f>IF(LEN(VLOOKUP($A32,Questions!$B:$AB,27,FALSE))=0,"",VLOOKUP($A32,Questions!$B:$AB,27,FALSE))</f>
        <v> </v>
      </c>
      <c r="K32" s="13"/>
      <c r="L32" s="13"/>
      <c r="M32" s="13"/>
      <c r="N32" s="13"/>
      <c r="O32" s="13"/>
      <c r="P32" s="13"/>
      <c r="Q32" s="13"/>
      <c r="R32" s="13"/>
      <c r="S32" s="13"/>
      <c r="T32" s="13"/>
      <c r="U32" s="13"/>
      <c r="V32" s="13"/>
      <c r="W32" s="13"/>
      <c r="X32" s="13"/>
      <c r="Y32" s="13"/>
      <c r="Z32" s="13"/>
      <c r="AA32" s="13"/>
      <c r="AB32" s="13"/>
      <c r="AC32" s="13"/>
      <c r="AD32" s="13"/>
    </row>
    <row r="33" ht="54.0" customHeight="1">
      <c r="A33" s="38" t="s">
        <v>90</v>
      </c>
      <c r="B33" s="227" t="str">
        <f>VLOOKUP(A33,'HECVAT - Full | Vendor Response'!A$26:B$283,2,FALSE)</f>
        <v>Have you had an unplanned disruption to this product/service in the last 12 months?</v>
      </c>
      <c r="C33" s="338" t="str">
        <f>IF(LEN(VLOOKUP($A33,Questions!$B:$AA,20,FALSE))=0,"",VLOOKUP($A33,Questions!$B:$AA,20,FALSE))</f>
        <v> </v>
      </c>
      <c r="D33" s="338" t="str">
        <f>IF(LEN(VLOOKUP($A33,Questions!$B:$AA,21,FALSE))=0,"",VLOOKUP($A33,Questions!$B:$AA,21,FALSE))</f>
        <v> </v>
      </c>
      <c r="E33" s="338" t="str">
        <f>IF(LEN(VLOOKUP($A33,Questions!$B:$AA,22,FALSE))=0,"",VLOOKUP($A33,Questions!$B:$AA,22,FALSE))</f>
        <v> </v>
      </c>
      <c r="F33" s="338" t="str">
        <f>IF(LEN(VLOOKUP($A33,Questions!$B:$AA,23,FALSE))=0,"",VLOOKUP($A33,Questions!$B:$AA,23,FALSE))</f>
        <v> </v>
      </c>
      <c r="G33" s="338" t="str">
        <f>IF(LEN(VLOOKUP($A33,Questions!$B:$AA,24,FALSE))=0,"",VLOOKUP($A33,Questions!$B:$AA,24,FALSE))</f>
        <v> </v>
      </c>
      <c r="H33" s="338" t="str">
        <f>IF(LEN(VLOOKUP($A33,Questions!$B:$AA,25,FALSE))=0,"",VLOOKUP($A33,Questions!$B:$AA,25,FALSE))</f>
        <v> </v>
      </c>
      <c r="I33" s="337" t="str">
        <f>IF(LEN(VLOOKUP($A33,Questions!$B:$AA,26,FALSE))=0,"",VLOOKUP($A33,Questions!$B:$AA,26,FALSE))</f>
        <v> </v>
      </c>
      <c r="J33" s="337" t="str">
        <f>IF(LEN(VLOOKUP($A33,Questions!$B:$AB,27,FALSE))=0,"",VLOOKUP($A33,Questions!$B:$AB,27,FALSE))</f>
        <v> </v>
      </c>
      <c r="K33" s="13"/>
      <c r="L33" s="13"/>
      <c r="M33" s="13"/>
      <c r="N33" s="13"/>
      <c r="O33" s="13"/>
      <c r="P33" s="13"/>
      <c r="Q33" s="13"/>
      <c r="R33" s="13"/>
      <c r="S33" s="13"/>
      <c r="T33" s="13"/>
      <c r="U33" s="13"/>
      <c r="V33" s="13"/>
      <c r="W33" s="13"/>
      <c r="X33" s="13"/>
      <c r="Y33" s="13"/>
      <c r="Z33" s="13"/>
      <c r="AA33" s="13"/>
      <c r="AB33" s="13"/>
      <c r="AC33" s="13"/>
      <c r="AD33" s="13"/>
    </row>
    <row r="34" ht="54.0" customHeight="1">
      <c r="A34" s="38" t="s">
        <v>92</v>
      </c>
      <c r="B34" s="227" t="str">
        <f>VLOOKUP(A34,'HECVAT - Full | Vendor Response'!A$26:B$283,2,FALSE)</f>
        <v>Do you have a dedicated Information Security staff or office?</v>
      </c>
      <c r="C34" s="338" t="str">
        <f>IF(LEN(VLOOKUP($A34,Questions!$B:$AA,20,FALSE))=0,"",VLOOKUP($A34,Questions!$B:$AA,20,FALSE))</f>
        <v> </v>
      </c>
      <c r="D34" s="338" t="str">
        <f>IF(LEN(VLOOKUP($A34,Questions!$B:$AA,21,FALSE))=0,"",VLOOKUP($A34,Questions!$B:$AA,21,FALSE))</f>
        <v> </v>
      </c>
      <c r="E34" s="337" t="str">
        <f>IF(LEN(VLOOKUP($A34,Questions!$B:$AA,22,FALSE))=0,"",VLOOKUP($A34,Questions!$B:$AA,22,FALSE))</f>
        <v> </v>
      </c>
      <c r="F34" s="338" t="str">
        <f>IF(LEN(VLOOKUP($A34,Questions!$B:$AA,23,FALSE))=0,"",VLOOKUP($A34,Questions!$B:$AA,23,FALSE))</f>
        <v> </v>
      </c>
      <c r="G34" s="338" t="str">
        <f>IF(LEN(VLOOKUP($A34,Questions!$B:$AA,24,FALSE))=0,"",VLOOKUP($A34,Questions!$B:$AA,24,FALSE))</f>
        <v> </v>
      </c>
      <c r="H34" s="338" t="str">
        <f>IF(LEN(VLOOKUP($A34,Questions!$B:$AA,25,FALSE))=0,"",VLOOKUP($A34,Questions!$B:$AA,25,FALSE))</f>
        <v> </v>
      </c>
      <c r="I34" s="337" t="str">
        <f>IF(LEN(VLOOKUP($A34,Questions!$B:$AA,26,FALSE))=0,"",VLOOKUP($A34,Questions!$B:$AA,26,FALSE))</f>
        <v> </v>
      </c>
      <c r="J34" s="337" t="str">
        <f>IF(LEN(VLOOKUP($A34,Questions!$B:$AB,27,FALSE))=0,"",VLOOKUP($A34,Questions!$B:$AB,27,FALSE))</f>
        <v> </v>
      </c>
      <c r="K34" s="13"/>
      <c r="L34" s="13"/>
      <c r="M34" s="13"/>
      <c r="N34" s="13"/>
      <c r="O34" s="13"/>
      <c r="P34" s="13"/>
      <c r="Q34" s="13"/>
      <c r="R34" s="13"/>
      <c r="S34" s="13"/>
      <c r="T34" s="13"/>
      <c r="U34" s="13"/>
      <c r="V34" s="13"/>
      <c r="W34" s="13"/>
      <c r="X34" s="13"/>
      <c r="Y34" s="13"/>
      <c r="Z34" s="13"/>
      <c r="AA34" s="13"/>
      <c r="AB34" s="13"/>
      <c r="AC34" s="13"/>
      <c r="AD34" s="13"/>
    </row>
    <row r="35" ht="63.75" customHeight="1">
      <c r="A35" s="38" t="s">
        <v>94</v>
      </c>
      <c r="B35" s="227" t="str">
        <f>VLOOKUP(A35,'HECVAT - Full | Vendor Response'!A$26:B$283,2,FALSE)</f>
        <v>Do you have a dedicated Software and System Development team(s)? (e.g. Customer Support, Implementation, Product Management, etc.)</v>
      </c>
      <c r="C35" s="338" t="str">
        <f>IF(LEN(VLOOKUP($A35,Questions!$B:$AA,20,FALSE))=0,"",VLOOKUP($A35,Questions!$B:$AA,20,FALSE))</f>
        <v> </v>
      </c>
      <c r="D35" s="338" t="str">
        <f>IF(LEN(VLOOKUP($A35,Questions!$B:$AA,21,FALSE))=0,"",VLOOKUP($A35,Questions!$B:$AA,21,FALSE))</f>
        <v> </v>
      </c>
      <c r="E35" s="338" t="str">
        <f>IF(LEN(VLOOKUP($A35,Questions!$B:$AA,22,FALSE))=0,"",VLOOKUP($A35,Questions!$B:$AA,22,FALSE))</f>
        <v> </v>
      </c>
      <c r="F35" s="338" t="str">
        <f>IF(LEN(VLOOKUP($A35,Questions!$B:$AA,23,FALSE))=0,"",VLOOKUP($A35,Questions!$B:$AA,23,FALSE))</f>
        <v> </v>
      </c>
      <c r="G35" s="338" t="str">
        <f>IF(LEN(VLOOKUP($A35,Questions!$B:$AA,24,FALSE))=0,"",VLOOKUP($A35,Questions!$B:$AA,24,FALSE))</f>
        <v> </v>
      </c>
      <c r="H35" s="338" t="str">
        <f>IF(LEN(VLOOKUP($A35,Questions!$B:$AA,25,FALSE))=0,"",VLOOKUP($A35,Questions!$B:$AA,25,FALSE))</f>
        <v> </v>
      </c>
      <c r="I35" s="338" t="str">
        <f>IF(LEN(VLOOKUP($A35,Questions!$B:$AA,26,FALSE))=0,"",VLOOKUP($A35,Questions!$B:$AA,26,FALSE))</f>
        <v> </v>
      </c>
      <c r="J35" s="338" t="str">
        <f>IF(LEN(VLOOKUP($A35,Questions!$B:$AB,27,FALSE))=0,"",VLOOKUP($A35,Questions!$B:$AB,27,FALSE))</f>
        <v> </v>
      </c>
      <c r="K35" s="13"/>
      <c r="L35" s="13"/>
      <c r="M35" s="13"/>
      <c r="N35" s="13"/>
      <c r="O35" s="13"/>
      <c r="P35" s="13"/>
      <c r="Q35" s="13"/>
      <c r="R35" s="13"/>
      <c r="S35" s="13"/>
      <c r="T35" s="13"/>
      <c r="U35" s="13"/>
      <c r="V35" s="13"/>
      <c r="W35" s="13"/>
      <c r="X35" s="13"/>
      <c r="Y35" s="13"/>
      <c r="Z35" s="13"/>
      <c r="AA35" s="13"/>
      <c r="AB35" s="13"/>
      <c r="AC35" s="13"/>
      <c r="AD35" s="13"/>
    </row>
    <row r="36" ht="54.0" customHeight="1">
      <c r="A36" s="38" t="s">
        <v>96</v>
      </c>
      <c r="B36" s="227" t="str">
        <f>VLOOKUP(A36,'HECVAT - Full | Vendor Response'!A$26:B$283,2,FALSE)</f>
        <v>Use this area to share information about your environment that will assist those who are assessing your company data security program.</v>
      </c>
      <c r="C36" s="338" t="str">
        <f>IF(LEN(VLOOKUP($A36,Questions!$B:$AA,20,FALSE))=0,"",VLOOKUP($A36,Questions!$B:$AA,20,FALSE))</f>
        <v> </v>
      </c>
      <c r="D36" s="338" t="str">
        <f>IF(LEN(VLOOKUP($A36,Questions!$B:$AA,21,FALSE))=0,"",VLOOKUP($A36,Questions!$B:$AA,21,FALSE))</f>
        <v> </v>
      </c>
      <c r="E36" s="337" t="str">
        <f>IF(LEN(VLOOKUP($A36,Questions!$B:$AA,22,FALSE))=0,"",VLOOKUP($A36,Questions!$B:$AA,22,FALSE))</f>
        <v> </v>
      </c>
      <c r="F36" s="338" t="str">
        <f>IF(LEN(VLOOKUP($A36,Questions!$B:$AA,23,FALSE))=0,"",VLOOKUP($A36,Questions!$B:$AA,23,FALSE))</f>
        <v> </v>
      </c>
      <c r="G36" s="338" t="str">
        <f>IF(LEN(VLOOKUP($A36,Questions!$B:$AA,24,FALSE))=0,"",VLOOKUP($A36,Questions!$B:$AA,24,FALSE))</f>
        <v> </v>
      </c>
      <c r="H36" s="338" t="str">
        <f>IF(LEN(VLOOKUP($A36,Questions!$B:$AA,25,FALSE))=0,"",VLOOKUP($A36,Questions!$B:$AA,25,FALSE))</f>
        <v> </v>
      </c>
      <c r="I36" s="337" t="str">
        <f>IF(LEN(VLOOKUP($A36,Questions!$B:$AA,26,FALSE))=0,"",VLOOKUP($A36,Questions!$B:$AA,26,FALSE))</f>
        <v> </v>
      </c>
      <c r="J36" s="337" t="str">
        <f>IF(LEN(VLOOKUP($A36,Questions!$B:$AB,27,FALSE))=0,"",VLOOKUP($A36,Questions!$B:$AB,27,FALSE))</f>
        <v> </v>
      </c>
      <c r="K36" s="13"/>
      <c r="L36" s="13"/>
      <c r="M36" s="13"/>
      <c r="N36" s="13"/>
      <c r="O36" s="13"/>
      <c r="P36" s="13"/>
      <c r="Q36" s="13"/>
      <c r="R36" s="13"/>
      <c r="S36" s="13"/>
      <c r="T36" s="13"/>
      <c r="U36" s="13"/>
      <c r="V36" s="13"/>
      <c r="W36" s="13"/>
      <c r="X36" s="13"/>
      <c r="Y36" s="13"/>
      <c r="Z36" s="13"/>
      <c r="AA36" s="13"/>
      <c r="AB36" s="13"/>
      <c r="AC36" s="13"/>
      <c r="AD36" s="13"/>
    </row>
    <row r="37" ht="36.0" customHeight="1">
      <c r="A37" s="339" t="s">
        <v>10</v>
      </c>
      <c r="B37" s="9"/>
      <c r="C37" s="33" t="str">
        <f t="shared" ref="C37:J37" si="2">C$22</f>
        <v>CIS Critical Security Controls v6.1</v>
      </c>
      <c r="D37" s="33" t="str">
        <f t="shared" si="2"/>
        <v>HIPAA</v>
      </c>
      <c r="E37" s="33" t="str">
        <f t="shared" si="2"/>
        <v>ISO 27002:27013</v>
      </c>
      <c r="F37" s="33" t="str">
        <f t="shared" si="2"/>
        <v>NIST Cybersecurity Framework</v>
      </c>
      <c r="G37" s="33" t="str">
        <f t="shared" si="2"/>
        <v>NIST SP 800-171r1</v>
      </c>
      <c r="H37" s="33" t="str">
        <f t="shared" si="2"/>
        <v>NIST SP 800-53r4</v>
      </c>
      <c r="I37" s="33" t="str">
        <f t="shared" si="2"/>
        <v>PCI DSS</v>
      </c>
      <c r="J37" s="33" t="str">
        <f t="shared" si="2"/>
        <v>Trusted CI</v>
      </c>
      <c r="K37" s="332"/>
      <c r="L37" s="332"/>
      <c r="M37" s="332"/>
      <c r="N37" s="332"/>
      <c r="O37" s="332"/>
      <c r="P37" s="332"/>
      <c r="Q37" s="332"/>
      <c r="R37" s="332"/>
      <c r="S37" s="332"/>
      <c r="T37" s="332"/>
      <c r="U37" s="332"/>
      <c r="V37" s="332"/>
      <c r="W37" s="332"/>
      <c r="X37" s="332"/>
      <c r="Y37" s="332"/>
      <c r="Z37" s="332"/>
      <c r="AA37" s="332"/>
      <c r="AB37" s="332"/>
      <c r="AC37" s="332"/>
      <c r="AD37" s="332"/>
    </row>
    <row r="38" ht="63.75" customHeight="1">
      <c r="A38" s="38" t="s">
        <v>98</v>
      </c>
      <c r="B38" s="227" t="str">
        <f>VLOOKUP(A38,'HECVAT - Full | Vendor Response'!A$26:B$283,2,FALSE)</f>
        <v>Have you undergone a SSAE 18/SOC 2 audit?</v>
      </c>
      <c r="C38" s="338" t="str">
        <f>IF(LEN(VLOOKUP($A38,Questions!$B:$AA,20,FALSE))=0,"",VLOOKUP($A38,Questions!$B:$AA,20,FALSE))</f>
        <v> </v>
      </c>
      <c r="D38" s="338" t="str">
        <f>IF(LEN(VLOOKUP($A38,Questions!$B:$AA,21,FALSE))=0,"",VLOOKUP($A38,Questions!$B:$AA,21,FALSE))</f>
        <v> </v>
      </c>
      <c r="E38" s="337" t="str">
        <f>IF(LEN(VLOOKUP($A38,Questions!$B:$AA,22,FALSE))=0,"",VLOOKUP($A38,Questions!$B:$AA,22,FALSE))</f>
        <v> </v>
      </c>
      <c r="F38" s="338" t="str">
        <f>IF(LEN(VLOOKUP($A38,Questions!$B:$AA,23,FALSE))=0,"",VLOOKUP($A38,Questions!$B:$AA,23,FALSE))</f>
        <v> </v>
      </c>
      <c r="G38" s="338" t="str">
        <f>IF(LEN(VLOOKUP($A38,Questions!$B:$AA,24,FALSE))=0,"",VLOOKUP($A38,Questions!$B:$AA,24,FALSE))</f>
        <v> </v>
      </c>
      <c r="H38" s="337" t="str">
        <f>IF(LEN(VLOOKUP($A38,Questions!$B:$AA,25,FALSE))=0,"",VLOOKUP($A38,Questions!$B:$AA,25,FALSE))</f>
        <v> </v>
      </c>
      <c r="I38" s="338" t="str">
        <f>IF(LEN(VLOOKUP($A38,Questions!$B:$AA,26,FALSE))=0,"",VLOOKUP($A38,Questions!$B:$AA,26,FALSE))</f>
        <v> </v>
      </c>
      <c r="J38" s="338" t="str">
        <f>IF(LEN(VLOOKUP($A38,Questions!$B:$AB,27,FALSE))=0,"",VLOOKUP($A38,Questions!$B:$AB,27,FALSE))</f>
        <v> </v>
      </c>
      <c r="K38" s="13"/>
      <c r="L38" s="13"/>
      <c r="M38" s="13"/>
      <c r="N38" s="13"/>
      <c r="O38" s="13"/>
      <c r="P38" s="13"/>
      <c r="Q38" s="13"/>
      <c r="R38" s="13"/>
      <c r="S38" s="13"/>
      <c r="T38" s="13"/>
      <c r="U38" s="13"/>
      <c r="V38" s="13"/>
      <c r="W38" s="13"/>
      <c r="X38" s="13"/>
      <c r="Y38" s="13"/>
      <c r="Z38" s="13"/>
      <c r="AA38" s="13"/>
      <c r="AB38" s="13"/>
      <c r="AC38" s="13"/>
      <c r="AD38" s="13"/>
    </row>
    <row r="39" ht="48.0" customHeight="1">
      <c r="A39" s="38" t="s">
        <v>100</v>
      </c>
      <c r="B39" s="227" t="str">
        <f>VLOOKUP(A39,'HECVAT - Full | Vendor Response'!A$26:B$283,2,FALSE)</f>
        <v>Have you completed the Cloud Security Alliance (CSA) self assessment or CAIQ?</v>
      </c>
      <c r="C39" s="338" t="str">
        <f>IF(LEN(VLOOKUP($A39,Questions!$B:$AA,20,FALSE))=0,"",VLOOKUP($A39,Questions!$B:$AA,20,FALSE))</f>
        <v> </v>
      </c>
      <c r="D39" s="338" t="str">
        <f>IF(LEN(VLOOKUP($A39,Questions!$B:$AA,21,FALSE))=0,"",VLOOKUP($A39,Questions!$B:$AA,21,FALSE))</f>
        <v> </v>
      </c>
      <c r="E39" s="337" t="str">
        <f>IF(LEN(VLOOKUP($A39,Questions!$B:$AA,22,FALSE))=0,"",VLOOKUP($A39,Questions!$B:$AA,22,FALSE))</f>
        <v> </v>
      </c>
      <c r="F39" s="338" t="str">
        <f>IF(LEN(VLOOKUP($A39,Questions!$B:$AA,23,FALSE))=0,"",VLOOKUP($A39,Questions!$B:$AA,23,FALSE))</f>
        <v> </v>
      </c>
      <c r="G39" s="338" t="str">
        <f>IF(LEN(VLOOKUP($A39,Questions!$B:$AA,24,FALSE))=0,"",VLOOKUP($A39,Questions!$B:$AA,24,FALSE))</f>
        <v> </v>
      </c>
      <c r="H39" s="337" t="str">
        <f>IF(LEN(VLOOKUP($A39,Questions!$B:$AA,25,FALSE))=0,"",VLOOKUP($A39,Questions!$B:$AA,25,FALSE))</f>
        <v> </v>
      </c>
      <c r="I39" s="338" t="str">
        <f>IF(LEN(VLOOKUP($A39,Questions!$B:$AA,26,FALSE))=0,"",VLOOKUP($A39,Questions!$B:$AA,26,FALSE))</f>
        <v> </v>
      </c>
      <c r="J39" s="338" t="str">
        <f>IF(LEN(VLOOKUP($A39,Questions!$B:$AB,27,FALSE))=0,"",VLOOKUP($A39,Questions!$B:$AB,27,FALSE))</f>
        <v> </v>
      </c>
      <c r="K39" s="13"/>
      <c r="L39" s="13"/>
      <c r="M39" s="13"/>
      <c r="N39" s="13"/>
      <c r="O39" s="13"/>
      <c r="P39" s="13"/>
      <c r="Q39" s="13"/>
      <c r="R39" s="13"/>
      <c r="S39" s="13"/>
      <c r="T39" s="13"/>
      <c r="U39" s="13"/>
      <c r="V39" s="13"/>
      <c r="W39" s="13"/>
      <c r="X39" s="13"/>
      <c r="Y39" s="13"/>
      <c r="Z39" s="13"/>
      <c r="AA39" s="13"/>
      <c r="AB39" s="13"/>
      <c r="AC39" s="13"/>
      <c r="AD39" s="13"/>
    </row>
    <row r="40" ht="48.0" customHeight="1">
      <c r="A40" s="38" t="s">
        <v>102</v>
      </c>
      <c r="B40" s="227" t="str">
        <f>VLOOKUP(A40,'HECVAT - Full | Vendor Response'!A$26:B$283,2,FALSE)</f>
        <v>Have you received the Cloud Security Alliance STAR certification?</v>
      </c>
      <c r="C40" s="338" t="str">
        <f>IF(LEN(VLOOKUP($A40,Questions!$B:$AA,20,FALSE))=0,"",VLOOKUP($A40,Questions!$B:$AA,20,FALSE))</f>
        <v> </v>
      </c>
      <c r="D40" s="338" t="str">
        <f>IF(LEN(VLOOKUP($A40,Questions!$B:$AA,21,FALSE))=0,"",VLOOKUP($A40,Questions!$B:$AA,21,FALSE))</f>
        <v> </v>
      </c>
      <c r="E40" s="337" t="str">
        <f>IF(LEN(VLOOKUP($A40,Questions!$B:$AA,22,FALSE))=0,"",VLOOKUP($A40,Questions!$B:$AA,22,FALSE))</f>
        <v> </v>
      </c>
      <c r="F40" s="338" t="str">
        <f>IF(LEN(VLOOKUP($A40,Questions!$B:$AA,23,FALSE))=0,"",VLOOKUP($A40,Questions!$B:$AA,23,FALSE))</f>
        <v> </v>
      </c>
      <c r="G40" s="338" t="str">
        <f>IF(LEN(VLOOKUP($A40,Questions!$B:$AA,24,FALSE))=0,"",VLOOKUP($A40,Questions!$B:$AA,24,FALSE))</f>
        <v> </v>
      </c>
      <c r="H40" s="337" t="str">
        <f>IF(LEN(VLOOKUP($A40,Questions!$B:$AA,25,FALSE))=0,"",VLOOKUP($A40,Questions!$B:$AA,25,FALSE))</f>
        <v> </v>
      </c>
      <c r="I40" s="338" t="str">
        <f>IF(LEN(VLOOKUP($A40,Questions!$B:$AA,26,FALSE))=0,"",VLOOKUP($A40,Questions!$B:$AA,26,FALSE))</f>
        <v> </v>
      </c>
      <c r="J40" s="338" t="str">
        <f>IF(LEN(VLOOKUP($A40,Questions!$B:$AB,27,FALSE))=0,"",VLOOKUP($A40,Questions!$B:$AB,27,FALSE))</f>
        <v> </v>
      </c>
      <c r="K40" s="13"/>
      <c r="L40" s="13"/>
      <c r="M40" s="13"/>
      <c r="N40" s="13"/>
      <c r="O40" s="13"/>
      <c r="P40" s="13"/>
      <c r="Q40" s="13"/>
      <c r="R40" s="13"/>
      <c r="S40" s="13"/>
      <c r="T40" s="13"/>
      <c r="U40" s="13"/>
      <c r="V40" s="13"/>
      <c r="W40" s="13"/>
      <c r="X40" s="13"/>
      <c r="Y40" s="13"/>
      <c r="Z40" s="13"/>
      <c r="AA40" s="13"/>
      <c r="AB40" s="13"/>
      <c r="AC40" s="13"/>
      <c r="AD40" s="13"/>
    </row>
    <row r="41" ht="63.75" customHeight="1">
      <c r="A41" s="38" t="s">
        <v>104</v>
      </c>
      <c r="B41" s="227" t="str">
        <f>VLOOKUP(A41,'HECVAT - Full | Vendor Response'!A$26:B$283,2,FALSE)</f>
        <v>Do you conform with a specific industry standard security framework? (e.g. NIST Cybersecurity Framework, CIS Controls, ISO 27001, etc.)</v>
      </c>
      <c r="C41" s="338" t="str">
        <f>IF(LEN(VLOOKUP($A41,Questions!$B:$AA,20,FALSE))=0,"",VLOOKUP($A41,Questions!$B:$AA,20,FALSE))</f>
        <v> </v>
      </c>
      <c r="D41" s="338" t="str">
        <f>IF(LEN(VLOOKUP($A41,Questions!$B:$AA,21,FALSE))=0,"",VLOOKUP($A41,Questions!$B:$AA,21,FALSE))</f>
        <v> </v>
      </c>
      <c r="E41" s="337" t="str">
        <f>IF(LEN(VLOOKUP($A41,Questions!$B:$AA,22,FALSE))=0,"",VLOOKUP($A41,Questions!$B:$AA,22,FALSE))</f>
        <v> </v>
      </c>
      <c r="F41" s="338" t="str">
        <f>IF(LEN(VLOOKUP($A41,Questions!$B:$AA,23,FALSE))=0,"",VLOOKUP($A41,Questions!$B:$AA,23,FALSE))</f>
        <v> </v>
      </c>
      <c r="G41" s="338" t="str">
        <f>IF(LEN(VLOOKUP($A41,Questions!$B:$AA,24,FALSE))=0,"",VLOOKUP($A41,Questions!$B:$AA,24,FALSE))</f>
        <v> </v>
      </c>
      <c r="H41" s="337" t="str">
        <f>IF(LEN(VLOOKUP($A41,Questions!$B:$AA,25,FALSE))=0,"",VLOOKUP($A41,Questions!$B:$AA,25,FALSE))</f>
        <v> </v>
      </c>
      <c r="I41" s="337" t="str">
        <f>IF(LEN(VLOOKUP($A41,Questions!$B:$AA,26,FALSE))=0,"",VLOOKUP($A41,Questions!$B:$AA,26,FALSE))</f>
        <v> </v>
      </c>
      <c r="J41" s="337" t="str">
        <f>IF(LEN(VLOOKUP($A41,Questions!$B:$AB,27,FALSE))=0,"",VLOOKUP($A41,Questions!$B:$AB,27,FALSE))</f>
        <v> </v>
      </c>
      <c r="K41" s="13"/>
      <c r="L41" s="13"/>
      <c r="M41" s="13"/>
      <c r="N41" s="13"/>
      <c r="O41" s="13"/>
      <c r="P41" s="13"/>
      <c r="Q41" s="13"/>
      <c r="R41" s="13"/>
      <c r="S41" s="13"/>
      <c r="T41" s="13"/>
      <c r="U41" s="13"/>
      <c r="V41" s="13"/>
      <c r="W41" s="13"/>
      <c r="X41" s="13"/>
      <c r="Y41" s="13"/>
      <c r="Z41" s="13"/>
      <c r="AA41" s="13"/>
      <c r="AB41" s="13"/>
      <c r="AC41" s="13"/>
      <c r="AD41" s="13"/>
    </row>
    <row r="42" ht="48.0" customHeight="1">
      <c r="A42" s="38" t="s">
        <v>106</v>
      </c>
      <c r="B42" s="227" t="str">
        <f>VLOOKUP(A42,'HECVAT - Full | Vendor Response'!A$26:B$283,2,FALSE)</f>
        <v>Can the systems that hold the institution's data be compliant with NIST SP 800-171 and/or CMMC Level 3 standards?</v>
      </c>
      <c r="C42" s="338" t="str">
        <f>IF(LEN(VLOOKUP($A42,Questions!$B:$AA,20,FALSE))=0,"",VLOOKUP($A42,Questions!$B:$AA,20,FALSE))</f>
        <v> </v>
      </c>
      <c r="D42" s="338" t="str">
        <f>IF(LEN(VLOOKUP($A42,Questions!$B:$AA,21,FALSE))=0,"",VLOOKUP($A42,Questions!$B:$AA,21,FALSE))</f>
        <v> </v>
      </c>
      <c r="E42" s="337" t="str">
        <f>IF(LEN(VLOOKUP($A42,Questions!$B:$AA,22,FALSE))=0,"",VLOOKUP($A42,Questions!$B:$AA,22,FALSE))</f>
        <v> </v>
      </c>
      <c r="F42" s="338" t="str">
        <f>IF(LEN(VLOOKUP($A42,Questions!$B:$AA,23,FALSE))=0,"",VLOOKUP($A42,Questions!$B:$AA,23,FALSE))</f>
        <v> </v>
      </c>
      <c r="G42" s="338" t="str">
        <f>IF(LEN(VLOOKUP($A42,Questions!$B:$AA,24,FALSE))=0,"",VLOOKUP($A42,Questions!$B:$AA,24,FALSE))</f>
        <v> </v>
      </c>
      <c r="H42" s="337" t="str">
        <f>IF(LEN(VLOOKUP($A42,Questions!$B:$AA,25,FALSE))=0,"",VLOOKUP($A42,Questions!$B:$AA,25,FALSE))</f>
        <v> </v>
      </c>
      <c r="I42" s="338" t="str">
        <f>IF(LEN(VLOOKUP($A42,Questions!$B:$AA,26,FALSE))=0,"",VLOOKUP($A42,Questions!$B:$AA,26,FALSE))</f>
        <v> </v>
      </c>
      <c r="J42" s="338" t="str">
        <f>IF(LEN(VLOOKUP($A42,Questions!$B:$AB,27,FALSE))=0,"",VLOOKUP($A42,Questions!$B:$AB,27,FALSE))</f>
        <v> </v>
      </c>
      <c r="K42" s="13"/>
      <c r="L42" s="13"/>
      <c r="M42" s="13"/>
      <c r="N42" s="13"/>
      <c r="O42" s="13"/>
      <c r="P42" s="13"/>
      <c r="Q42" s="13"/>
      <c r="R42" s="13"/>
      <c r="S42" s="13"/>
      <c r="T42" s="13"/>
      <c r="U42" s="13"/>
      <c r="V42" s="13"/>
      <c r="W42" s="13"/>
      <c r="X42" s="13"/>
      <c r="Y42" s="13"/>
      <c r="Z42" s="13"/>
      <c r="AA42" s="13"/>
      <c r="AB42" s="13"/>
      <c r="AC42" s="13"/>
      <c r="AD42" s="13"/>
    </row>
    <row r="43" ht="48.0" customHeight="1">
      <c r="A43" s="38" t="s">
        <v>108</v>
      </c>
      <c r="B43" s="227" t="str">
        <f>VLOOKUP(A43,'HECVAT - Full | Vendor Response'!A$26:B$283,2,FALSE)</f>
        <v>Can you provide overall system and/or application architecture diagrams including a full description of the data flow for all components of the system?</v>
      </c>
      <c r="C43" s="338" t="str">
        <f>IF(LEN(VLOOKUP($A43,Questions!$B:$AA,20,FALSE))=0,"",VLOOKUP($A43,Questions!$B:$AA,20,FALSE))</f>
        <v> </v>
      </c>
      <c r="D43" s="337" t="str">
        <f>IF(LEN(VLOOKUP($A43,Questions!$B:$AA,21,FALSE))=0,"",VLOOKUP($A43,Questions!$B:$AA,21,FALSE))</f>
        <v> </v>
      </c>
      <c r="E43" s="337" t="str">
        <f>IF(LEN(VLOOKUP($A43,Questions!$B:$AA,22,FALSE))=0,"",VLOOKUP($A43,Questions!$B:$AA,22,FALSE))</f>
        <v> </v>
      </c>
      <c r="F43" s="337" t="str">
        <f>IF(LEN(VLOOKUP($A43,Questions!$B:$AA,23,FALSE))=0,"",VLOOKUP($A43,Questions!$B:$AA,23,FALSE))</f>
        <v> </v>
      </c>
      <c r="G43" s="337" t="str">
        <f>IF(LEN(VLOOKUP($A43,Questions!$B:$AA,24,FALSE))=0,"",VLOOKUP($A43,Questions!$B:$AA,24,FALSE))</f>
        <v> </v>
      </c>
      <c r="H43" s="337" t="str">
        <f>IF(LEN(VLOOKUP($A43,Questions!$B:$AA,25,FALSE))=0,"",VLOOKUP($A43,Questions!$B:$AA,25,FALSE))</f>
        <v> </v>
      </c>
      <c r="I43" s="338" t="str">
        <f>IF(LEN(VLOOKUP($A43,Questions!$B:$AA,26,FALSE))=0,"",VLOOKUP($A43,Questions!$B:$AA,26,FALSE))</f>
        <v> </v>
      </c>
      <c r="J43" s="338" t="str">
        <f>IF(LEN(VLOOKUP($A43,Questions!$B:$AB,27,FALSE))=0,"",VLOOKUP($A43,Questions!$B:$AB,27,FALSE))</f>
        <v> </v>
      </c>
      <c r="K43" s="13"/>
      <c r="L43" s="13"/>
      <c r="M43" s="13"/>
      <c r="N43" s="13"/>
      <c r="O43" s="13"/>
      <c r="P43" s="13"/>
      <c r="Q43" s="13"/>
      <c r="R43" s="13"/>
      <c r="S43" s="13"/>
      <c r="T43" s="13"/>
      <c r="U43" s="13"/>
      <c r="V43" s="13"/>
      <c r="W43" s="13"/>
      <c r="X43" s="13"/>
      <c r="Y43" s="13"/>
      <c r="Z43" s="13"/>
      <c r="AA43" s="13"/>
      <c r="AB43" s="13"/>
      <c r="AC43" s="13"/>
      <c r="AD43" s="13"/>
    </row>
    <row r="44" ht="48.0" customHeight="1">
      <c r="A44" s="38" t="s">
        <v>110</v>
      </c>
      <c r="B44" s="227" t="str">
        <f>VLOOKUP(A44,'HECVAT - Full | Vendor Response'!A$26:B$283,2,FALSE)</f>
        <v>Does your organization have a data privacy policy?</v>
      </c>
      <c r="C44" s="338" t="str">
        <f>IF(LEN(VLOOKUP($A44,Questions!$B:$AA,20,FALSE))=0,"",VLOOKUP($A44,Questions!$B:$AA,20,FALSE))</f>
        <v> </v>
      </c>
      <c r="D44" s="337" t="str">
        <f>IF(LEN(VLOOKUP($A44,Questions!$B:$AA,21,FALSE))=0,"",VLOOKUP($A44,Questions!$B:$AA,21,FALSE))</f>
        <v> </v>
      </c>
      <c r="E44" s="337" t="str">
        <f>IF(LEN(VLOOKUP($A44,Questions!$B:$AA,22,FALSE))=0,"",VLOOKUP($A44,Questions!$B:$AA,22,FALSE))</f>
        <v> </v>
      </c>
      <c r="F44" s="337" t="str">
        <f>IF(LEN(VLOOKUP($A44,Questions!$B:$AA,23,FALSE))=0,"",VLOOKUP($A44,Questions!$B:$AA,23,FALSE))</f>
        <v> </v>
      </c>
      <c r="G44" s="337" t="str">
        <f>IF(LEN(VLOOKUP($A44,Questions!$B:$AA,24,FALSE))=0,"",VLOOKUP($A44,Questions!$B:$AA,24,FALSE))</f>
        <v> </v>
      </c>
      <c r="H44" s="337" t="str">
        <f>IF(LEN(VLOOKUP($A44,Questions!$B:$AA,25,FALSE))=0,"",VLOOKUP($A44,Questions!$B:$AA,25,FALSE))</f>
        <v> </v>
      </c>
      <c r="I44" s="338" t="str">
        <f>IF(LEN(VLOOKUP($A44,Questions!$B:$AA,26,FALSE))=0,"",VLOOKUP($A44,Questions!$B:$AA,26,FALSE))</f>
        <v> </v>
      </c>
      <c r="J44" s="338" t="str">
        <f>IF(LEN(VLOOKUP($A44,Questions!$B:$AB,27,FALSE))=0,"",VLOOKUP($A44,Questions!$B:$AB,27,FALSE))</f>
        <v> </v>
      </c>
      <c r="K44" s="13"/>
      <c r="L44" s="13"/>
      <c r="M44" s="13"/>
      <c r="N44" s="13"/>
      <c r="O44" s="13"/>
      <c r="P44" s="13"/>
      <c r="Q44" s="13"/>
      <c r="R44" s="13"/>
      <c r="S44" s="13"/>
      <c r="T44" s="13"/>
      <c r="U44" s="13"/>
      <c r="V44" s="13"/>
      <c r="W44" s="13"/>
      <c r="X44" s="13"/>
      <c r="Y44" s="13"/>
      <c r="Z44" s="13"/>
      <c r="AA44" s="13"/>
      <c r="AB44" s="13"/>
      <c r="AC44" s="13"/>
      <c r="AD44" s="13"/>
    </row>
    <row r="45" ht="48.0" customHeight="1">
      <c r="A45" s="38" t="s">
        <v>111</v>
      </c>
      <c r="B45" s="227" t="str">
        <f>VLOOKUP(A45,'HECVAT - Full | Vendor Response'!A$26:B$283,2,FALSE)</f>
        <v>Do you have a documented, and currently implemented, employee onboarding and offboarding policy?</v>
      </c>
      <c r="C45" s="338" t="str">
        <f>IF(LEN(VLOOKUP($A45,Questions!$B:$AA,20,FALSE))=0,"",VLOOKUP($A45,Questions!$B:$AA,20,FALSE))</f>
        <v> </v>
      </c>
      <c r="D45" s="337" t="str">
        <f>IF(LEN(VLOOKUP($A45,Questions!$B:$AA,21,FALSE))=0,"",VLOOKUP($A45,Questions!$B:$AA,21,FALSE))</f>
        <v> </v>
      </c>
      <c r="E45" s="337" t="str">
        <f>IF(LEN(VLOOKUP($A45,Questions!$B:$AA,22,FALSE))=0,"",VLOOKUP($A45,Questions!$B:$AA,22,FALSE))</f>
        <v> </v>
      </c>
      <c r="F45" s="337" t="str">
        <f>IF(LEN(VLOOKUP($A45,Questions!$B:$AA,23,FALSE))=0,"",VLOOKUP($A45,Questions!$B:$AA,23,FALSE))</f>
        <v> </v>
      </c>
      <c r="G45" s="337" t="str">
        <f>IF(LEN(VLOOKUP($A45,Questions!$B:$AA,24,FALSE))=0,"",VLOOKUP($A45,Questions!$B:$AA,24,FALSE))</f>
        <v> </v>
      </c>
      <c r="H45" s="337" t="str">
        <f>IF(LEN(VLOOKUP($A45,Questions!$B:$AA,25,FALSE))=0,"",VLOOKUP($A45,Questions!$B:$AA,25,FALSE))</f>
        <v> </v>
      </c>
      <c r="I45" s="338" t="str">
        <f>IF(LEN(VLOOKUP($A45,Questions!$B:$AA,26,FALSE))=0,"",VLOOKUP($A45,Questions!$B:$AA,26,FALSE))</f>
        <v> </v>
      </c>
      <c r="J45" s="338" t="str">
        <f>IF(LEN(VLOOKUP($A45,Questions!$B:$AB,27,FALSE))=0,"",VLOOKUP($A45,Questions!$B:$AB,27,FALSE))</f>
        <v> </v>
      </c>
      <c r="K45" s="13"/>
      <c r="L45" s="13"/>
      <c r="M45" s="13"/>
      <c r="N45" s="13"/>
      <c r="O45" s="13"/>
      <c r="P45" s="13"/>
      <c r="Q45" s="13"/>
      <c r="R45" s="13"/>
      <c r="S45" s="13"/>
      <c r="T45" s="13"/>
      <c r="U45" s="13"/>
      <c r="V45" s="13"/>
      <c r="W45" s="13"/>
      <c r="X45" s="13"/>
      <c r="Y45" s="13"/>
      <c r="Z45" s="13"/>
      <c r="AA45" s="13"/>
      <c r="AB45" s="13"/>
      <c r="AC45" s="13"/>
      <c r="AD45" s="13"/>
    </row>
    <row r="46" ht="48.0" customHeight="1">
      <c r="A46" s="38" t="s">
        <v>113</v>
      </c>
      <c r="B46" s="227" t="str">
        <f>VLOOKUP(A46,'HECVAT - Full | Vendor Response'!A$26:B$283,2,FALSE)</f>
        <v>Do you have a documented change management process?</v>
      </c>
      <c r="C46" s="338" t="str">
        <f>IF(LEN(VLOOKUP($A46,Questions!$B:$AA,20,FALSE))=0,"",VLOOKUP($A46,Questions!$B:$AA,20,FALSE))</f>
        <v> </v>
      </c>
      <c r="D46" s="337" t="str">
        <f>IF(LEN(VLOOKUP($A46,Questions!$B:$AA,21,FALSE))=0,"",VLOOKUP($A46,Questions!$B:$AA,21,FALSE))</f>
        <v> </v>
      </c>
      <c r="E46" s="337" t="str">
        <f>IF(LEN(VLOOKUP($A46,Questions!$B:$AA,22,FALSE))=0,"",VLOOKUP($A46,Questions!$B:$AA,22,FALSE))</f>
        <v> </v>
      </c>
      <c r="F46" s="337" t="str">
        <f>IF(LEN(VLOOKUP($A46,Questions!$B:$AA,23,FALSE))=0,"",VLOOKUP($A46,Questions!$B:$AA,23,FALSE))</f>
        <v> </v>
      </c>
      <c r="G46" s="337" t="str">
        <f>IF(LEN(VLOOKUP($A46,Questions!$B:$AA,24,FALSE))=0,"",VLOOKUP($A46,Questions!$B:$AA,24,FALSE))</f>
        <v> </v>
      </c>
      <c r="H46" s="337" t="str">
        <f>IF(LEN(VLOOKUP($A46,Questions!$B:$AA,25,FALSE))=0,"",VLOOKUP($A46,Questions!$B:$AA,25,FALSE))</f>
        <v> </v>
      </c>
      <c r="I46" s="338" t="str">
        <f>IF(LEN(VLOOKUP($A46,Questions!$B:$AA,26,FALSE))=0,"",VLOOKUP($A46,Questions!$B:$AA,26,FALSE))</f>
        <v> </v>
      </c>
      <c r="J46" s="338" t="str">
        <f>IF(LEN(VLOOKUP($A46,Questions!$B:$AB,27,FALSE))=0,"",VLOOKUP($A46,Questions!$B:$AB,27,FALSE))</f>
        <v> </v>
      </c>
      <c r="K46" s="13"/>
      <c r="L46" s="13"/>
      <c r="M46" s="13"/>
      <c r="N46" s="13"/>
      <c r="O46" s="13"/>
      <c r="P46" s="13"/>
      <c r="Q46" s="13"/>
      <c r="R46" s="13"/>
      <c r="S46" s="13"/>
      <c r="T46" s="13"/>
      <c r="U46" s="13"/>
      <c r="V46" s="13"/>
      <c r="W46" s="13"/>
      <c r="X46" s="13"/>
      <c r="Y46" s="13"/>
      <c r="Z46" s="13"/>
      <c r="AA46" s="13"/>
      <c r="AB46" s="13"/>
      <c r="AC46" s="13"/>
      <c r="AD46" s="13"/>
    </row>
    <row r="47" ht="48.0" customHeight="1">
      <c r="A47" s="38" t="s">
        <v>115</v>
      </c>
      <c r="B47" s="227" t="str">
        <f>VLOOKUP(A47,'HECVAT - Full | Vendor Response'!A$26:B$283,2,FALSE)</f>
        <v>Has a VPAT or ACR been created or updated for the product and version under consideration within the past year?</v>
      </c>
      <c r="C47" s="338" t="str">
        <f>IF(LEN(VLOOKUP($A47,Questions!$B:$AA,20,FALSE))=0,"",VLOOKUP($A47,Questions!$B:$AA,20,FALSE))</f>
        <v> </v>
      </c>
      <c r="D47" s="337" t="str">
        <f>IF(LEN(VLOOKUP($A47,Questions!$B:$AA,21,FALSE))=0,"",VLOOKUP($A47,Questions!$B:$AA,21,FALSE))</f>
        <v> </v>
      </c>
      <c r="E47" s="337" t="str">
        <f>IF(LEN(VLOOKUP($A47,Questions!$B:$AA,22,FALSE))=0,"",VLOOKUP($A47,Questions!$B:$AA,22,FALSE))</f>
        <v> </v>
      </c>
      <c r="F47" s="337" t="str">
        <f>IF(LEN(VLOOKUP($A47,Questions!$B:$AA,23,FALSE))=0,"",VLOOKUP($A47,Questions!$B:$AA,23,FALSE))</f>
        <v> </v>
      </c>
      <c r="G47" s="337" t="str">
        <f>IF(LEN(VLOOKUP($A47,Questions!$B:$AA,24,FALSE))=0,"",VLOOKUP($A47,Questions!$B:$AA,24,FALSE))</f>
        <v> </v>
      </c>
      <c r="H47" s="337" t="str">
        <f>IF(LEN(VLOOKUP($A47,Questions!$B:$AA,25,FALSE))=0,"",VLOOKUP($A47,Questions!$B:$AA,25,FALSE))</f>
        <v> </v>
      </c>
      <c r="I47" s="338" t="str">
        <f>IF(LEN(VLOOKUP($A47,Questions!$B:$AA,26,FALSE))=0,"",VLOOKUP($A47,Questions!$B:$AA,26,FALSE))</f>
        <v> </v>
      </c>
      <c r="J47" s="338" t="str">
        <f>IF(LEN(VLOOKUP($A47,Questions!$B:$AB,27,FALSE))=0,"",VLOOKUP($A47,Questions!$B:$AB,27,FALSE))</f>
        <v> </v>
      </c>
      <c r="K47" s="13"/>
      <c r="L47" s="13"/>
      <c r="M47" s="13"/>
      <c r="N47" s="13"/>
      <c r="O47" s="13"/>
      <c r="P47" s="13"/>
      <c r="Q47" s="13"/>
      <c r="R47" s="13"/>
      <c r="S47" s="13"/>
      <c r="T47" s="13"/>
      <c r="U47" s="13"/>
      <c r="V47" s="13"/>
      <c r="W47" s="13"/>
      <c r="X47" s="13"/>
      <c r="Y47" s="13"/>
      <c r="Z47" s="13"/>
      <c r="AA47" s="13"/>
      <c r="AB47" s="13"/>
      <c r="AC47" s="13"/>
      <c r="AD47" s="13"/>
    </row>
    <row r="48" ht="48.0" customHeight="1">
      <c r="A48" s="38" t="s">
        <v>117</v>
      </c>
      <c r="B48" s="227" t="str">
        <f>VLOOKUP(A48,'HECVAT - Full | Vendor Response'!A$26:B$283,2,FALSE)</f>
        <v>Do you have documentation to support the accessibility features of your product?</v>
      </c>
      <c r="C48" s="338" t="str">
        <f>IF(LEN(VLOOKUP($A48,Questions!$B:$AA,20,FALSE))=0,"",VLOOKUP($A48,Questions!$B:$AA,20,FALSE))</f>
        <v> </v>
      </c>
      <c r="D48" s="337" t="str">
        <f>IF(LEN(VLOOKUP($A48,Questions!$B:$AA,21,FALSE))=0,"",VLOOKUP($A48,Questions!$B:$AA,21,FALSE))</f>
        <v> </v>
      </c>
      <c r="E48" s="337" t="str">
        <f>IF(LEN(VLOOKUP($A48,Questions!$B:$AA,22,FALSE))=0,"",VLOOKUP($A48,Questions!$B:$AA,22,FALSE))</f>
        <v> </v>
      </c>
      <c r="F48" s="337" t="str">
        <f>IF(LEN(VLOOKUP($A48,Questions!$B:$AA,23,FALSE))=0,"",VLOOKUP($A48,Questions!$B:$AA,23,FALSE))</f>
        <v> </v>
      </c>
      <c r="G48" s="337" t="str">
        <f>IF(LEN(VLOOKUP($A48,Questions!$B:$AA,24,FALSE))=0,"",VLOOKUP($A48,Questions!$B:$AA,24,FALSE))</f>
        <v> </v>
      </c>
      <c r="H48" s="337" t="str">
        <f>IF(LEN(VLOOKUP($A48,Questions!$B:$AA,25,FALSE))=0,"",VLOOKUP($A48,Questions!$B:$AA,25,FALSE))</f>
        <v> </v>
      </c>
      <c r="I48" s="338" t="str">
        <f>IF(LEN(VLOOKUP($A48,Questions!$B:$AA,26,FALSE))=0,"",VLOOKUP($A48,Questions!$B:$AA,26,FALSE))</f>
        <v> </v>
      </c>
      <c r="J48" s="338" t="str">
        <f>IF(LEN(VLOOKUP($A48,Questions!$B:$AB,27,FALSE))=0,"",VLOOKUP($A48,Questions!$B:$AB,27,FALSE))</f>
        <v> </v>
      </c>
      <c r="K48" s="13"/>
      <c r="L48" s="13"/>
      <c r="M48" s="13"/>
      <c r="N48" s="13"/>
      <c r="O48" s="13"/>
      <c r="P48" s="13"/>
      <c r="Q48" s="13"/>
      <c r="R48" s="13"/>
      <c r="S48" s="13"/>
      <c r="T48" s="13"/>
      <c r="U48" s="13"/>
      <c r="V48" s="13"/>
      <c r="W48" s="13"/>
      <c r="X48" s="13"/>
      <c r="Y48" s="13"/>
      <c r="Z48" s="13"/>
      <c r="AA48" s="13"/>
      <c r="AB48" s="13"/>
      <c r="AC48" s="13"/>
      <c r="AD48" s="13"/>
    </row>
    <row r="49" ht="36.0" customHeight="1">
      <c r="A49" s="32" t="s">
        <v>2447</v>
      </c>
      <c r="B49" s="9"/>
      <c r="C49" s="33" t="str">
        <f t="shared" ref="C49:J49" si="3">C$22</f>
        <v>CIS Critical Security Controls v6.1</v>
      </c>
      <c r="D49" s="33" t="str">
        <f t="shared" si="3"/>
        <v>HIPAA</v>
      </c>
      <c r="E49" s="33" t="str">
        <f t="shared" si="3"/>
        <v>ISO 27002:27013</v>
      </c>
      <c r="F49" s="33" t="str">
        <f t="shared" si="3"/>
        <v>NIST Cybersecurity Framework</v>
      </c>
      <c r="G49" s="33" t="str">
        <f t="shared" si="3"/>
        <v>NIST SP 800-171r1</v>
      </c>
      <c r="H49" s="33" t="str">
        <f t="shared" si="3"/>
        <v>NIST SP 800-53r4</v>
      </c>
      <c r="I49" s="33" t="str">
        <f t="shared" si="3"/>
        <v>PCI DSS</v>
      </c>
      <c r="J49" s="33" t="str">
        <f t="shared" si="3"/>
        <v>Trusted CI</v>
      </c>
      <c r="K49" s="13"/>
      <c r="L49" s="13"/>
      <c r="M49" s="13"/>
      <c r="N49" s="13"/>
      <c r="O49" s="13"/>
      <c r="P49" s="13"/>
      <c r="Q49" s="13"/>
      <c r="R49" s="13"/>
      <c r="S49" s="13"/>
      <c r="T49" s="13"/>
      <c r="U49" s="13"/>
      <c r="V49" s="13"/>
      <c r="W49" s="13"/>
      <c r="X49" s="13"/>
      <c r="Y49" s="13"/>
      <c r="Z49" s="13"/>
      <c r="AA49" s="13"/>
      <c r="AB49" s="13"/>
      <c r="AC49" s="13"/>
      <c r="AD49" s="13"/>
    </row>
    <row r="50" ht="96.0" customHeight="1">
      <c r="A50" s="38" t="s">
        <v>120</v>
      </c>
      <c r="B50" s="227" t="str">
        <f>VLOOKUP(A50,'HECVAT - Full | Vendor Response'!A$26:B$283,2,FALSE)</f>
        <v>Has a third party expert conducted an audit of the most recent version of your product?</v>
      </c>
      <c r="C50" s="338" t="str">
        <f>IF(LEN(VLOOKUP($A50,Questions!$B:$AA,20,FALSE))=0,"",VLOOKUP($A50,Questions!$B:$AA,20,FALSE))</f>
        <v> </v>
      </c>
      <c r="D50" s="337" t="str">
        <f>IF(LEN(VLOOKUP($A50,Questions!$B:$AA,21,FALSE))=0,"",VLOOKUP($A50,Questions!$B:$AA,21,FALSE))</f>
        <v> </v>
      </c>
      <c r="E50" s="337" t="str">
        <f>IF(LEN(VLOOKUP($A50,Questions!$B:$AA,22,FALSE))=0,"",VLOOKUP($A50,Questions!$B:$AA,22,FALSE))</f>
        <v> </v>
      </c>
      <c r="F50" s="337" t="str">
        <f>IF(LEN(VLOOKUP($A50,Questions!$B:$AA,23,FALSE))=0,"",VLOOKUP($A50,Questions!$B:$AA,23,FALSE))</f>
        <v> </v>
      </c>
      <c r="G50" s="337" t="str">
        <f>IF(LEN(VLOOKUP($A50,Questions!$B:$AA,24,FALSE))=0,"",VLOOKUP($A50,Questions!$B:$AA,24,FALSE))</f>
        <v> </v>
      </c>
      <c r="H50" s="337" t="str">
        <f>IF(LEN(VLOOKUP($A50,Questions!$B:$AA,25,FALSE))=0,"",VLOOKUP($A50,Questions!$B:$AA,25,FALSE))</f>
        <v> </v>
      </c>
      <c r="I50" s="338" t="str">
        <f>IF(LEN(VLOOKUP($A50,Questions!$B:$AA,26,FALSE))=0,"",VLOOKUP($A50,Questions!$B:$AA,26,FALSE))</f>
        <v> </v>
      </c>
      <c r="J50" s="338" t="str">
        <f>IF(LEN(VLOOKUP($A50,Questions!$B:$AB,27,FALSE))=0,"",VLOOKUP($A50,Questions!$B:$AB,27,FALSE))</f>
        <v> </v>
      </c>
      <c r="K50" s="13"/>
      <c r="L50" s="13"/>
      <c r="M50" s="13"/>
      <c r="N50" s="13"/>
      <c r="O50" s="13"/>
      <c r="P50" s="13"/>
      <c r="Q50" s="13"/>
      <c r="R50" s="13"/>
      <c r="S50" s="13"/>
      <c r="T50" s="13"/>
      <c r="U50" s="13"/>
      <c r="V50" s="13"/>
      <c r="W50" s="13"/>
      <c r="X50" s="13"/>
      <c r="Y50" s="13"/>
      <c r="Z50" s="13"/>
      <c r="AA50" s="13"/>
      <c r="AB50" s="13"/>
      <c r="AC50" s="13"/>
      <c r="AD50" s="13"/>
    </row>
    <row r="51" ht="96.0" customHeight="1">
      <c r="A51" s="38" t="s">
        <v>122</v>
      </c>
      <c r="B51" s="227" t="str">
        <f>VLOOKUP(A51,'HECVAT - Full | Vendor Response'!A$26:B$283,2,FALSE)</f>
        <v>Do you have a documented and implemented process for verifying accessibility conformance?</v>
      </c>
      <c r="C51" s="338" t="str">
        <f>IF(LEN(VLOOKUP($A51,Questions!$B:$AA,20,FALSE))=0,"",VLOOKUP($A51,Questions!$B:$AA,20,FALSE))</f>
        <v> </v>
      </c>
      <c r="D51" s="337" t="str">
        <f>IF(LEN(VLOOKUP($A51,Questions!$B:$AA,21,FALSE))=0,"",VLOOKUP($A51,Questions!$B:$AA,21,FALSE))</f>
        <v> </v>
      </c>
      <c r="E51" s="337" t="str">
        <f>IF(LEN(VLOOKUP($A51,Questions!$B:$AA,22,FALSE))=0,"",VLOOKUP($A51,Questions!$B:$AA,22,FALSE))</f>
        <v> </v>
      </c>
      <c r="F51" s="337" t="str">
        <f>IF(LEN(VLOOKUP($A51,Questions!$B:$AA,23,FALSE))=0,"",VLOOKUP($A51,Questions!$B:$AA,23,FALSE))</f>
        <v> </v>
      </c>
      <c r="G51" s="337" t="str">
        <f>IF(LEN(VLOOKUP($A51,Questions!$B:$AA,24,FALSE))=0,"",VLOOKUP($A51,Questions!$B:$AA,24,FALSE))</f>
        <v> </v>
      </c>
      <c r="H51" s="337" t="str">
        <f>IF(LEN(VLOOKUP($A51,Questions!$B:$AA,25,FALSE))=0,"",VLOOKUP($A51,Questions!$B:$AA,25,FALSE))</f>
        <v> </v>
      </c>
      <c r="I51" s="338" t="str">
        <f>IF(LEN(VLOOKUP($A51,Questions!$B:$AA,26,FALSE))=0,"",VLOOKUP($A51,Questions!$B:$AA,26,FALSE))</f>
        <v> </v>
      </c>
      <c r="J51" s="338" t="str">
        <f>IF(LEN(VLOOKUP($A51,Questions!$B:$AB,27,FALSE))=0,"",VLOOKUP($A51,Questions!$B:$AB,27,FALSE))</f>
        <v> </v>
      </c>
      <c r="K51" s="13"/>
      <c r="L51" s="13"/>
      <c r="M51" s="13"/>
      <c r="N51" s="13"/>
      <c r="O51" s="13"/>
      <c r="P51" s="13"/>
      <c r="Q51" s="13"/>
      <c r="R51" s="13"/>
      <c r="S51" s="13"/>
      <c r="T51" s="13"/>
      <c r="U51" s="13"/>
      <c r="V51" s="13"/>
      <c r="W51" s="13"/>
      <c r="X51" s="13"/>
      <c r="Y51" s="13"/>
      <c r="Z51" s="13"/>
      <c r="AA51" s="13"/>
      <c r="AB51" s="13"/>
      <c r="AC51" s="13"/>
      <c r="AD51" s="13"/>
    </row>
    <row r="52" ht="96.0" customHeight="1">
      <c r="A52" s="38" t="s">
        <v>124</v>
      </c>
      <c r="B52" s="227" t="str">
        <f>VLOOKUP(A52,'HECVAT - Full | Vendor Response'!A$26:B$283,2,FALSE)</f>
        <v>Have you adopted a technical or legal standard of conformance for the product in question?</v>
      </c>
      <c r="C52" s="338" t="str">
        <f>IF(LEN(VLOOKUP($A52,Questions!$B:$AA,20,FALSE))=0,"",VLOOKUP($A52,Questions!$B:$AA,20,FALSE))</f>
        <v> </v>
      </c>
      <c r="D52" s="337" t="str">
        <f>IF(LEN(VLOOKUP($A52,Questions!$B:$AA,21,FALSE))=0,"",VLOOKUP($A52,Questions!$B:$AA,21,FALSE))</f>
        <v> </v>
      </c>
      <c r="E52" s="337" t="str">
        <f>IF(LEN(VLOOKUP($A52,Questions!$B:$AA,22,FALSE))=0,"",VLOOKUP($A52,Questions!$B:$AA,22,FALSE))</f>
        <v> </v>
      </c>
      <c r="F52" s="337" t="str">
        <f>IF(LEN(VLOOKUP($A52,Questions!$B:$AA,23,FALSE))=0,"",VLOOKUP($A52,Questions!$B:$AA,23,FALSE))</f>
        <v> </v>
      </c>
      <c r="G52" s="337" t="str">
        <f>IF(LEN(VLOOKUP($A52,Questions!$B:$AA,24,FALSE))=0,"",VLOOKUP($A52,Questions!$B:$AA,24,FALSE))</f>
        <v> </v>
      </c>
      <c r="H52" s="337" t="str">
        <f>IF(LEN(VLOOKUP($A52,Questions!$B:$AA,25,FALSE))=0,"",VLOOKUP($A52,Questions!$B:$AA,25,FALSE))</f>
        <v> </v>
      </c>
      <c r="I52" s="338" t="str">
        <f>IF(LEN(VLOOKUP($A52,Questions!$B:$AA,26,FALSE))=0,"",VLOOKUP($A52,Questions!$B:$AA,26,FALSE))</f>
        <v> </v>
      </c>
      <c r="J52" s="338" t="str">
        <f>IF(LEN(VLOOKUP($A52,Questions!$B:$AB,27,FALSE))=0,"",VLOOKUP($A52,Questions!$B:$AB,27,FALSE))</f>
        <v> </v>
      </c>
      <c r="K52" s="13"/>
      <c r="L52" s="13"/>
      <c r="M52" s="13"/>
      <c r="N52" s="13"/>
      <c r="O52" s="13"/>
      <c r="P52" s="13"/>
      <c r="Q52" s="13"/>
      <c r="R52" s="13"/>
      <c r="S52" s="13"/>
      <c r="T52" s="13"/>
      <c r="U52" s="13"/>
      <c r="V52" s="13"/>
      <c r="W52" s="13"/>
      <c r="X52" s="13"/>
      <c r="Y52" s="13"/>
      <c r="Z52" s="13"/>
      <c r="AA52" s="13"/>
      <c r="AB52" s="13"/>
      <c r="AC52" s="13"/>
      <c r="AD52" s="13"/>
    </row>
    <row r="53" ht="96.0" customHeight="1">
      <c r="A53" s="38" t="s">
        <v>126</v>
      </c>
      <c r="B53" s="227" t="str">
        <f>VLOOKUP(A53,'HECVAT - Full | Vendor Response'!A$26:B$283,2,FALSE)</f>
        <v>Can you provide a current, detailed accessibility roadmap with delivery timelines?</v>
      </c>
      <c r="C53" s="338" t="str">
        <f>IF(LEN(VLOOKUP($A53,Questions!$B:$AA,20,FALSE))=0,"",VLOOKUP($A53,Questions!$B:$AA,20,FALSE))</f>
        <v> </v>
      </c>
      <c r="D53" s="337" t="str">
        <f>IF(LEN(VLOOKUP($A53,Questions!$B:$AA,21,FALSE))=0,"",VLOOKUP($A53,Questions!$B:$AA,21,FALSE))</f>
        <v> </v>
      </c>
      <c r="E53" s="337" t="str">
        <f>IF(LEN(VLOOKUP($A53,Questions!$B:$AA,22,FALSE))=0,"",VLOOKUP($A53,Questions!$B:$AA,22,FALSE))</f>
        <v> </v>
      </c>
      <c r="F53" s="337" t="str">
        <f>IF(LEN(VLOOKUP($A53,Questions!$B:$AA,23,FALSE))=0,"",VLOOKUP($A53,Questions!$B:$AA,23,FALSE))</f>
        <v> </v>
      </c>
      <c r="G53" s="337" t="str">
        <f>IF(LEN(VLOOKUP($A53,Questions!$B:$AA,24,FALSE))=0,"",VLOOKUP($A53,Questions!$B:$AA,24,FALSE))</f>
        <v> </v>
      </c>
      <c r="H53" s="337" t="str">
        <f>IF(LEN(VLOOKUP($A53,Questions!$B:$AA,25,FALSE))=0,"",VLOOKUP($A53,Questions!$B:$AA,25,FALSE))</f>
        <v> </v>
      </c>
      <c r="I53" s="338" t="str">
        <f>IF(LEN(VLOOKUP($A53,Questions!$B:$AA,26,FALSE))=0,"",VLOOKUP($A53,Questions!$B:$AA,26,FALSE))</f>
        <v> </v>
      </c>
      <c r="J53" s="338" t="str">
        <f>IF(LEN(VLOOKUP($A53,Questions!$B:$AB,27,FALSE))=0,"",VLOOKUP($A53,Questions!$B:$AB,27,FALSE))</f>
        <v> </v>
      </c>
      <c r="K53" s="13"/>
      <c r="L53" s="13"/>
      <c r="M53" s="13"/>
      <c r="N53" s="13"/>
      <c r="O53" s="13"/>
      <c r="P53" s="13"/>
      <c r="Q53" s="13"/>
      <c r="R53" s="13"/>
      <c r="S53" s="13"/>
      <c r="T53" s="13"/>
      <c r="U53" s="13"/>
      <c r="V53" s="13"/>
      <c r="W53" s="13"/>
      <c r="X53" s="13"/>
      <c r="Y53" s="13"/>
      <c r="Z53" s="13"/>
      <c r="AA53" s="13"/>
      <c r="AB53" s="13"/>
      <c r="AC53" s="13"/>
      <c r="AD53" s="13"/>
    </row>
    <row r="54" ht="96.0" customHeight="1">
      <c r="A54" s="38" t="s">
        <v>128</v>
      </c>
      <c r="B54" s="227" t="str">
        <f>VLOOKUP(A54,'HECVAT - Full | Vendor Response'!A$26:B$283,2,FALSE)</f>
        <v>Do you expect your staff to maintain a current skill set in IT accessibility?</v>
      </c>
      <c r="C54" s="338" t="str">
        <f>IF(LEN(VLOOKUP($A54,Questions!$B:$AA,20,FALSE))=0,"",VLOOKUP($A54,Questions!$B:$AA,20,FALSE))</f>
        <v> </v>
      </c>
      <c r="D54" s="337" t="str">
        <f>IF(LEN(VLOOKUP($A54,Questions!$B:$AA,21,FALSE))=0,"",VLOOKUP($A54,Questions!$B:$AA,21,FALSE))</f>
        <v> </v>
      </c>
      <c r="E54" s="337" t="str">
        <f>IF(LEN(VLOOKUP($A54,Questions!$B:$AA,22,FALSE))=0,"",VLOOKUP($A54,Questions!$B:$AA,22,FALSE))</f>
        <v> </v>
      </c>
      <c r="F54" s="337" t="str">
        <f>IF(LEN(VLOOKUP($A54,Questions!$B:$AA,23,FALSE))=0,"",VLOOKUP($A54,Questions!$B:$AA,23,FALSE))</f>
        <v> </v>
      </c>
      <c r="G54" s="337" t="str">
        <f>IF(LEN(VLOOKUP($A54,Questions!$B:$AA,24,FALSE))=0,"",VLOOKUP($A54,Questions!$B:$AA,24,FALSE))</f>
        <v> </v>
      </c>
      <c r="H54" s="337" t="str">
        <f>IF(LEN(VLOOKUP($A54,Questions!$B:$AA,25,FALSE))=0,"",VLOOKUP($A54,Questions!$B:$AA,25,FALSE))</f>
        <v> </v>
      </c>
      <c r="I54" s="338" t="str">
        <f>IF(LEN(VLOOKUP($A54,Questions!$B:$AA,26,FALSE))=0,"",VLOOKUP($A54,Questions!$B:$AA,26,FALSE))</f>
        <v> </v>
      </c>
      <c r="J54" s="338" t="str">
        <f>IF(LEN(VLOOKUP($A54,Questions!$B:$AB,27,FALSE))=0,"",VLOOKUP($A54,Questions!$B:$AB,27,FALSE))</f>
        <v> </v>
      </c>
      <c r="K54" s="13"/>
      <c r="L54" s="13"/>
      <c r="M54" s="13"/>
      <c r="N54" s="13"/>
      <c r="O54" s="13"/>
      <c r="P54" s="13"/>
      <c r="Q54" s="13"/>
      <c r="R54" s="13"/>
      <c r="S54" s="13"/>
      <c r="T54" s="13"/>
      <c r="U54" s="13"/>
      <c r="V54" s="13"/>
      <c r="W54" s="13"/>
      <c r="X54" s="13"/>
      <c r="Y54" s="13"/>
      <c r="Z54" s="13"/>
      <c r="AA54" s="13"/>
      <c r="AB54" s="13"/>
      <c r="AC54" s="13"/>
      <c r="AD54" s="13"/>
    </row>
    <row r="55" ht="96.0" customHeight="1">
      <c r="A55" s="38" t="s">
        <v>130</v>
      </c>
      <c r="B55" s="227" t="str">
        <f>VLOOKUP(A55,'HECVAT - Full | Vendor Response'!A$26:B$283,2,FALSE)</f>
        <v>Do you have a documented and implemented process for reporting and tracking accessibility issues?</v>
      </c>
      <c r="C55" s="338" t="str">
        <f>IF(LEN(VLOOKUP($A55,Questions!$B:$AA,20,FALSE))=0,"",VLOOKUP($A55,Questions!$B:$AA,20,FALSE))</f>
        <v> </v>
      </c>
      <c r="D55" s="337" t="str">
        <f>IF(LEN(VLOOKUP($A55,Questions!$B:$AA,21,FALSE))=0,"",VLOOKUP($A55,Questions!$B:$AA,21,FALSE))</f>
        <v> </v>
      </c>
      <c r="E55" s="337" t="str">
        <f>IF(LEN(VLOOKUP($A55,Questions!$B:$AA,22,FALSE))=0,"",VLOOKUP($A55,Questions!$B:$AA,22,FALSE))</f>
        <v> </v>
      </c>
      <c r="F55" s="337" t="str">
        <f>IF(LEN(VLOOKUP($A55,Questions!$B:$AA,23,FALSE))=0,"",VLOOKUP($A55,Questions!$B:$AA,23,FALSE))</f>
        <v> </v>
      </c>
      <c r="G55" s="337" t="str">
        <f>IF(LEN(VLOOKUP($A55,Questions!$B:$AA,24,FALSE))=0,"",VLOOKUP($A55,Questions!$B:$AA,24,FALSE))</f>
        <v> </v>
      </c>
      <c r="H55" s="337" t="str">
        <f>IF(LEN(VLOOKUP($A55,Questions!$B:$AA,25,FALSE))=0,"",VLOOKUP($A55,Questions!$B:$AA,25,FALSE))</f>
        <v> </v>
      </c>
      <c r="I55" s="338" t="str">
        <f>IF(LEN(VLOOKUP($A55,Questions!$B:$AA,26,FALSE))=0,"",VLOOKUP($A55,Questions!$B:$AA,26,FALSE))</f>
        <v> </v>
      </c>
      <c r="J55" s="338" t="str">
        <f>IF(LEN(VLOOKUP($A55,Questions!$B:$AB,27,FALSE))=0,"",VLOOKUP($A55,Questions!$B:$AB,27,FALSE))</f>
        <v> </v>
      </c>
      <c r="K55" s="13"/>
      <c r="L55" s="13"/>
      <c r="M55" s="13"/>
      <c r="N55" s="13"/>
      <c r="O55" s="13"/>
      <c r="P55" s="13"/>
      <c r="Q55" s="13"/>
      <c r="R55" s="13"/>
      <c r="S55" s="13"/>
      <c r="T55" s="13"/>
      <c r="U55" s="13"/>
      <c r="V55" s="13"/>
      <c r="W55" s="13"/>
      <c r="X55" s="13"/>
      <c r="Y55" s="13"/>
      <c r="Z55" s="13"/>
      <c r="AA55" s="13"/>
      <c r="AB55" s="13"/>
      <c r="AC55" s="13"/>
      <c r="AD55" s="13"/>
    </row>
    <row r="56" ht="96.0" customHeight="1">
      <c r="A56" s="38" t="s">
        <v>132</v>
      </c>
      <c r="B56" s="227" t="str">
        <f>VLOOKUP(A56,'HECVAT - Full | Vendor Response'!A$26:B$283,2,FALSE)</f>
        <v>Do you have documented processes and procedures for implementing accessibility into your development lifecycle?</v>
      </c>
      <c r="C56" s="338" t="str">
        <f>IF(LEN(VLOOKUP($A56,Questions!$B:$AA,20,FALSE))=0,"",VLOOKUP($A56,Questions!$B:$AA,20,FALSE))</f>
        <v> </v>
      </c>
      <c r="D56" s="337" t="str">
        <f>IF(LEN(VLOOKUP($A56,Questions!$B:$AA,21,FALSE))=0,"",VLOOKUP($A56,Questions!$B:$AA,21,FALSE))</f>
        <v> </v>
      </c>
      <c r="E56" s="337" t="str">
        <f>IF(LEN(VLOOKUP($A56,Questions!$B:$AA,22,FALSE))=0,"",VLOOKUP($A56,Questions!$B:$AA,22,FALSE))</f>
        <v> </v>
      </c>
      <c r="F56" s="337" t="str">
        <f>IF(LEN(VLOOKUP($A56,Questions!$B:$AA,23,FALSE))=0,"",VLOOKUP($A56,Questions!$B:$AA,23,FALSE))</f>
        <v> </v>
      </c>
      <c r="G56" s="337" t="str">
        <f>IF(LEN(VLOOKUP($A56,Questions!$B:$AA,24,FALSE))=0,"",VLOOKUP($A56,Questions!$B:$AA,24,FALSE))</f>
        <v> </v>
      </c>
      <c r="H56" s="337" t="str">
        <f>IF(LEN(VLOOKUP($A56,Questions!$B:$AA,25,FALSE))=0,"",VLOOKUP($A56,Questions!$B:$AA,25,FALSE))</f>
        <v> </v>
      </c>
      <c r="I56" s="338" t="str">
        <f>IF(LEN(VLOOKUP($A56,Questions!$B:$AA,26,FALSE))=0,"",VLOOKUP($A56,Questions!$B:$AA,26,FALSE))</f>
        <v> </v>
      </c>
      <c r="J56" s="338" t="str">
        <f>IF(LEN(VLOOKUP($A56,Questions!$B:$AB,27,FALSE))=0,"",VLOOKUP($A56,Questions!$B:$AB,27,FALSE))</f>
        <v> </v>
      </c>
      <c r="K56" s="13"/>
      <c r="L56" s="13"/>
      <c r="M56" s="13"/>
      <c r="N56" s="13"/>
      <c r="O56" s="13"/>
      <c r="P56" s="13"/>
      <c r="Q56" s="13"/>
      <c r="R56" s="13"/>
      <c r="S56" s="13"/>
      <c r="T56" s="13"/>
      <c r="U56" s="13"/>
      <c r="V56" s="13"/>
      <c r="W56" s="13"/>
      <c r="X56" s="13"/>
      <c r="Y56" s="13"/>
      <c r="Z56" s="13"/>
      <c r="AA56" s="13"/>
      <c r="AB56" s="13"/>
      <c r="AC56" s="13"/>
      <c r="AD56" s="13"/>
    </row>
    <row r="57" ht="96.0" customHeight="1">
      <c r="A57" s="38" t="s">
        <v>134</v>
      </c>
      <c r="B57" s="227" t="str">
        <f>VLOOKUP(A57,'HECVAT - Full | Vendor Response'!A$26:B$283,2,FALSE)</f>
        <v>Can all functions of the application or service be performed using only the keyboard?</v>
      </c>
      <c r="C57" s="338" t="str">
        <f>IF(LEN(VLOOKUP($A57,Questions!$B:$AA,20,FALSE))=0,"",VLOOKUP($A57,Questions!$B:$AA,20,FALSE))</f>
        <v> </v>
      </c>
      <c r="D57" s="337" t="str">
        <f>IF(LEN(VLOOKUP($A57,Questions!$B:$AA,21,FALSE))=0,"",VLOOKUP($A57,Questions!$B:$AA,21,FALSE))</f>
        <v> </v>
      </c>
      <c r="E57" s="337" t="str">
        <f>IF(LEN(VLOOKUP($A57,Questions!$B:$AA,22,FALSE))=0,"",VLOOKUP($A57,Questions!$B:$AA,22,FALSE))</f>
        <v> </v>
      </c>
      <c r="F57" s="337" t="str">
        <f>IF(LEN(VLOOKUP($A57,Questions!$B:$AA,23,FALSE))=0,"",VLOOKUP($A57,Questions!$B:$AA,23,FALSE))</f>
        <v> </v>
      </c>
      <c r="G57" s="337" t="str">
        <f>IF(LEN(VLOOKUP($A57,Questions!$B:$AA,24,FALSE))=0,"",VLOOKUP($A57,Questions!$B:$AA,24,FALSE))</f>
        <v> </v>
      </c>
      <c r="H57" s="337" t="str">
        <f>IF(LEN(VLOOKUP($A57,Questions!$B:$AA,25,FALSE))=0,"",VLOOKUP($A57,Questions!$B:$AA,25,FALSE))</f>
        <v> </v>
      </c>
      <c r="I57" s="338" t="str">
        <f>IF(LEN(VLOOKUP($A57,Questions!$B:$AA,26,FALSE))=0,"",VLOOKUP($A57,Questions!$B:$AA,26,FALSE))</f>
        <v> </v>
      </c>
      <c r="J57" s="338" t="str">
        <f>IF(LEN(VLOOKUP($A57,Questions!$B:$AB,27,FALSE))=0,"",VLOOKUP($A57,Questions!$B:$AB,27,FALSE))</f>
        <v> </v>
      </c>
      <c r="K57" s="13"/>
      <c r="L57" s="13"/>
      <c r="M57" s="13"/>
      <c r="N57" s="13"/>
      <c r="O57" s="13"/>
      <c r="P57" s="13"/>
      <c r="Q57" s="13"/>
      <c r="R57" s="13"/>
      <c r="S57" s="13"/>
      <c r="T57" s="13"/>
      <c r="U57" s="13"/>
      <c r="V57" s="13"/>
      <c r="W57" s="13"/>
      <c r="X57" s="13"/>
      <c r="Y57" s="13"/>
      <c r="Z57" s="13"/>
      <c r="AA57" s="13"/>
      <c r="AB57" s="13"/>
      <c r="AC57" s="13"/>
      <c r="AD57" s="13"/>
    </row>
    <row r="58" ht="96.0" customHeight="1">
      <c r="A58" s="38" t="s">
        <v>136</v>
      </c>
      <c r="B58" s="227" t="str">
        <f>VLOOKUP(A58,'HECVAT - Full | Vendor Response'!A$26:B$283,2,FALSE)</f>
        <v>Does your product rely on activating a special ‘accessibility mode,’ a ‘lite version’ or accessing an alternate interface for accessibility purposes?</v>
      </c>
      <c r="C58" s="338" t="str">
        <f>IF(LEN(VLOOKUP($A58,Questions!$B:$AA,20,FALSE))=0,"",VLOOKUP($A58,Questions!$B:$AA,20,FALSE))</f>
        <v> </v>
      </c>
      <c r="D58" s="337" t="str">
        <f>IF(LEN(VLOOKUP($A58,Questions!$B:$AA,21,FALSE))=0,"",VLOOKUP($A58,Questions!$B:$AA,21,FALSE))</f>
        <v> </v>
      </c>
      <c r="E58" s="337" t="str">
        <f>IF(LEN(VLOOKUP($A58,Questions!$B:$AA,22,FALSE))=0,"",VLOOKUP($A58,Questions!$B:$AA,22,FALSE))</f>
        <v> </v>
      </c>
      <c r="F58" s="337" t="str">
        <f>IF(LEN(VLOOKUP($A58,Questions!$B:$AA,23,FALSE))=0,"",VLOOKUP($A58,Questions!$B:$AA,23,FALSE))</f>
        <v> </v>
      </c>
      <c r="G58" s="337" t="str">
        <f>IF(LEN(VLOOKUP($A58,Questions!$B:$AA,24,FALSE))=0,"",VLOOKUP($A58,Questions!$B:$AA,24,FALSE))</f>
        <v> </v>
      </c>
      <c r="H58" s="337" t="str">
        <f>IF(LEN(VLOOKUP($A58,Questions!$B:$AA,25,FALSE))=0,"",VLOOKUP($A58,Questions!$B:$AA,25,FALSE))</f>
        <v> </v>
      </c>
      <c r="I58" s="338" t="str">
        <f>IF(LEN(VLOOKUP($A58,Questions!$B:$AA,26,FALSE))=0,"",VLOOKUP($A58,Questions!$B:$AA,26,FALSE))</f>
        <v> </v>
      </c>
      <c r="J58" s="338" t="str">
        <f>IF(LEN(VLOOKUP($A58,Questions!$B:$AB,27,FALSE))=0,"",VLOOKUP($A58,Questions!$B:$AB,27,FALSE))</f>
        <v> </v>
      </c>
      <c r="K58" s="13"/>
      <c r="L58" s="13"/>
      <c r="M58" s="13"/>
      <c r="N58" s="13"/>
      <c r="O58" s="13"/>
      <c r="P58" s="13"/>
      <c r="Q58" s="13"/>
      <c r="R58" s="13"/>
      <c r="S58" s="13"/>
      <c r="T58" s="13"/>
      <c r="U58" s="13"/>
      <c r="V58" s="13"/>
      <c r="W58" s="13"/>
      <c r="X58" s="13"/>
      <c r="Y58" s="13"/>
      <c r="Z58" s="13"/>
      <c r="AA58" s="13"/>
      <c r="AB58" s="13"/>
      <c r="AC58" s="13"/>
      <c r="AD58" s="13"/>
    </row>
    <row r="59" ht="36.0" customHeight="1">
      <c r="A59" s="32" t="str">
        <f>IF($C$26="No","Assessment of Third Parties - Optional based on QUALIFIER response.","Assessment of Third Parties")</f>
        <v>Assessment of Third Parties</v>
      </c>
      <c r="B59" s="9"/>
      <c r="C59" s="33" t="str">
        <f t="shared" ref="C59:J59" si="4">C$22</f>
        <v>CIS Critical Security Controls v6.1</v>
      </c>
      <c r="D59" s="33" t="str">
        <f t="shared" si="4"/>
        <v>HIPAA</v>
      </c>
      <c r="E59" s="33" t="str">
        <f t="shared" si="4"/>
        <v>ISO 27002:27013</v>
      </c>
      <c r="F59" s="33" t="str">
        <f t="shared" si="4"/>
        <v>NIST Cybersecurity Framework</v>
      </c>
      <c r="G59" s="33" t="str">
        <f t="shared" si="4"/>
        <v>NIST SP 800-171r1</v>
      </c>
      <c r="H59" s="33" t="str">
        <f t="shared" si="4"/>
        <v>NIST SP 800-53r4</v>
      </c>
      <c r="I59" s="33" t="str">
        <f t="shared" si="4"/>
        <v>PCI DSS</v>
      </c>
      <c r="J59" s="33" t="str">
        <f t="shared" si="4"/>
        <v>Trusted CI</v>
      </c>
      <c r="K59" s="13"/>
      <c r="L59" s="13"/>
      <c r="M59" s="13"/>
      <c r="N59" s="13"/>
      <c r="O59" s="13"/>
      <c r="P59" s="13"/>
      <c r="Q59" s="13"/>
      <c r="R59" s="13"/>
      <c r="S59" s="13"/>
      <c r="T59" s="13"/>
      <c r="U59" s="13"/>
      <c r="V59" s="13"/>
      <c r="W59" s="13"/>
      <c r="X59" s="13"/>
      <c r="Y59" s="13"/>
      <c r="Z59" s="13"/>
      <c r="AA59" s="13"/>
      <c r="AB59" s="13"/>
      <c r="AC59" s="13"/>
      <c r="AD59" s="13"/>
    </row>
    <row r="60" ht="96.0" customHeight="1">
      <c r="A60" s="38" t="s">
        <v>138</v>
      </c>
      <c r="B60" s="227" t="str">
        <f>VLOOKUP(A60,'HECVAT - Full | Vendor Response'!A$26:B$283,2,FALSE)</f>
        <v>Do you perform security assessments of third party companies with which you share data? (i.e. hosting providers, cloud services, PaaS, IaaS, SaaS, etc.).</v>
      </c>
      <c r="C60" s="338" t="str">
        <f>IF(LEN(VLOOKUP($A60,Questions!$B:$AA,20,FALSE))=0,"",VLOOKUP($A60,Questions!$B:$AA,20,FALSE))</f>
        <v> </v>
      </c>
      <c r="D60" s="337" t="str">
        <f>IF(LEN(VLOOKUP($A60,Questions!$B:$AA,21,FALSE))=0,"",VLOOKUP($A60,Questions!$B:$AA,21,FALSE))</f>
        <v> </v>
      </c>
      <c r="E60" s="337" t="str">
        <f>IF(LEN(VLOOKUP($A60,Questions!$B:$AA,22,FALSE))=0,"",VLOOKUP($A60,Questions!$B:$AA,22,FALSE))</f>
        <v> </v>
      </c>
      <c r="F60" s="337" t="str">
        <f>IF(LEN(VLOOKUP($A60,Questions!$B:$AA,23,FALSE))=0,"",VLOOKUP($A60,Questions!$B:$AA,23,FALSE))</f>
        <v> </v>
      </c>
      <c r="G60" s="337" t="str">
        <f>IF(LEN(VLOOKUP($A60,Questions!$B:$AA,24,FALSE))=0,"",VLOOKUP($A60,Questions!$B:$AA,24,FALSE))</f>
        <v> </v>
      </c>
      <c r="H60" s="337" t="str">
        <f>IF(LEN(VLOOKUP($A60,Questions!$B:$AA,25,FALSE))=0,"",VLOOKUP($A60,Questions!$B:$AA,25,FALSE))</f>
        <v> </v>
      </c>
      <c r="I60" s="338" t="str">
        <f>IF(LEN(VLOOKUP($A60,Questions!$B:$AA,26,FALSE))=0,"",VLOOKUP($A60,Questions!$B:$AA,26,FALSE))</f>
        <v> </v>
      </c>
      <c r="J60" s="338" t="str">
        <f>IF(LEN(VLOOKUP($A60,Questions!$B:$AB,27,FALSE))=0,"",VLOOKUP($A60,Questions!$B:$AB,27,FALSE))</f>
        <v> </v>
      </c>
      <c r="K60" s="13"/>
      <c r="L60" s="13"/>
      <c r="M60" s="13"/>
      <c r="N60" s="13"/>
      <c r="O60" s="13"/>
      <c r="P60" s="13"/>
      <c r="Q60" s="13"/>
      <c r="R60" s="13"/>
      <c r="S60" s="13"/>
      <c r="T60" s="13"/>
      <c r="U60" s="13"/>
      <c r="V60" s="13"/>
      <c r="W60" s="13"/>
      <c r="X60" s="13"/>
      <c r="Y60" s="13"/>
      <c r="Z60" s="13"/>
      <c r="AA60" s="13"/>
      <c r="AB60" s="13"/>
      <c r="AC60" s="13"/>
      <c r="AD60" s="13"/>
    </row>
    <row r="61" ht="79.5" customHeight="1">
      <c r="A61" s="38" t="s">
        <v>140</v>
      </c>
      <c r="B61" s="227" t="str">
        <f>VLOOKUP(A61,'HECVAT - Full | Vendor Response'!A$26:B$283,2,FALSE)</f>
        <v>Provide a brief description for why each of these third parties will have access to institution data.</v>
      </c>
      <c r="C61" s="338" t="str">
        <f>IF(LEN(VLOOKUP($A61,Questions!$B:$AA,20,FALSE))=0,"",VLOOKUP($A61,Questions!$B:$AA,20,FALSE))</f>
        <v> </v>
      </c>
      <c r="D61" s="337" t="str">
        <f>IF(LEN(VLOOKUP($A61,Questions!$B:$AA,21,FALSE))=0,"",VLOOKUP($A61,Questions!$B:$AA,21,FALSE))</f>
        <v> </v>
      </c>
      <c r="E61" s="337" t="str">
        <f>IF(LEN(VLOOKUP($A61,Questions!$B:$AA,22,FALSE))=0,"",VLOOKUP($A61,Questions!$B:$AA,22,FALSE))</f>
        <v> </v>
      </c>
      <c r="F61" s="337" t="str">
        <f>IF(LEN(VLOOKUP($A61,Questions!$B:$AA,23,FALSE))=0,"",VLOOKUP($A61,Questions!$B:$AA,23,FALSE))</f>
        <v> </v>
      </c>
      <c r="G61" s="337" t="str">
        <f>IF(LEN(VLOOKUP($A61,Questions!$B:$AA,24,FALSE))=0,"",VLOOKUP($A61,Questions!$B:$AA,24,FALSE))</f>
        <v> </v>
      </c>
      <c r="H61" s="337" t="str">
        <f>IF(LEN(VLOOKUP($A61,Questions!$B:$AA,25,FALSE))=0,"",VLOOKUP($A61,Questions!$B:$AA,25,FALSE))</f>
        <v> </v>
      </c>
      <c r="I61" s="338" t="str">
        <f>IF(LEN(VLOOKUP($A61,Questions!$B:$AA,26,FALSE))=0,"",VLOOKUP($A61,Questions!$B:$AA,26,FALSE))</f>
        <v> </v>
      </c>
      <c r="J61" s="338" t="str">
        <f>IF(LEN(VLOOKUP($A61,Questions!$B:$AB,27,FALSE))=0,"",VLOOKUP($A61,Questions!$B:$AB,27,FALSE))</f>
        <v> </v>
      </c>
      <c r="K61" s="13"/>
      <c r="L61" s="13"/>
      <c r="M61" s="13"/>
      <c r="N61" s="13"/>
      <c r="O61" s="13"/>
      <c r="P61" s="13"/>
      <c r="Q61" s="13"/>
      <c r="R61" s="13"/>
      <c r="S61" s="13"/>
      <c r="T61" s="13"/>
      <c r="U61" s="13"/>
      <c r="V61" s="13"/>
      <c r="W61" s="13"/>
      <c r="X61" s="13"/>
      <c r="Y61" s="13"/>
      <c r="Z61" s="13"/>
      <c r="AA61" s="13"/>
      <c r="AB61" s="13"/>
      <c r="AC61" s="13"/>
      <c r="AD61" s="13"/>
    </row>
    <row r="62" ht="79.5" customHeight="1">
      <c r="A62" s="38" t="s">
        <v>142</v>
      </c>
      <c r="B62" s="227" t="str">
        <f>VLOOKUP(A62,'HECVAT - Full | Vendor Response'!A$26:B$283,2,FALSE)</f>
        <v>What legal agreements (i.e. contracts) do you have in place with these third parties that address liability in the event of a data breach?</v>
      </c>
      <c r="C62" s="338" t="str">
        <f>IF(LEN(VLOOKUP($A62,Questions!$B:$AA,20,FALSE))=0,"",VLOOKUP($A62,Questions!$B:$AA,20,FALSE))</f>
        <v> </v>
      </c>
      <c r="D62" s="337" t="str">
        <f>IF(LEN(VLOOKUP($A62,Questions!$B:$AA,21,FALSE))=0,"",VLOOKUP($A62,Questions!$B:$AA,21,FALSE))</f>
        <v> </v>
      </c>
      <c r="E62" s="337" t="str">
        <f>IF(LEN(VLOOKUP($A62,Questions!$B:$AA,22,FALSE))=0,"",VLOOKUP($A62,Questions!$B:$AA,22,FALSE))</f>
        <v> </v>
      </c>
      <c r="F62" s="337" t="str">
        <f>IF(LEN(VLOOKUP($A62,Questions!$B:$AA,23,FALSE))=0,"",VLOOKUP($A62,Questions!$B:$AA,23,FALSE))</f>
        <v> </v>
      </c>
      <c r="G62" s="337" t="str">
        <f>IF(LEN(VLOOKUP($A62,Questions!$B:$AA,24,FALSE))=0,"",VLOOKUP($A62,Questions!$B:$AA,24,FALSE))</f>
        <v> </v>
      </c>
      <c r="H62" s="337" t="str">
        <f>IF(LEN(VLOOKUP($A62,Questions!$B:$AA,25,FALSE))=0,"",VLOOKUP($A62,Questions!$B:$AA,25,FALSE))</f>
        <v> </v>
      </c>
      <c r="I62" s="338" t="str">
        <f>IF(LEN(VLOOKUP($A62,Questions!$B:$AA,26,FALSE))=0,"",VLOOKUP($A62,Questions!$B:$AA,26,FALSE))</f>
        <v> </v>
      </c>
      <c r="J62" s="338" t="str">
        <f>IF(LEN(VLOOKUP($A62,Questions!$B:$AB,27,FALSE))=0,"",VLOOKUP($A62,Questions!$B:$AB,27,FALSE))</f>
        <v> </v>
      </c>
      <c r="K62" s="13"/>
      <c r="L62" s="13"/>
      <c r="M62" s="13"/>
      <c r="N62" s="13"/>
      <c r="O62" s="13"/>
      <c r="P62" s="13"/>
      <c r="Q62" s="13"/>
      <c r="R62" s="13"/>
      <c r="S62" s="13"/>
      <c r="T62" s="13"/>
      <c r="U62" s="13"/>
      <c r="V62" s="13"/>
      <c r="W62" s="13"/>
      <c r="X62" s="13"/>
      <c r="Y62" s="13"/>
      <c r="Z62" s="13"/>
      <c r="AA62" s="13"/>
      <c r="AB62" s="13"/>
      <c r="AC62" s="13"/>
      <c r="AD62" s="13"/>
    </row>
    <row r="63" ht="79.5" customHeight="1">
      <c r="A63" s="38" t="s">
        <v>144</v>
      </c>
      <c r="B63" s="227" t="str">
        <f>VLOOKUP(A63,'HECVAT - Full | Vendor Response'!A$26:B$283,2,FALSE)</f>
        <v>Do you have an implemented third party management strategy?</v>
      </c>
      <c r="C63" s="338" t="str">
        <f>IF(LEN(VLOOKUP($A63,Questions!$B:$AA,20,FALSE))=0,"",VLOOKUP($A63,Questions!$B:$AA,20,FALSE))</f>
        <v> </v>
      </c>
      <c r="D63" s="337" t="str">
        <f>IF(LEN(VLOOKUP($A63,Questions!$B:$AA,21,FALSE))=0,"",VLOOKUP($A63,Questions!$B:$AA,21,FALSE))</f>
        <v> </v>
      </c>
      <c r="E63" s="337" t="str">
        <f>IF(LEN(VLOOKUP($A63,Questions!$B:$AA,22,FALSE))=0,"",VLOOKUP($A63,Questions!$B:$AA,22,FALSE))</f>
        <v> </v>
      </c>
      <c r="F63" s="337" t="str">
        <f>IF(LEN(VLOOKUP($A63,Questions!$B:$AA,23,FALSE))=0,"",VLOOKUP($A63,Questions!$B:$AA,23,FALSE))</f>
        <v> </v>
      </c>
      <c r="G63" s="337" t="str">
        <f>IF(LEN(VLOOKUP($A63,Questions!$B:$AA,24,FALSE))=0,"",VLOOKUP($A63,Questions!$B:$AA,24,FALSE))</f>
        <v> </v>
      </c>
      <c r="H63" s="337" t="str">
        <f>IF(LEN(VLOOKUP($A63,Questions!$B:$AA,25,FALSE))=0,"",VLOOKUP($A63,Questions!$B:$AA,25,FALSE))</f>
        <v> </v>
      </c>
      <c r="I63" s="338" t="str">
        <f>IF(LEN(VLOOKUP($A63,Questions!$B:$AA,26,FALSE))=0,"",VLOOKUP($A63,Questions!$B:$AA,26,FALSE))</f>
        <v> </v>
      </c>
      <c r="J63" s="338" t="str">
        <f>IF(LEN(VLOOKUP($A63,Questions!$B:$AB,27,FALSE))=0,"",VLOOKUP($A63,Questions!$B:$AB,27,FALSE))</f>
        <v> </v>
      </c>
      <c r="K63" s="13"/>
      <c r="L63" s="13"/>
      <c r="M63" s="13"/>
      <c r="N63" s="13"/>
      <c r="O63" s="13"/>
      <c r="P63" s="13"/>
      <c r="Q63" s="13"/>
      <c r="R63" s="13"/>
      <c r="S63" s="13"/>
      <c r="T63" s="13"/>
      <c r="U63" s="13"/>
      <c r="V63" s="13"/>
      <c r="W63" s="13"/>
      <c r="X63" s="13"/>
      <c r="Y63" s="13"/>
      <c r="Z63" s="13"/>
      <c r="AA63" s="13"/>
      <c r="AB63" s="13"/>
      <c r="AC63" s="13"/>
      <c r="AD63" s="13"/>
    </row>
    <row r="64" ht="36.0" customHeight="1">
      <c r="A64" s="32" t="str">
        <f>IF($C$30="","Consulting",IF($C$30="Yes","Consulting - All questions after this section are OPTIONAL.","Consulting - Optional based on QUALIFIER response."))</f>
        <v>Consulting - Optional based on QUALIFIER response.</v>
      </c>
      <c r="B64" s="9"/>
      <c r="C64" s="33" t="str">
        <f t="shared" ref="C64:J64" si="5">C$22</f>
        <v>CIS Critical Security Controls v6.1</v>
      </c>
      <c r="D64" s="33" t="str">
        <f t="shared" si="5"/>
        <v>HIPAA</v>
      </c>
      <c r="E64" s="33" t="str">
        <f t="shared" si="5"/>
        <v>ISO 27002:27013</v>
      </c>
      <c r="F64" s="33" t="str">
        <f t="shared" si="5"/>
        <v>NIST Cybersecurity Framework</v>
      </c>
      <c r="G64" s="33" t="str">
        <f t="shared" si="5"/>
        <v>NIST SP 800-171r1</v>
      </c>
      <c r="H64" s="33" t="str">
        <f t="shared" si="5"/>
        <v>NIST SP 800-53r4</v>
      </c>
      <c r="I64" s="33" t="str">
        <f t="shared" si="5"/>
        <v>PCI DSS</v>
      </c>
      <c r="J64" s="33" t="str">
        <f t="shared" si="5"/>
        <v>Trusted CI</v>
      </c>
      <c r="K64" s="13"/>
      <c r="L64" s="13"/>
      <c r="M64" s="13"/>
      <c r="N64" s="13"/>
      <c r="O64" s="13"/>
      <c r="P64" s="13"/>
      <c r="Q64" s="13"/>
      <c r="R64" s="13"/>
      <c r="S64" s="13"/>
      <c r="T64" s="13"/>
      <c r="U64" s="13"/>
      <c r="V64" s="13"/>
      <c r="W64" s="13"/>
      <c r="X64" s="13"/>
      <c r="Y64" s="13"/>
      <c r="Z64" s="13"/>
      <c r="AA64" s="13"/>
      <c r="AB64" s="13"/>
      <c r="AC64" s="13"/>
      <c r="AD64" s="13"/>
    </row>
    <row r="65" ht="36.0" customHeight="1">
      <c r="A65" s="38" t="s">
        <v>148</v>
      </c>
      <c r="B65" s="227" t="str">
        <f>VLOOKUP(A65,'HECVAT - Full | Vendor Response'!A$26:B$283,2,FALSE)</f>
        <v>Will the consulting take place on-premises?</v>
      </c>
      <c r="C65" s="338" t="str">
        <f>IF(LEN(VLOOKUP($A65,Questions!$B:$AA,20,FALSE))=0,"",VLOOKUP($A65,Questions!$B:$AA,20,FALSE))</f>
        <v> </v>
      </c>
      <c r="D65" s="338" t="str">
        <f>IF(LEN(VLOOKUP($A65,Questions!$B:$AA,21,FALSE))=0,"",VLOOKUP($A65,Questions!$B:$AA,21,FALSE))</f>
        <v> </v>
      </c>
      <c r="E65" s="337" t="str">
        <f>IF(LEN(VLOOKUP($A65,Questions!$B:$AA,22,FALSE))=0,"",VLOOKUP($A65,Questions!$B:$AA,22,FALSE))</f>
        <v> </v>
      </c>
      <c r="F65" s="337" t="str">
        <f>IF(LEN(VLOOKUP($A65,Questions!$B:$AA,23,FALSE))=0,"",VLOOKUP($A65,Questions!$B:$AA,23,FALSE))</f>
        <v> </v>
      </c>
      <c r="G65" s="338" t="str">
        <f>IF(LEN(VLOOKUP($A65,Questions!$B:$AA,24,FALSE))=0,"",VLOOKUP($A65,Questions!$B:$AA,24,FALSE))</f>
        <v> </v>
      </c>
      <c r="H65" s="338" t="str">
        <f>IF(LEN(VLOOKUP($A65,Questions!$B:$AA,25,FALSE))=0,"",VLOOKUP($A65,Questions!$B:$AA,25,FALSE))</f>
        <v> </v>
      </c>
      <c r="I65" s="338" t="str">
        <f>IF(LEN(VLOOKUP($A65,Questions!$B:$AA,26,FALSE))=0,"",VLOOKUP($A65,Questions!$B:$AA,26,FALSE))</f>
        <v> </v>
      </c>
      <c r="J65" s="338" t="str">
        <f>IF(LEN(VLOOKUP($A65,Questions!$B:$AB,27,FALSE))=0,"",VLOOKUP($A65,Questions!$B:$AB,27,FALSE))</f>
        <v> </v>
      </c>
      <c r="K65" s="13"/>
      <c r="L65" s="13"/>
      <c r="M65" s="13"/>
      <c r="N65" s="13"/>
      <c r="O65" s="13"/>
      <c r="P65" s="13"/>
      <c r="Q65" s="13"/>
      <c r="R65" s="13"/>
      <c r="S65" s="13"/>
      <c r="T65" s="13"/>
      <c r="U65" s="13"/>
      <c r="V65" s="13"/>
      <c r="W65" s="13"/>
      <c r="X65" s="13"/>
      <c r="Y65" s="13"/>
      <c r="Z65" s="13"/>
      <c r="AA65" s="13"/>
      <c r="AB65" s="13"/>
      <c r="AC65" s="13"/>
      <c r="AD65" s="13"/>
    </row>
    <row r="66" ht="63.0" customHeight="1">
      <c r="A66" s="38" t="s">
        <v>149</v>
      </c>
      <c r="B66" s="227" t="str">
        <f>VLOOKUP(A66,'HECVAT - Full | Vendor Response'!A$26:B$283,2,FALSE)</f>
        <v>Will the consultant require access to Institution's network resources?</v>
      </c>
      <c r="C66" s="337" t="str">
        <f>IF(LEN(VLOOKUP($A66,Questions!$B:$AA,20,FALSE))=0,"",VLOOKUP($A66,Questions!$B:$AA,20,FALSE))</f>
        <v> </v>
      </c>
      <c r="D66" s="338" t="str">
        <f>IF(LEN(VLOOKUP($A66,Questions!$B:$AA,21,FALSE))=0,"",VLOOKUP($A66,Questions!$B:$AA,21,FALSE))</f>
        <v> </v>
      </c>
      <c r="E66" s="337" t="str">
        <f>IF(LEN(VLOOKUP($A66,Questions!$B:$AA,22,FALSE))=0,"",VLOOKUP($A66,Questions!$B:$AA,22,FALSE))</f>
        <v> </v>
      </c>
      <c r="F66" s="337" t="str">
        <f>IF(LEN(VLOOKUP($A66,Questions!$B:$AA,23,FALSE))=0,"",VLOOKUP($A66,Questions!$B:$AA,23,FALSE))</f>
        <v> </v>
      </c>
      <c r="G66" s="337" t="str">
        <f>IF(LEN(VLOOKUP($A66,Questions!$B:$AA,24,FALSE))=0,"",VLOOKUP($A66,Questions!$B:$AA,24,FALSE))</f>
        <v> </v>
      </c>
      <c r="H66" s="337" t="str">
        <f>IF(LEN(VLOOKUP($A66,Questions!$B:$AA,25,FALSE))=0,"",VLOOKUP($A66,Questions!$B:$AA,25,FALSE))</f>
        <v> </v>
      </c>
      <c r="I66" s="338" t="str">
        <f>IF(LEN(VLOOKUP($A66,Questions!$B:$AA,26,FALSE))=0,"",VLOOKUP($A66,Questions!$B:$AA,26,FALSE))</f>
        <v> </v>
      </c>
      <c r="J66" s="338" t="str">
        <f>IF(LEN(VLOOKUP($A66,Questions!$B:$AB,27,FALSE))=0,"",VLOOKUP($A66,Questions!$B:$AB,27,FALSE))</f>
        <v> </v>
      </c>
      <c r="K66" s="13"/>
      <c r="L66" s="13"/>
      <c r="M66" s="13"/>
      <c r="N66" s="13"/>
      <c r="O66" s="13"/>
      <c r="P66" s="13"/>
      <c r="Q66" s="13"/>
      <c r="R66" s="13"/>
      <c r="S66" s="13"/>
      <c r="T66" s="13"/>
      <c r="U66" s="13"/>
      <c r="V66" s="13"/>
      <c r="W66" s="13"/>
      <c r="X66" s="13"/>
      <c r="Y66" s="13"/>
      <c r="Z66" s="13"/>
      <c r="AA66" s="13"/>
      <c r="AB66" s="13"/>
      <c r="AC66" s="13"/>
      <c r="AD66" s="13"/>
    </row>
    <row r="67" ht="63.0" customHeight="1">
      <c r="A67" s="38" t="s">
        <v>150</v>
      </c>
      <c r="B67" s="227" t="str">
        <f>VLOOKUP(A67,'HECVAT - Full | Vendor Response'!A$26:B$283,2,FALSE)</f>
        <v>Will the consultant require access to hardware in the Institution's data centers?</v>
      </c>
      <c r="C67" s="337" t="str">
        <f>IF(LEN(VLOOKUP($A67,Questions!$B:$AA,20,FALSE))=0,"",VLOOKUP($A67,Questions!$B:$AA,20,FALSE))</f>
        <v> </v>
      </c>
      <c r="D67" s="338" t="str">
        <f>IF(LEN(VLOOKUP($A67,Questions!$B:$AA,21,FALSE))=0,"",VLOOKUP($A67,Questions!$B:$AA,21,FALSE))</f>
        <v> </v>
      </c>
      <c r="E67" s="337" t="str">
        <f>IF(LEN(VLOOKUP($A67,Questions!$B:$AA,22,FALSE))=0,"",VLOOKUP($A67,Questions!$B:$AA,22,FALSE))</f>
        <v> </v>
      </c>
      <c r="F67" s="337" t="str">
        <f>IF(LEN(VLOOKUP($A67,Questions!$B:$AA,23,FALSE))=0,"",VLOOKUP($A67,Questions!$B:$AA,23,FALSE))</f>
        <v> </v>
      </c>
      <c r="G67" s="337" t="str">
        <f>IF(LEN(VLOOKUP($A67,Questions!$B:$AA,24,FALSE))=0,"",VLOOKUP($A67,Questions!$B:$AA,24,FALSE))</f>
        <v> </v>
      </c>
      <c r="H67" s="338" t="str">
        <f>IF(LEN(VLOOKUP($A67,Questions!$B:$AA,25,FALSE))=0,"",VLOOKUP($A67,Questions!$B:$AA,25,FALSE))</f>
        <v> </v>
      </c>
      <c r="I67" s="338" t="str">
        <f>IF(LEN(VLOOKUP($A67,Questions!$B:$AA,26,FALSE))=0,"",VLOOKUP($A67,Questions!$B:$AA,26,FALSE))</f>
        <v> </v>
      </c>
      <c r="J67" s="338" t="str">
        <f>IF(LEN(VLOOKUP($A67,Questions!$B:$AB,27,FALSE))=0,"",VLOOKUP($A67,Questions!$B:$AB,27,FALSE))</f>
        <v> </v>
      </c>
      <c r="K67" s="13"/>
      <c r="L67" s="13"/>
      <c r="M67" s="13"/>
      <c r="N67" s="13"/>
      <c r="O67" s="13"/>
      <c r="P67" s="13"/>
      <c r="Q67" s="13"/>
      <c r="R67" s="13"/>
      <c r="S67" s="13"/>
      <c r="T67" s="13"/>
      <c r="U67" s="13"/>
      <c r="V67" s="13"/>
      <c r="W67" s="13"/>
      <c r="X67" s="13"/>
      <c r="Y67" s="13"/>
      <c r="Z67" s="13"/>
      <c r="AA67" s="13"/>
      <c r="AB67" s="13"/>
      <c r="AC67" s="13"/>
      <c r="AD67" s="13"/>
    </row>
    <row r="68" ht="48.0" customHeight="1">
      <c r="A68" s="38" t="s">
        <v>151</v>
      </c>
      <c r="B68" s="227" t="str">
        <f>VLOOKUP(A68,'HECVAT - Full | Vendor Response'!A$26:B$283,2,FALSE)</f>
        <v>Will the consultant require an account within the Institution's domain (@*.edu)?</v>
      </c>
      <c r="C68" s="337" t="str">
        <f>IF(LEN(VLOOKUP($A68,Questions!$B:$AA,20,FALSE))=0,"",VLOOKUP($A68,Questions!$B:$AA,20,FALSE))</f>
        <v> </v>
      </c>
      <c r="D68" s="338" t="str">
        <f>IF(LEN(VLOOKUP($A68,Questions!$B:$AA,21,FALSE))=0,"",VLOOKUP($A68,Questions!$B:$AA,21,FALSE))</f>
        <v> </v>
      </c>
      <c r="E68" s="338" t="str">
        <f>IF(LEN(VLOOKUP($A68,Questions!$B:$AA,22,FALSE))=0,"",VLOOKUP($A68,Questions!$B:$AA,22,FALSE))</f>
        <v> </v>
      </c>
      <c r="F68" s="337" t="str">
        <f>IF(LEN(VLOOKUP($A68,Questions!$B:$AA,23,FALSE))=0,"",VLOOKUP($A68,Questions!$B:$AA,23,FALSE))</f>
        <v> </v>
      </c>
      <c r="G68" s="338" t="str">
        <f>IF(LEN(VLOOKUP($A68,Questions!$B:$AA,24,FALSE))=0,"",VLOOKUP($A68,Questions!$B:$AA,24,FALSE))</f>
        <v> </v>
      </c>
      <c r="H68" s="338" t="str">
        <f>IF(LEN(VLOOKUP($A68,Questions!$B:$AA,25,FALSE))=0,"",VLOOKUP($A68,Questions!$B:$AA,25,FALSE))</f>
        <v> </v>
      </c>
      <c r="I68" s="338" t="str">
        <f>IF(LEN(VLOOKUP($A68,Questions!$B:$AA,26,FALSE))=0,"",VLOOKUP($A68,Questions!$B:$AA,26,FALSE))</f>
        <v> </v>
      </c>
      <c r="J68" s="338" t="str">
        <f>IF(LEN(VLOOKUP($A68,Questions!$B:$AB,27,FALSE))=0,"",VLOOKUP($A68,Questions!$B:$AB,27,FALSE))</f>
        <v> </v>
      </c>
      <c r="K68" s="13"/>
      <c r="L68" s="13"/>
      <c r="M68" s="13"/>
      <c r="N68" s="13"/>
      <c r="O68" s="13"/>
      <c r="P68" s="13"/>
      <c r="Q68" s="13"/>
      <c r="R68" s="13"/>
      <c r="S68" s="13"/>
      <c r="T68" s="13"/>
      <c r="U68" s="13"/>
      <c r="V68" s="13"/>
      <c r="W68" s="13"/>
      <c r="X68" s="13"/>
      <c r="Y68" s="13"/>
      <c r="Z68" s="13"/>
      <c r="AA68" s="13"/>
      <c r="AB68" s="13"/>
      <c r="AC68" s="13"/>
      <c r="AD68" s="13"/>
    </row>
    <row r="69" ht="48.0" customHeight="1">
      <c r="A69" s="38" t="s">
        <v>152</v>
      </c>
      <c r="B69" s="227" t="str">
        <f>VLOOKUP(A69,'HECVAT - Full | Vendor Response'!A$26:B$283,2,FALSE)</f>
        <v>Has the consultant received training on [sensitive, HIPAA, PCI, etc.] data handling?</v>
      </c>
      <c r="C69" s="337" t="str">
        <f>IF(LEN(VLOOKUP($A69,Questions!$B:$AA,20,FALSE))=0,"",VLOOKUP($A69,Questions!$B:$AA,20,FALSE))</f>
        <v> </v>
      </c>
      <c r="D69" s="338" t="str">
        <f>IF(LEN(VLOOKUP($A69,Questions!$B:$AA,21,FALSE))=0,"",VLOOKUP($A69,Questions!$B:$AA,21,FALSE))</f>
        <v> </v>
      </c>
      <c r="E69" s="337" t="str">
        <f>IF(LEN(VLOOKUP($A69,Questions!$B:$AA,22,FALSE))=0,"",VLOOKUP($A69,Questions!$B:$AA,22,FALSE))</f>
        <v> </v>
      </c>
      <c r="F69" s="337" t="str">
        <f>IF(LEN(VLOOKUP($A69,Questions!$B:$AA,23,FALSE))=0,"",VLOOKUP($A69,Questions!$B:$AA,23,FALSE))</f>
        <v> </v>
      </c>
      <c r="G69" s="338" t="str">
        <f>IF(LEN(VLOOKUP($A69,Questions!$B:$AA,24,FALSE))=0,"",VLOOKUP($A69,Questions!$B:$AA,24,FALSE))</f>
        <v> </v>
      </c>
      <c r="H69" s="338" t="str">
        <f>IF(LEN(VLOOKUP($A69,Questions!$B:$AA,25,FALSE))=0,"",VLOOKUP($A69,Questions!$B:$AA,25,FALSE))</f>
        <v> </v>
      </c>
      <c r="I69" s="338" t="str">
        <f>IF(LEN(VLOOKUP($A69,Questions!$B:$AA,26,FALSE))=0,"",VLOOKUP($A69,Questions!$B:$AA,26,FALSE))</f>
        <v> </v>
      </c>
      <c r="J69" s="338" t="str">
        <f>IF(LEN(VLOOKUP($A69,Questions!$B:$AB,27,FALSE))=0,"",VLOOKUP($A69,Questions!$B:$AB,27,FALSE))</f>
        <v> </v>
      </c>
      <c r="K69" s="13"/>
      <c r="L69" s="13"/>
      <c r="M69" s="13"/>
      <c r="N69" s="13"/>
      <c r="O69" s="13"/>
      <c r="P69" s="13"/>
      <c r="Q69" s="13"/>
      <c r="R69" s="13"/>
      <c r="S69" s="13"/>
      <c r="T69" s="13"/>
      <c r="U69" s="13"/>
      <c r="V69" s="13"/>
      <c r="W69" s="13"/>
      <c r="X69" s="13"/>
      <c r="Y69" s="13"/>
      <c r="Z69" s="13"/>
      <c r="AA69" s="13"/>
      <c r="AB69" s="13"/>
      <c r="AC69" s="13"/>
      <c r="AD69" s="13"/>
    </row>
    <row r="70" ht="48.0" customHeight="1">
      <c r="A70" s="38" t="s">
        <v>153</v>
      </c>
      <c r="B70" s="227" t="str">
        <f>VLOOKUP(A70,'HECVAT - Full | Vendor Response'!A$26:B$283,2,FALSE)</f>
        <v>Will any data be transferred to the consultant's possession?</v>
      </c>
      <c r="C70" s="337" t="str">
        <f>IF(LEN(VLOOKUP($A70,Questions!$B:$AA,20,FALSE))=0,"",VLOOKUP($A70,Questions!$B:$AA,20,FALSE))</f>
        <v> </v>
      </c>
      <c r="D70" s="338" t="str">
        <f>IF(LEN(VLOOKUP($A70,Questions!$B:$AA,21,FALSE))=0,"",VLOOKUP($A70,Questions!$B:$AA,21,FALSE))</f>
        <v> </v>
      </c>
      <c r="E70" s="337" t="str">
        <f>IF(LEN(VLOOKUP($A70,Questions!$B:$AA,22,FALSE))=0,"",VLOOKUP($A70,Questions!$B:$AA,22,FALSE))</f>
        <v> </v>
      </c>
      <c r="F70" s="337" t="str">
        <f>IF(LEN(VLOOKUP($A70,Questions!$B:$AA,23,FALSE))=0,"",VLOOKUP($A70,Questions!$B:$AA,23,FALSE))</f>
        <v> </v>
      </c>
      <c r="G70" s="337" t="str">
        <f>IF(LEN(VLOOKUP($A70,Questions!$B:$AA,24,FALSE))=0,"",VLOOKUP($A70,Questions!$B:$AA,24,FALSE))</f>
        <v> </v>
      </c>
      <c r="H70" s="337" t="str">
        <f>IF(LEN(VLOOKUP($A70,Questions!$B:$AA,25,FALSE))=0,"",VLOOKUP($A70,Questions!$B:$AA,25,FALSE))</f>
        <v> </v>
      </c>
      <c r="I70" s="338" t="str">
        <f>IF(LEN(VLOOKUP($A70,Questions!$B:$AA,26,FALSE))=0,"",VLOOKUP($A70,Questions!$B:$AA,26,FALSE))</f>
        <v> </v>
      </c>
      <c r="J70" s="338" t="str">
        <f>IF(LEN(VLOOKUP($A70,Questions!$B:$AB,27,FALSE))=0,"",VLOOKUP($A70,Questions!$B:$AB,27,FALSE))</f>
        <v> </v>
      </c>
      <c r="K70" s="13"/>
      <c r="L70" s="13"/>
      <c r="M70" s="13"/>
      <c r="N70" s="13"/>
      <c r="O70" s="13"/>
      <c r="P70" s="13"/>
      <c r="Q70" s="13"/>
      <c r="R70" s="13"/>
      <c r="S70" s="13"/>
      <c r="T70" s="13"/>
      <c r="U70" s="13"/>
      <c r="V70" s="13"/>
      <c r="W70" s="13"/>
      <c r="X70" s="13"/>
      <c r="Y70" s="13"/>
      <c r="Z70" s="13"/>
      <c r="AA70" s="13"/>
      <c r="AB70" s="13"/>
      <c r="AC70" s="13"/>
      <c r="AD70" s="13"/>
    </row>
    <row r="71" ht="48.0" customHeight="1">
      <c r="A71" s="38" t="s">
        <v>154</v>
      </c>
      <c r="B71" s="227" t="str">
        <f>VLOOKUP(A71,'HECVAT - Full | Vendor Response'!A$26:B$283,2,FALSE)</f>
        <v>Is it encrypted (at rest) while in the consultant's possession?</v>
      </c>
      <c r="C71" s="337" t="str">
        <f>IF(LEN(VLOOKUP($A71,Questions!$B:$AA,20,FALSE))=0,"",VLOOKUP($A71,Questions!$B:$AA,20,FALSE))</f>
        <v> </v>
      </c>
      <c r="D71" s="338" t="str">
        <f>IF(LEN(VLOOKUP($A71,Questions!$B:$AA,21,FALSE))=0,"",VLOOKUP($A71,Questions!$B:$AA,21,FALSE))</f>
        <v> </v>
      </c>
      <c r="E71" s="337" t="str">
        <f>IF(LEN(VLOOKUP($A71,Questions!$B:$AA,22,FALSE))=0,"",VLOOKUP($A71,Questions!$B:$AA,22,FALSE))</f>
        <v> </v>
      </c>
      <c r="F71" s="337" t="str">
        <f>IF(LEN(VLOOKUP($A71,Questions!$B:$AA,23,FALSE))=0,"",VLOOKUP($A71,Questions!$B:$AA,23,FALSE))</f>
        <v> </v>
      </c>
      <c r="G71" s="337" t="str">
        <f>IF(LEN(VLOOKUP($A71,Questions!$B:$AA,24,FALSE))=0,"",VLOOKUP($A71,Questions!$B:$AA,24,FALSE))</f>
        <v> </v>
      </c>
      <c r="H71" s="337" t="str">
        <f>IF(LEN(VLOOKUP($A71,Questions!$B:$AA,25,FALSE))=0,"",VLOOKUP($A71,Questions!$B:$AA,25,FALSE))</f>
        <v> </v>
      </c>
      <c r="I71" s="338" t="str">
        <f>IF(LEN(VLOOKUP($A71,Questions!$B:$AA,26,FALSE))=0,"",VLOOKUP($A71,Questions!$B:$AA,26,FALSE))</f>
        <v> </v>
      </c>
      <c r="J71" s="338" t="str">
        <f>IF(LEN(VLOOKUP($A71,Questions!$B:$AB,27,FALSE))=0,"",VLOOKUP($A71,Questions!$B:$AB,27,FALSE))</f>
        <v> </v>
      </c>
      <c r="K71" s="79"/>
      <c r="L71" s="79"/>
      <c r="M71" s="79"/>
      <c r="N71" s="79"/>
      <c r="O71" s="79"/>
      <c r="P71" s="79"/>
      <c r="Q71" s="79"/>
      <c r="R71" s="79"/>
      <c r="S71" s="79"/>
      <c r="T71" s="79"/>
      <c r="U71" s="79"/>
      <c r="V71" s="79"/>
      <c r="W71" s="79"/>
      <c r="X71" s="79"/>
      <c r="Y71" s="79"/>
      <c r="Z71" s="79"/>
      <c r="AA71" s="79"/>
      <c r="AB71" s="79"/>
      <c r="AC71" s="79"/>
      <c r="AD71" s="79"/>
    </row>
    <row r="72" ht="36.0" customHeight="1">
      <c r="A72" s="38" t="s">
        <v>155</v>
      </c>
      <c r="B72" s="227" t="str">
        <f>VLOOKUP(A72,'HECVAT - Full | Vendor Response'!A$26:B$283,2,FALSE)</f>
        <v>Will the consultant need remote access to the Institution's network or systems?</v>
      </c>
      <c r="C72" s="337" t="str">
        <f>IF(LEN(VLOOKUP($A72,Questions!$B:$AA,20,FALSE))=0,"",VLOOKUP($A72,Questions!$B:$AA,20,FALSE))</f>
        <v> </v>
      </c>
      <c r="D72" s="338" t="str">
        <f>IF(LEN(VLOOKUP($A72,Questions!$B:$AA,21,FALSE))=0,"",VLOOKUP($A72,Questions!$B:$AA,21,FALSE))</f>
        <v> </v>
      </c>
      <c r="E72" s="337" t="str">
        <f>IF(LEN(VLOOKUP($A72,Questions!$B:$AA,22,FALSE))=0,"",VLOOKUP($A72,Questions!$B:$AA,22,FALSE))</f>
        <v> </v>
      </c>
      <c r="F72" s="337" t="str">
        <f>IF(LEN(VLOOKUP($A72,Questions!$B:$AA,23,FALSE))=0,"",VLOOKUP($A72,Questions!$B:$AA,23,FALSE))</f>
        <v> </v>
      </c>
      <c r="G72" s="338" t="str">
        <f>IF(LEN(VLOOKUP($A72,Questions!$B:$AA,24,FALSE))=0,"",VLOOKUP($A72,Questions!$B:$AA,24,FALSE))</f>
        <v> </v>
      </c>
      <c r="H72" s="338" t="str">
        <f>IF(LEN(VLOOKUP($A72,Questions!$B:$AA,25,FALSE))=0,"",VLOOKUP($A72,Questions!$B:$AA,25,FALSE))</f>
        <v> </v>
      </c>
      <c r="I72" s="338" t="str">
        <f>IF(LEN(VLOOKUP($A72,Questions!$B:$AA,26,FALSE))=0,"",VLOOKUP($A72,Questions!$B:$AA,26,FALSE))</f>
        <v> </v>
      </c>
      <c r="J72" s="338" t="str">
        <f>IF(LEN(VLOOKUP($A72,Questions!$B:$AB,27,FALSE))=0,"",VLOOKUP($A72,Questions!$B:$AB,27,FALSE))</f>
        <v> </v>
      </c>
      <c r="K72" s="13"/>
      <c r="L72" s="13"/>
      <c r="M72" s="13"/>
      <c r="N72" s="13"/>
      <c r="O72" s="13"/>
      <c r="P72" s="13"/>
      <c r="Q72" s="13"/>
      <c r="R72" s="13"/>
      <c r="S72" s="13"/>
      <c r="T72" s="13"/>
      <c r="U72" s="13"/>
      <c r="V72" s="13"/>
      <c r="W72" s="13"/>
      <c r="X72" s="13"/>
      <c r="Y72" s="13"/>
      <c r="Z72" s="13"/>
      <c r="AA72" s="13"/>
      <c r="AB72" s="13"/>
      <c r="AC72" s="13"/>
      <c r="AD72" s="13"/>
    </row>
    <row r="73" ht="36.0" customHeight="1">
      <c r="A73" s="38" t="s">
        <v>156</v>
      </c>
      <c r="B73" s="227" t="str">
        <f>VLOOKUP(A73,'HECVAT - Full | Vendor Response'!A$26:B$283,2,FALSE)</f>
        <v>Can we restrict that access based on source IP address?</v>
      </c>
      <c r="C73" s="338" t="str">
        <f>IF(LEN(VLOOKUP($A73,Questions!$B:$AA,20,FALSE))=0,"",VLOOKUP($A73,Questions!$B:$AA,20,FALSE))</f>
        <v> </v>
      </c>
      <c r="D73" s="338" t="str">
        <f>IF(LEN(VLOOKUP($A73,Questions!$B:$AA,21,FALSE))=0,"",VLOOKUP($A73,Questions!$B:$AA,21,FALSE))</f>
        <v> </v>
      </c>
      <c r="E73" s="337" t="str">
        <f>IF(LEN(VLOOKUP($A73,Questions!$B:$AA,22,FALSE))=0,"",VLOOKUP($A73,Questions!$B:$AA,22,FALSE))</f>
        <v> </v>
      </c>
      <c r="F73" s="337" t="str">
        <f>IF(LEN(VLOOKUP($A73,Questions!$B:$AA,23,FALSE))=0,"",VLOOKUP($A73,Questions!$B:$AA,23,FALSE))</f>
        <v> </v>
      </c>
      <c r="G73" s="338" t="str">
        <f>IF(LEN(VLOOKUP($A73,Questions!$B:$AA,24,FALSE))=0,"",VLOOKUP($A73,Questions!$B:$AA,24,FALSE))</f>
        <v> </v>
      </c>
      <c r="H73" s="338" t="str">
        <f>IF(LEN(VLOOKUP($A73,Questions!$B:$AA,25,FALSE))=0,"",VLOOKUP($A73,Questions!$B:$AA,25,FALSE))</f>
        <v> </v>
      </c>
      <c r="I73" s="338" t="str">
        <f>IF(LEN(VLOOKUP($A73,Questions!$B:$AA,26,FALSE))=0,"",VLOOKUP($A73,Questions!$B:$AA,26,FALSE))</f>
        <v> </v>
      </c>
      <c r="J73" s="338" t="str">
        <f>IF(LEN(VLOOKUP($A73,Questions!$B:$AB,27,FALSE))=0,"",VLOOKUP($A73,Questions!$B:$AB,27,FALSE))</f>
        <v> </v>
      </c>
      <c r="K73" s="79"/>
      <c r="L73" s="79"/>
      <c r="M73" s="79"/>
      <c r="N73" s="79"/>
      <c r="O73" s="79"/>
      <c r="P73" s="79"/>
      <c r="Q73" s="79"/>
      <c r="R73" s="79"/>
      <c r="S73" s="79"/>
      <c r="T73" s="79"/>
      <c r="U73" s="79"/>
      <c r="V73" s="79"/>
      <c r="W73" s="79"/>
      <c r="X73" s="79"/>
      <c r="Y73" s="79"/>
      <c r="Z73" s="79"/>
      <c r="AA73" s="79"/>
      <c r="AB73" s="79"/>
      <c r="AC73" s="79"/>
      <c r="AD73" s="79"/>
    </row>
    <row r="74" ht="36.0" customHeight="1">
      <c r="A74" s="32" t="str">
        <f>IF($C$30="","Application/Service Security",IF($C$30="Yes","App/Service Security - Optional based on QUALIFIER response.","Application/Service Security"))</f>
        <v>Application/Service Security</v>
      </c>
      <c r="B74" s="9"/>
      <c r="C74" s="33" t="str">
        <f t="shared" ref="C74:J74" si="6">C$22</f>
        <v>CIS Critical Security Controls v6.1</v>
      </c>
      <c r="D74" s="33" t="str">
        <f t="shared" si="6"/>
        <v>HIPAA</v>
      </c>
      <c r="E74" s="33" t="str">
        <f t="shared" si="6"/>
        <v>ISO 27002:27013</v>
      </c>
      <c r="F74" s="33" t="str">
        <f t="shared" si="6"/>
        <v>NIST Cybersecurity Framework</v>
      </c>
      <c r="G74" s="33" t="str">
        <f t="shared" si="6"/>
        <v>NIST SP 800-171r1</v>
      </c>
      <c r="H74" s="33" t="str">
        <f t="shared" si="6"/>
        <v>NIST SP 800-53r4</v>
      </c>
      <c r="I74" s="33" t="str">
        <f t="shared" si="6"/>
        <v>PCI DSS</v>
      </c>
      <c r="J74" s="33" t="str">
        <f t="shared" si="6"/>
        <v>Trusted CI</v>
      </c>
      <c r="K74" s="13"/>
      <c r="L74" s="13"/>
      <c r="M74" s="13"/>
      <c r="N74" s="13"/>
      <c r="O74" s="13"/>
      <c r="P74" s="13"/>
      <c r="Q74" s="13"/>
      <c r="R74" s="13"/>
      <c r="S74" s="13"/>
      <c r="T74" s="13"/>
      <c r="U74" s="13"/>
      <c r="V74" s="13"/>
      <c r="W74" s="13"/>
      <c r="X74" s="13"/>
      <c r="Y74" s="13"/>
      <c r="Z74" s="13"/>
      <c r="AA74" s="13"/>
      <c r="AB74" s="13"/>
      <c r="AC74" s="13"/>
      <c r="AD74" s="13"/>
    </row>
    <row r="75" ht="48.75" customHeight="1">
      <c r="A75" s="38" t="s">
        <v>158</v>
      </c>
      <c r="B75" s="227" t="str">
        <f>VLOOKUP(A75,'HECVAT - Full | Vendor Response'!A$26:B$283,2,FALSE)</f>
        <v>Are access controls for institutional accounts based on structured rules, such as role-based access control (RBAC), attribute-based access control (ABAC) or policy-based access control (PBAC)?</v>
      </c>
      <c r="C75" s="340" t="str">
        <f>IF(LEN(VLOOKUP($A75,Questions!$B:$AA,20,FALSE))=0,"",VLOOKUP($A75,Questions!$B:$AA,20,FALSE))</f>
        <v/>
      </c>
      <c r="D75" s="338" t="str">
        <f>IF(LEN(VLOOKUP($A75,Questions!$B:$AA,21,FALSE))=0,"",VLOOKUP($A75,Questions!$B:$AA,21,FALSE))</f>
        <v> </v>
      </c>
      <c r="E75" s="338" t="str">
        <f>IF(LEN(VLOOKUP($A75,Questions!$B:$AA,22,FALSE))=0,"",VLOOKUP($A75,Questions!$B:$AA,22,FALSE))</f>
        <v> </v>
      </c>
      <c r="F75" s="337" t="str">
        <f>IF(LEN(VLOOKUP($A75,Questions!$B:$AA,23,FALSE))=0,"",VLOOKUP($A75,Questions!$B:$AA,23,FALSE))</f>
        <v> </v>
      </c>
      <c r="G75" s="338" t="str">
        <f>IF(LEN(VLOOKUP($A75,Questions!$B:$AA,24,FALSE))=0,"",VLOOKUP($A75,Questions!$B:$AA,24,FALSE))</f>
        <v> </v>
      </c>
      <c r="H75" s="338" t="str">
        <f>IF(LEN(VLOOKUP($A75,Questions!$B:$AA,25,FALSE))=0,"",VLOOKUP($A75,Questions!$B:$AA,25,FALSE))</f>
        <v> </v>
      </c>
      <c r="I75" s="338" t="str">
        <f>IF(LEN(VLOOKUP($A75,Questions!$B:$AA,26,FALSE))=0,"",VLOOKUP($A75,Questions!$B:$AA,26,FALSE))</f>
        <v> </v>
      </c>
      <c r="J75" s="338" t="str">
        <f>IF(LEN(VLOOKUP($A75,Questions!$B:$AB,27,FALSE))=0,"",VLOOKUP($A75,Questions!$B:$AB,27,FALSE))</f>
        <v> </v>
      </c>
      <c r="K75" s="13"/>
      <c r="L75" s="13"/>
      <c r="M75" s="13"/>
      <c r="N75" s="13"/>
      <c r="O75" s="13"/>
      <c r="P75" s="13"/>
      <c r="Q75" s="13"/>
      <c r="R75" s="13"/>
      <c r="S75" s="13"/>
      <c r="T75" s="13"/>
      <c r="U75" s="13"/>
      <c r="V75" s="13"/>
      <c r="W75" s="13"/>
      <c r="X75" s="13"/>
      <c r="Y75" s="13"/>
      <c r="Z75" s="13"/>
      <c r="AA75" s="13"/>
      <c r="AB75" s="13"/>
      <c r="AC75" s="13"/>
      <c r="AD75" s="13"/>
    </row>
    <row r="76" ht="48.0" customHeight="1">
      <c r="A76" s="38" t="s">
        <v>160</v>
      </c>
      <c r="B76" s="227" t="str">
        <f>VLOOKUP(A76,'HECVAT - Full | Vendor Response'!A$26:B$283,2,FALSE)</f>
        <v>Are access controls for staff within your organization based on structured rules, such as RBAC, ABAC, or PBAC?</v>
      </c>
      <c r="C76" s="337" t="str">
        <f>IF(LEN(VLOOKUP($A76,Questions!$B:$AA,20,FALSE))=0,"",VLOOKUP($A76,Questions!$B:$AA,20,FALSE))</f>
        <v> </v>
      </c>
      <c r="D76" s="338" t="str">
        <f>IF(LEN(VLOOKUP($A76,Questions!$B:$AA,21,FALSE))=0,"",VLOOKUP($A76,Questions!$B:$AA,21,FALSE))</f>
        <v> </v>
      </c>
      <c r="E76" s="337" t="str">
        <f>IF(LEN(VLOOKUP($A76,Questions!$B:$AA,22,FALSE))=0,"",VLOOKUP($A76,Questions!$B:$AA,22,FALSE))</f>
        <v> </v>
      </c>
      <c r="F76" s="337" t="str">
        <f>IF(LEN(VLOOKUP($A76,Questions!$B:$AA,23,FALSE))=0,"",VLOOKUP($A76,Questions!$B:$AA,23,FALSE))</f>
        <v> </v>
      </c>
      <c r="G76" s="338" t="str">
        <f>IF(LEN(VLOOKUP($A76,Questions!$B:$AA,24,FALSE))=0,"",VLOOKUP($A76,Questions!$B:$AA,24,FALSE))</f>
        <v> </v>
      </c>
      <c r="H76" s="338" t="str">
        <f>IF(LEN(VLOOKUP($A76,Questions!$B:$AA,25,FALSE))=0,"",VLOOKUP($A76,Questions!$B:$AA,25,FALSE))</f>
        <v> </v>
      </c>
      <c r="I76" s="338" t="str">
        <f>IF(LEN(VLOOKUP($A76,Questions!$B:$AA,26,FALSE))=0,"",VLOOKUP($A76,Questions!$B:$AA,26,FALSE))</f>
        <v> </v>
      </c>
      <c r="J76" s="338" t="str">
        <f>IF(LEN(VLOOKUP($A76,Questions!$B:$AB,27,FALSE))=0,"",VLOOKUP($A76,Questions!$B:$AB,27,FALSE))</f>
        <v> </v>
      </c>
      <c r="K76" s="13"/>
      <c r="L76" s="13"/>
      <c r="M76" s="13"/>
      <c r="N76" s="13"/>
      <c r="O76" s="13"/>
      <c r="P76" s="13"/>
      <c r="Q76" s="13"/>
      <c r="R76" s="13"/>
      <c r="S76" s="13"/>
      <c r="T76" s="13"/>
      <c r="U76" s="13"/>
      <c r="V76" s="13"/>
      <c r="W76" s="13"/>
      <c r="X76" s="13"/>
      <c r="Y76" s="13"/>
      <c r="Z76" s="13"/>
      <c r="AA76" s="13"/>
      <c r="AB76" s="13"/>
      <c r="AC76" s="13"/>
      <c r="AD76" s="13"/>
    </row>
    <row r="77" ht="48.0" customHeight="1">
      <c r="A77" s="38" t="s">
        <v>161</v>
      </c>
      <c r="B77" s="227" t="str">
        <f>VLOOKUP(A77,'HECVAT - Full | Vendor Response'!A$26:B$283,2,FALSE)</f>
        <v>Does the system provide data input validation and error messages?</v>
      </c>
      <c r="C77" s="341" t="str">
        <f>IF(LEN(VLOOKUP($A77,Questions!$B:$AA,20,FALSE))=0,"",VLOOKUP($A77,Questions!$B:$AA,20,FALSE))</f>
        <v> </v>
      </c>
      <c r="D77" s="342" t="str">
        <f>IF(LEN(VLOOKUP($A77,Questions!$B:$AA,21,FALSE))=0,"",VLOOKUP($A77,Questions!$B:$AA,21,FALSE))</f>
        <v> </v>
      </c>
      <c r="E77" s="341" t="str">
        <f>IF(LEN(VLOOKUP($A77,Questions!$B:$AA,22,FALSE))=0,"",VLOOKUP($A77,Questions!$B:$AA,22,FALSE))</f>
        <v> </v>
      </c>
      <c r="F77" s="341" t="str">
        <f>IF(LEN(VLOOKUP($A77,Questions!$B:$AA,23,FALSE))=0,"",VLOOKUP($A77,Questions!$B:$AA,23,FALSE))</f>
        <v> </v>
      </c>
      <c r="G77" s="341" t="str">
        <f>IF(LEN(VLOOKUP($A77,Questions!$B:$AA,24,FALSE))=0,"",VLOOKUP($A77,Questions!$B:$AA,24,FALSE))</f>
        <v> </v>
      </c>
      <c r="H77" s="341" t="str">
        <f>IF(LEN(VLOOKUP($A77,Questions!$B:$AA,25,FALSE))=0,"",VLOOKUP($A77,Questions!$B:$AA,25,FALSE))</f>
        <v> </v>
      </c>
      <c r="I77" s="341" t="str">
        <f>IF(LEN(VLOOKUP($A77,Questions!$B:$AA,26,FALSE))=0,"",VLOOKUP($A77,Questions!$B:$AA,26,FALSE))</f>
        <v> </v>
      </c>
      <c r="J77" s="341" t="str">
        <f>IF(LEN(VLOOKUP($A77,Questions!$B:$AB,27,FALSE))=0,"",VLOOKUP($A77,Questions!$B:$AB,27,FALSE))</f>
        <v> </v>
      </c>
      <c r="K77" s="13"/>
      <c r="L77" s="13"/>
      <c r="M77" s="13"/>
      <c r="N77" s="13"/>
      <c r="O77" s="13"/>
      <c r="P77" s="13"/>
      <c r="Q77" s="13"/>
      <c r="R77" s="13"/>
      <c r="S77" s="13"/>
      <c r="T77" s="13"/>
      <c r="U77" s="13"/>
      <c r="V77" s="13"/>
      <c r="W77" s="13"/>
      <c r="X77" s="13"/>
      <c r="Y77" s="13"/>
      <c r="Z77" s="13"/>
      <c r="AA77" s="13"/>
      <c r="AB77" s="13"/>
      <c r="AC77" s="13"/>
      <c r="AD77" s="13"/>
    </row>
    <row r="78" ht="63.75" customHeight="1">
      <c r="A78" s="38" t="s">
        <v>163</v>
      </c>
      <c r="B78" s="227" t="str">
        <f>VLOOKUP(A78,'HECVAT - Full | Vendor Response'!A$26:B$283,2,FALSE)</f>
        <v>Are you using a web application firewall (WAF)?</v>
      </c>
      <c r="C78" s="337" t="str">
        <f>IF(LEN(VLOOKUP($A78,Questions!$B:$AA,20,FALSE))=0,"",VLOOKUP($A78,Questions!$B:$AA,20,FALSE))</f>
        <v> </v>
      </c>
      <c r="D78" s="338" t="str">
        <f>IF(LEN(VLOOKUP($A78,Questions!$B:$AA,21,FALSE))=0,"",VLOOKUP($A78,Questions!$B:$AA,21,FALSE))</f>
        <v> </v>
      </c>
      <c r="E78" s="337" t="str">
        <f>IF(LEN(VLOOKUP($A78,Questions!$B:$AA,22,FALSE))=0,"",VLOOKUP($A78,Questions!$B:$AA,22,FALSE))</f>
        <v> </v>
      </c>
      <c r="F78" s="337" t="str">
        <f>IF(LEN(VLOOKUP($A78,Questions!$B:$AA,23,FALSE))=0,"",VLOOKUP($A78,Questions!$B:$AA,23,FALSE))</f>
        <v> </v>
      </c>
      <c r="G78" s="337" t="str">
        <f>IF(LEN(VLOOKUP($A78,Questions!$B:$AA,24,FALSE))=0,"",VLOOKUP($A78,Questions!$B:$AA,24,FALSE))</f>
        <v> </v>
      </c>
      <c r="H78" s="337" t="str">
        <f>IF(LEN(VLOOKUP($A78,Questions!$B:$AA,25,FALSE))=0,"",VLOOKUP($A78,Questions!$B:$AA,25,FALSE))</f>
        <v> </v>
      </c>
      <c r="I78" s="341" t="str">
        <f>IF(LEN(VLOOKUP($A78,Questions!$B:$AA,26,FALSE))=0,"",VLOOKUP($A78,Questions!$B:$AA,26,FALSE))</f>
        <v> </v>
      </c>
      <c r="J78" s="341" t="str">
        <f>IF(LEN(VLOOKUP($A78,Questions!$B:$AB,27,FALSE))=0,"",VLOOKUP($A78,Questions!$B:$AB,27,FALSE))</f>
        <v> </v>
      </c>
      <c r="K78" s="13"/>
      <c r="L78" s="13"/>
      <c r="M78" s="13"/>
      <c r="N78" s="13"/>
      <c r="O78" s="13"/>
      <c r="P78" s="13"/>
      <c r="Q78" s="13"/>
      <c r="R78" s="13"/>
      <c r="S78" s="13"/>
      <c r="T78" s="13"/>
      <c r="U78" s="13"/>
      <c r="V78" s="13"/>
      <c r="W78" s="13"/>
      <c r="X78" s="13"/>
      <c r="Y78" s="13"/>
      <c r="Z78" s="13"/>
      <c r="AA78" s="13"/>
      <c r="AB78" s="13"/>
      <c r="AC78" s="13"/>
      <c r="AD78" s="13"/>
    </row>
    <row r="79" ht="63.0" customHeight="1">
      <c r="A79" s="18" t="s">
        <v>165</v>
      </c>
      <c r="B79" s="227" t="str">
        <f>VLOOKUP(A79,'HECVAT - Full | Vendor Response'!A$26:B$283,2,FALSE)</f>
        <v>Do you have a process and implemented procedures for managing your software supply chain (e.g. libraries, repositories, frameworks, etc)</v>
      </c>
      <c r="C79" s="337" t="str">
        <f>IF(LEN(VLOOKUP($A79,Questions!$B:$AA,20,FALSE))=0,"",VLOOKUP($A79,Questions!$B:$AA,20,FALSE))</f>
        <v> </v>
      </c>
      <c r="D79" s="338" t="str">
        <f>IF(LEN(VLOOKUP($A79,Questions!$B:$AA,21,FALSE))=0,"",VLOOKUP($A79,Questions!$B:$AA,21,FALSE))</f>
        <v> </v>
      </c>
      <c r="E79" s="338" t="str">
        <f>IF(LEN(VLOOKUP($A79,Questions!$B:$AA,22,FALSE))=0,"",VLOOKUP($A79,Questions!$B:$AA,22,FALSE))</f>
        <v> </v>
      </c>
      <c r="F79" s="337" t="str">
        <f>IF(LEN(VLOOKUP($A79,Questions!$B:$AA,23,FALSE))=0,"",VLOOKUP($A79,Questions!$B:$AA,23,FALSE))</f>
        <v> </v>
      </c>
      <c r="G79" s="338" t="str">
        <f>IF(LEN(VLOOKUP($A79,Questions!$B:$AA,24,FALSE))=0,"",VLOOKUP($A79,Questions!$B:$AA,24,FALSE))</f>
        <v> </v>
      </c>
      <c r="H79" s="338" t="str">
        <f>IF(LEN(VLOOKUP($A79,Questions!$B:$AA,25,FALSE))=0,"",VLOOKUP($A79,Questions!$B:$AA,25,FALSE))</f>
        <v> </v>
      </c>
      <c r="I79" s="338" t="str">
        <f>IF(LEN(VLOOKUP($A79,Questions!$B:$AA,26,FALSE))=0,"",VLOOKUP($A79,Questions!$B:$AA,26,FALSE))</f>
        <v> </v>
      </c>
      <c r="J79" s="338" t="str">
        <f>IF(LEN(VLOOKUP($A79,Questions!$B:$AB,27,FALSE))=0,"",VLOOKUP($A79,Questions!$B:$AB,27,FALSE))</f>
        <v> </v>
      </c>
      <c r="K79" s="13"/>
      <c r="L79" s="13"/>
      <c r="M79" s="13"/>
      <c r="N79" s="13"/>
      <c r="O79" s="13"/>
      <c r="P79" s="13"/>
      <c r="Q79" s="13"/>
      <c r="R79" s="13"/>
      <c r="S79" s="13"/>
      <c r="T79" s="13"/>
      <c r="U79" s="13"/>
      <c r="V79" s="13"/>
      <c r="W79" s="13"/>
      <c r="X79" s="13"/>
      <c r="Y79" s="13"/>
      <c r="Z79" s="13"/>
      <c r="AA79" s="13"/>
      <c r="AB79" s="13"/>
      <c r="AC79" s="13"/>
      <c r="AD79" s="13"/>
    </row>
    <row r="80" ht="52.5" customHeight="1">
      <c r="A80" s="38" t="s">
        <v>167</v>
      </c>
      <c r="B80" s="227" t="str">
        <f>VLOOKUP(A80,'HECVAT - Full | Vendor Response'!A$26:B$283,2,FALSE)</f>
        <v>Are only currently supported operating system(s), software, and libraries leveraged by the system(s)/application(s) that will have access to institution's data?</v>
      </c>
      <c r="C80" s="341" t="str">
        <f>IF(LEN(VLOOKUP($A80,Questions!$B:$AA,20,FALSE))=0,"",VLOOKUP($A80,Questions!$B:$AA,20,FALSE))</f>
        <v> </v>
      </c>
      <c r="D80" s="342" t="str">
        <f>IF(LEN(VLOOKUP($A80,Questions!$B:$AA,21,FALSE))=0,"",VLOOKUP($A80,Questions!$B:$AA,21,FALSE))</f>
        <v> </v>
      </c>
      <c r="E80" s="341" t="str">
        <f>IF(LEN(VLOOKUP($A80,Questions!$B:$AA,22,FALSE))=0,"",VLOOKUP($A80,Questions!$B:$AA,22,FALSE))</f>
        <v> </v>
      </c>
      <c r="F80" s="341" t="str">
        <f>IF(LEN(VLOOKUP($A80,Questions!$B:$AA,23,FALSE))=0,"",VLOOKUP($A80,Questions!$B:$AA,23,FALSE))</f>
        <v> </v>
      </c>
      <c r="G80" s="341" t="str">
        <f>IF(LEN(VLOOKUP($A80,Questions!$B:$AA,24,FALSE))=0,"",VLOOKUP($A80,Questions!$B:$AA,24,FALSE))</f>
        <v> </v>
      </c>
      <c r="H80" s="341" t="str">
        <f>IF(LEN(VLOOKUP($A80,Questions!$B:$AA,25,FALSE))=0,"",VLOOKUP($A80,Questions!$B:$AA,25,FALSE))</f>
        <v> </v>
      </c>
      <c r="I80" s="342" t="str">
        <f>IF(LEN(VLOOKUP($A80,Questions!$B:$AA,26,FALSE))=0,"",VLOOKUP($A80,Questions!$B:$AA,26,FALSE))</f>
        <v> </v>
      </c>
      <c r="J80" s="342" t="str">
        <f>IF(LEN(VLOOKUP($A80,Questions!$B:$AB,27,FALSE))=0,"",VLOOKUP($A80,Questions!$B:$AB,27,FALSE))</f>
        <v> </v>
      </c>
      <c r="K80" s="13"/>
      <c r="L80" s="13"/>
      <c r="M80" s="13"/>
      <c r="N80" s="13"/>
      <c r="O80" s="13"/>
      <c r="P80" s="13"/>
      <c r="Q80" s="13"/>
      <c r="R80" s="13"/>
      <c r="S80" s="13"/>
      <c r="T80" s="13"/>
      <c r="U80" s="13"/>
      <c r="V80" s="13"/>
      <c r="W80" s="13"/>
      <c r="X80" s="13"/>
      <c r="Y80" s="13"/>
      <c r="Z80" s="13"/>
      <c r="AA80" s="13"/>
      <c r="AB80" s="13"/>
      <c r="AC80" s="13"/>
      <c r="AD80" s="13"/>
    </row>
    <row r="81" ht="79.5" customHeight="1">
      <c r="A81" s="38" t="s">
        <v>169</v>
      </c>
      <c r="B81" s="227" t="str">
        <f>VLOOKUP(A81,'HECVAT - Full | Vendor Response'!A$26:B$283,2,FALSE)</f>
        <v>If mobile, is the application available from a trusted source (e.g., App Store, Google Play Store)?</v>
      </c>
      <c r="C81" s="341" t="str">
        <f>IF(LEN(VLOOKUP($A81,Questions!$B:$AA,20,FALSE))=0,"",VLOOKUP($A81,Questions!$B:$AA,20,FALSE))</f>
        <v> </v>
      </c>
      <c r="D81" s="342" t="str">
        <f>IF(LEN(VLOOKUP($A81,Questions!$B:$AA,21,FALSE))=0,"",VLOOKUP($A81,Questions!$B:$AA,21,FALSE))</f>
        <v> </v>
      </c>
      <c r="E81" s="341" t="str">
        <f>IF(LEN(VLOOKUP($A81,Questions!$B:$AA,22,FALSE))=0,"",VLOOKUP($A81,Questions!$B:$AA,22,FALSE))</f>
        <v> </v>
      </c>
      <c r="F81" s="341" t="str">
        <f>IF(LEN(VLOOKUP($A81,Questions!$B:$AA,23,FALSE))=0,"",VLOOKUP($A81,Questions!$B:$AA,23,FALSE))</f>
        <v> </v>
      </c>
      <c r="G81" s="342" t="str">
        <f>IF(LEN(VLOOKUP($A81,Questions!$B:$AA,24,FALSE))=0,"",VLOOKUP($A81,Questions!$B:$AA,24,FALSE))</f>
        <v> </v>
      </c>
      <c r="H81" s="341" t="str">
        <f>IF(LEN(VLOOKUP($A81,Questions!$B:$AA,25,FALSE))=0,"",VLOOKUP($A81,Questions!$B:$AA,25,FALSE))</f>
        <v> </v>
      </c>
      <c r="I81" s="342" t="str">
        <f>IF(LEN(VLOOKUP($A81,Questions!$B:$AA,26,FALSE))=0,"",VLOOKUP($A81,Questions!$B:$AA,26,FALSE))</f>
        <v> </v>
      </c>
      <c r="J81" s="342" t="str">
        <f>IF(LEN(VLOOKUP($A81,Questions!$B:$AB,27,FALSE))=0,"",VLOOKUP($A81,Questions!$B:$AB,27,FALSE))</f>
        <v> </v>
      </c>
      <c r="K81" s="13"/>
      <c r="L81" s="13"/>
      <c r="M81" s="13"/>
      <c r="N81" s="13"/>
      <c r="O81" s="13"/>
      <c r="P81" s="13"/>
      <c r="Q81" s="13"/>
      <c r="R81" s="13"/>
      <c r="S81" s="13"/>
      <c r="T81" s="13"/>
      <c r="U81" s="13"/>
      <c r="V81" s="13"/>
      <c r="W81" s="13"/>
      <c r="X81" s="13"/>
      <c r="Y81" s="13"/>
      <c r="Z81" s="13"/>
      <c r="AA81" s="13"/>
      <c r="AB81" s="13"/>
      <c r="AC81" s="13"/>
      <c r="AD81" s="13"/>
    </row>
    <row r="82" ht="79.5" customHeight="1">
      <c r="A82" s="38" t="s">
        <v>171</v>
      </c>
      <c r="B82" s="227" t="str">
        <f>VLOOKUP(A82,'HECVAT - Full | Vendor Response'!A$26:B$283,2,FALSE)</f>
        <v>Does your application require access to location or GPS data?</v>
      </c>
      <c r="C82" s="342" t="str">
        <f>IF(LEN(VLOOKUP($A82,Questions!$B:$AA,20,FALSE))=0,"",VLOOKUP($A82,Questions!$B:$AA,20,FALSE))</f>
        <v> </v>
      </c>
      <c r="D82" s="342" t="str">
        <f>IF(LEN(VLOOKUP($A82,Questions!$B:$AA,21,FALSE))=0,"",VLOOKUP($A82,Questions!$B:$AA,21,FALSE))</f>
        <v> </v>
      </c>
      <c r="E82" s="341" t="str">
        <f>IF(LEN(VLOOKUP($A82,Questions!$B:$AA,22,FALSE))=0,"",VLOOKUP($A82,Questions!$B:$AA,22,FALSE))</f>
        <v> </v>
      </c>
      <c r="F82" s="342" t="str">
        <f>IF(LEN(VLOOKUP($A82,Questions!$B:$AA,23,FALSE))=0,"",VLOOKUP($A82,Questions!$B:$AA,23,FALSE))</f>
        <v> </v>
      </c>
      <c r="G82" s="342" t="str">
        <f>IF(LEN(VLOOKUP($A82,Questions!$B:$AA,24,FALSE))=0,"",VLOOKUP($A82,Questions!$B:$AA,24,FALSE))</f>
        <v> </v>
      </c>
      <c r="H82" s="342" t="str">
        <f>IF(LEN(VLOOKUP($A82,Questions!$B:$AA,25,FALSE))=0,"",VLOOKUP($A82,Questions!$B:$AA,25,FALSE))</f>
        <v> </v>
      </c>
      <c r="I82" s="341" t="str">
        <f>IF(LEN(VLOOKUP($A82,Questions!$B:$AA,26,FALSE))=0,"",VLOOKUP($A82,Questions!$B:$AA,26,FALSE))</f>
        <v> </v>
      </c>
      <c r="J82" s="341" t="str">
        <f>IF(LEN(VLOOKUP($A82,Questions!$B:$AB,27,FALSE))=0,"",VLOOKUP($A82,Questions!$B:$AB,27,FALSE))</f>
        <v> </v>
      </c>
      <c r="K82" s="79"/>
      <c r="L82" s="79"/>
      <c r="M82" s="79"/>
      <c r="N82" s="79"/>
      <c r="O82" s="79"/>
      <c r="P82" s="79"/>
      <c r="Q82" s="79"/>
      <c r="R82" s="79"/>
      <c r="S82" s="79"/>
      <c r="T82" s="79"/>
      <c r="U82" s="79"/>
      <c r="V82" s="79"/>
      <c r="W82" s="79"/>
      <c r="X82" s="79"/>
      <c r="Y82" s="79"/>
      <c r="Z82" s="79"/>
      <c r="AA82" s="79"/>
      <c r="AB82" s="79"/>
      <c r="AC82" s="79"/>
      <c r="AD82" s="79"/>
    </row>
    <row r="83" ht="72.0" customHeight="1">
      <c r="A83" s="38" t="s">
        <v>173</v>
      </c>
      <c r="B83" s="227" t="str">
        <f>VLOOKUP(A83,'HECVAT - Full | Vendor Response'!A$26:B$283,2,FALSE)</f>
        <v>Does your application provide separation of duties between security administration, system administration, and standard user functions?</v>
      </c>
      <c r="C83" s="341" t="str">
        <f>IF(LEN(VLOOKUP($A83,Questions!$B:$AA,20,FALSE))=0,"",VLOOKUP($A83,Questions!$B:$AA,20,FALSE))</f>
        <v> </v>
      </c>
      <c r="D83" s="342" t="str">
        <f>IF(LEN(VLOOKUP($A83,Questions!$B:$AA,21,FALSE))=0,"",VLOOKUP($A83,Questions!$B:$AA,21,FALSE))</f>
        <v> </v>
      </c>
      <c r="E83" s="341" t="str">
        <f>IF(LEN(VLOOKUP($A83,Questions!$B:$AA,22,FALSE))=0,"",VLOOKUP($A83,Questions!$B:$AA,22,FALSE))</f>
        <v> </v>
      </c>
      <c r="F83" s="341" t="str">
        <f>IF(LEN(VLOOKUP($A83,Questions!$B:$AA,23,FALSE))=0,"",VLOOKUP($A83,Questions!$B:$AA,23,FALSE))</f>
        <v> </v>
      </c>
      <c r="G83" s="342" t="str">
        <f>IF(LEN(VLOOKUP($A83,Questions!$B:$AA,24,FALSE))=0,"",VLOOKUP($A83,Questions!$B:$AA,24,FALSE))</f>
        <v> </v>
      </c>
      <c r="H83" s="342" t="str">
        <f>IF(LEN(VLOOKUP($A83,Questions!$B:$AA,25,FALSE))=0,"",VLOOKUP($A83,Questions!$B:$AA,25,FALSE))</f>
        <v> </v>
      </c>
      <c r="I83" s="342" t="str">
        <f>IF(LEN(VLOOKUP($A83,Questions!$B:$AA,26,FALSE))=0,"",VLOOKUP($A83,Questions!$B:$AA,26,FALSE))</f>
        <v> </v>
      </c>
      <c r="J83" s="342" t="str">
        <f>IF(LEN(VLOOKUP($A83,Questions!$B:$AB,27,FALSE))=0,"",VLOOKUP($A83,Questions!$B:$AB,27,FALSE))</f>
        <v> </v>
      </c>
      <c r="K83" s="13"/>
      <c r="L83" s="13"/>
      <c r="M83" s="13"/>
      <c r="N83" s="13"/>
      <c r="O83" s="13"/>
      <c r="P83" s="13"/>
      <c r="Q83" s="13"/>
      <c r="R83" s="13"/>
      <c r="S83" s="13"/>
      <c r="T83" s="13"/>
      <c r="U83" s="13"/>
      <c r="V83" s="13"/>
      <c r="W83" s="13"/>
      <c r="X83" s="13"/>
      <c r="Y83" s="13"/>
      <c r="Z83" s="13"/>
      <c r="AA83" s="13"/>
      <c r="AB83" s="13"/>
      <c r="AC83" s="13"/>
      <c r="AD83" s="13"/>
    </row>
    <row r="84" ht="63.75" customHeight="1">
      <c r="A84" s="38" t="s">
        <v>175</v>
      </c>
      <c r="B84" s="227" t="str">
        <f>VLOOKUP(A84,'HECVAT - Full | Vendor Response'!A$26:B$283,2,FALSE)</f>
        <v>Do you have a fully implemented policy or procedure that details how your employees obtain administrator access to institutional instance of the application?</v>
      </c>
      <c r="C84" s="341" t="str">
        <f>IF(LEN(VLOOKUP($A84,Questions!$B:$AA,20,FALSE))=0,"",VLOOKUP($A84,Questions!$B:$AA,20,FALSE))</f>
        <v> </v>
      </c>
      <c r="D84" s="342" t="str">
        <f>IF(LEN(VLOOKUP($A84,Questions!$B:$AA,21,FALSE))=0,"",VLOOKUP($A84,Questions!$B:$AA,21,FALSE))</f>
        <v> </v>
      </c>
      <c r="E84" s="341" t="str">
        <f>IF(LEN(VLOOKUP($A84,Questions!$B:$AA,22,FALSE))=0,"",VLOOKUP($A84,Questions!$B:$AA,22,FALSE))</f>
        <v> </v>
      </c>
      <c r="F84" s="341" t="str">
        <f>IF(LEN(VLOOKUP($A84,Questions!$B:$AA,23,FALSE))=0,"",VLOOKUP($A84,Questions!$B:$AA,23,FALSE))</f>
        <v> </v>
      </c>
      <c r="G84" s="342" t="str">
        <f>IF(LEN(VLOOKUP($A84,Questions!$B:$AA,24,FALSE))=0,"",VLOOKUP($A84,Questions!$B:$AA,24,FALSE))</f>
        <v> </v>
      </c>
      <c r="H84" s="341" t="str">
        <f>IF(LEN(VLOOKUP($A84,Questions!$B:$AA,25,FALSE))=0,"",VLOOKUP($A84,Questions!$B:$AA,25,FALSE))</f>
        <v> </v>
      </c>
      <c r="I84" s="341" t="str">
        <f>IF(LEN(VLOOKUP($A84,Questions!$B:$AA,26,FALSE))=0,"",VLOOKUP($A84,Questions!$B:$AA,26,FALSE))</f>
        <v> </v>
      </c>
      <c r="J84" s="341" t="str">
        <f>IF(LEN(VLOOKUP($A84,Questions!$B:$AB,27,FALSE))=0,"",VLOOKUP($A84,Questions!$B:$AB,27,FALSE))</f>
        <v> </v>
      </c>
      <c r="K84" s="13"/>
      <c r="L84" s="13"/>
      <c r="M84" s="13"/>
      <c r="N84" s="13"/>
      <c r="O84" s="13"/>
      <c r="P84" s="13"/>
      <c r="Q84" s="13"/>
      <c r="R84" s="13"/>
      <c r="S84" s="13"/>
      <c r="T84" s="13"/>
      <c r="U84" s="13"/>
      <c r="V84" s="13"/>
      <c r="W84" s="13"/>
      <c r="X84" s="13"/>
      <c r="Y84" s="13"/>
      <c r="Z84" s="13"/>
      <c r="AA84" s="13"/>
      <c r="AB84" s="13"/>
      <c r="AC84" s="13"/>
      <c r="AD84" s="13"/>
    </row>
    <row r="85" ht="63.75" customHeight="1">
      <c r="A85" s="38" t="s">
        <v>177</v>
      </c>
      <c r="B85" s="227" t="str">
        <f>VLOOKUP(A85,'HECVAT - Full | Vendor Response'!A$26:B$283,2,FALSE)</f>
        <v>Have your developers been trained in secure coding techniques?</v>
      </c>
      <c r="C85" s="341" t="str">
        <f>IF(LEN(VLOOKUP($A85,Questions!$B:$AA,20,FALSE))=0,"",VLOOKUP($A85,Questions!$B:$AA,20,FALSE))</f>
        <v> </v>
      </c>
      <c r="D85" s="342" t="str">
        <f>IF(LEN(VLOOKUP($A85,Questions!$B:$AA,21,FALSE))=0,"",VLOOKUP($A85,Questions!$B:$AA,21,FALSE))</f>
        <v> </v>
      </c>
      <c r="E85" s="341" t="str">
        <f>IF(LEN(VLOOKUP($A85,Questions!$B:$AA,22,FALSE))=0,"",VLOOKUP($A85,Questions!$B:$AA,22,FALSE))</f>
        <v> </v>
      </c>
      <c r="F85" s="341" t="str">
        <f>IF(LEN(VLOOKUP($A85,Questions!$B:$AA,23,FALSE))=0,"",VLOOKUP($A85,Questions!$B:$AA,23,FALSE))</f>
        <v> </v>
      </c>
      <c r="G85" s="342" t="str">
        <f>IF(LEN(VLOOKUP($A85,Questions!$B:$AA,24,FALSE))=0,"",VLOOKUP($A85,Questions!$B:$AA,24,FALSE))</f>
        <v> </v>
      </c>
      <c r="H85" s="341" t="str">
        <f>IF(LEN(VLOOKUP($A85,Questions!$B:$AA,25,FALSE))=0,"",VLOOKUP($A85,Questions!$B:$AA,25,FALSE))</f>
        <v> </v>
      </c>
      <c r="I85" s="341" t="str">
        <f>IF(LEN(VLOOKUP($A85,Questions!$B:$AA,26,FALSE))=0,"",VLOOKUP($A85,Questions!$B:$AA,26,FALSE))</f>
        <v> </v>
      </c>
      <c r="J85" s="341" t="str">
        <f>IF(LEN(VLOOKUP($A85,Questions!$B:$AB,27,FALSE))=0,"",VLOOKUP($A85,Questions!$B:$AB,27,FALSE))</f>
        <v> </v>
      </c>
      <c r="K85" s="13"/>
      <c r="L85" s="13"/>
      <c r="M85" s="13"/>
      <c r="N85" s="13"/>
      <c r="O85" s="13"/>
      <c r="P85" s="13"/>
      <c r="Q85" s="13"/>
      <c r="R85" s="13"/>
      <c r="S85" s="13"/>
      <c r="T85" s="13"/>
      <c r="U85" s="13"/>
      <c r="V85" s="13"/>
      <c r="W85" s="13"/>
      <c r="X85" s="13"/>
      <c r="Y85" s="13"/>
      <c r="Z85" s="13"/>
      <c r="AA85" s="13"/>
      <c r="AB85" s="13"/>
      <c r="AC85" s="13"/>
      <c r="AD85" s="13"/>
    </row>
    <row r="86" ht="63.75" customHeight="1">
      <c r="A86" s="38" t="s">
        <v>179</v>
      </c>
      <c r="B86" s="227" t="str">
        <f>VLOOKUP(A86,'HECVAT - Full | Vendor Response'!A$26:B$283,2,FALSE)</f>
        <v>Was your application developed using secure coding techniques?</v>
      </c>
      <c r="C86" s="341" t="str">
        <f>IF(LEN(VLOOKUP($A86,Questions!$B:$AA,20,FALSE))=0,"",VLOOKUP($A86,Questions!$B:$AA,20,FALSE))</f>
        <v> </v>
      </c>
      <c r="D86" s="342" t="str">
        <f>IF(LEN(VLOOKUP($A86,Questions!$B:$AA,21,FALSE))=0,"",VLOOKUP($A86,Questions!$B:$AA,21,FALSE))</f>
        <v> </v>
      </c>
      <c r="E86" s="341" t="str">
        <f>IF(LEN(VLOOKUP($A86,Questions!$B:$AA,22,FALSE))=0,"",VLOOKUP($A86,Questions!$B:$AA,22,FALSE))</f>
        <v> </v>
      </c>
      <c r="F86" s="341" t="str">
        <f>IF(LEN(VLOOKUP($A86,Questions!$B:$AA,23,FALSE))=0,"",VLOOKUP($A86,Questions!$B:$AA,23,FALSE))</f>
        <v> </v>
      </c>
      <c r="G86" s="342" t="str">
        <f>IF(LEN(VLOOKUP($A86,Questions!$B:$AA,24,FALSE))=0,"",VLOOKUP($A86,Questions!$B:$AA,24,FALSE))</f>
        <v> </v>
      </c>
      <c r="H86" s="341" t="str">
        <f>IF(LEN(VLOOKUP($A86,Questions!$B:$AA,25,FALSE))=0,"",VLOOKUP($A86,Questions!$B:$AA,25,FALSE))</f>
        <v> </v>
      </c>
      <c r="I86" s="341" t="str">
        <f>IF(LEN(VLOOKUP($A86,Questions!$B:$AA,26,FALSE))=0,"",VLOOKUP($A86,Questions!$B:$AA,26,FALSE))</f>
        <v> </v>
      </c>
      <c r="J86" s="341" t="str">
        <f>IF(LEN(VLOOKUP($A86,Questions!$B:$AB,27,FALSE))=0,"",VLOOKUP($A86,Questions!$B:$AB,27,FALSE))</f>
        <v> </v>
      </c>
      <c r="K86" s="13"/>
      <c r="L86" s="13"/>
      <c r="M86" s="13"/>
      <c r="N86" s="13"/>
      <c r="O86" s="13"/>
      <c r="P86" s="13"/>
      <c r="Q86" s="13"/>
      <c r="R86" s="13"/>
      <c r="S86" s="13"/>
      <c r="T86" s="13"/>
      <c r="U86" s="13"/>
      <c r="V86" s="13"/>
      <c r="W86" s="13"/>
      <c r="X86" s="13"/>
      <c r="Y86" s="13"/>
      <c r="Z86" s="13"/>
      <c r="AA86" s="13"/>
      <c r="AB86" s="13"/>
      <c r="AC86" s="13"/>
      <c r="AD86" s="13"/>
    </row>
    <row r="87" ht="63.75" customHeight="1">
      <c r="A87" s="38" t="s">
        <v>181</v>
      </c>
      <c r="B87" s="227" t="str">
        <f>VLOOKUP(A87,'HECVAT - Full | Vendor Response'!A$26:B$283,2,FALSE)</f>
        <v>Do you subject your code to static code analysis and/or static application security testing prior to release?</v>
      </c>
      <c r="C87" s="341" t="str">
        <f>IF(LEN(VLOOKUP($A87,Questions!$B:$AA,20,FALSE))=0,"",VLOOKUP($A87,Questions!$B:$AA,20,FALSE))</f>
        <v> </v>
      </c>
      <c r="D87" s="342" t="str">
        <f>IF(LEN(VLOOKUP($A87,Questions!$B:$AA,21,FALSE))=0,"",VLOOKUP($A87,Questions!$B:$AA,21,FALSE))</f>
        <v> </v>
      </c>
      <c r="E87" s="341" t="str">
        <f>IF(LEN(VLOOKUP($A87,Questions!$B:$AA,22,FALSE))=0,"",VLOOKUP($A87,Questions!$B:$AA,22,FALSE))</f>
        <v> </v>
      </c>
      <c r="F87" s="341" t="str">
        <f>IF(LEN(VLOOKUP($A87,Questions!$B:$AA,23,FALSE))=0,"",VLOOKUP($A87,Questions!$B:$AA,23,FALSE))</f>
        <v> </v>
      </c>
      <c r="G87" s="342" t="str">
        <f>IF(LEN(VLOOKUP($A87,Questions!$B:$AA,24,FALSE))=0,"",VLOOKUP($A87,Questions!$B:$AA,24,FALSE))</f>
        <v> </v>
      </c>
      <c r="H87" s="341" t="str">
        <f>IF(LEN(VLOOKUP($A87,Questions!$B:$AA,25,FALSE))=0,"",VLOOKUP($A87,Questions!$B:$AA,25,FALSE))</f>
        <v> </v>
      </c>
      <c r="I87" s="341" t="str">
        <f>IF(LEN(VLOOKUP($A87,Questions!$B:$AA,26,FALSE))=0,"",VLOOKUP($A87,Questions!$B:$AA,26,FALSE))</f>
        <v> </v>
      </c>
      <c r="J87" s="341" t="str">
        <f>IF(LEN(VLOOKUP($A87,Questions!$B:$AB,27,FALSE))=0,"",VLOOKUP($A87,Questions!$B:$AB,27,FALSE))</f>
        <v> </v>
      </c>
      <c r="K87" s="13"/>
      <c r="L87" s="13"/>
      <c r="M87" s="13"/>
      <c r="N87" s="13"/>
      <c r="O87" s="13"/>
      <c r="P87" s="13"/>
      <c r="Q87" s="13"/>
      <c r="R87" s="13"/>
      <c r="S87" s="13"/>
      <c r="T87" s="13"/>
      <c r="U87" s="13"/>
      <c r="V87" s="13"/>
      <c r="W87" s="13"/>
      <c r="X87" s="13"/>
      <c r="Y87" s="13"/>
      <c r="Z87" s="13"/>
      <c r="AA87" s="13"/>
      <c r="AB87" s="13"/>
      <c r="AC87" s="13"/>
      <c r="AD87" s="13"/>
    </row>
    <row r="88" ht="63.75" customHeight="1">
      <c r="A88" s="38" t="s">
        <v>183</v>
      </c>
      <c r="B88" s="227" t="str">
        <f>VLOOKUP(A88,'HECVAT - Full | Vendor Response'!A$26:B$283,2,FALSE)</f>
        <v>Do you have software testing processes (dynamic or static) that are established and followed?</v>
      </c>
      <c r="C88" s="341" t="str">
        <f>IF(LEN(VLOOKUP($A88,Questions!$B:$AA,20,FALSE))=0,"",VLOOKUP($A88,Questions!$B:$AA,20,FALSE))</f>
        <v> </v>
      </c>
      <c r="D88" s="342" t="str">
        <f>IF(LEN(VLOOKUP($A88,Questions!$B:$AA,21,FALSE))=0,"",VLOOKUP($A88,Questions!$B:$AA,21,FALSE))</f>
        <v> </v>
      </c>
      <c r="E88" s="341" t="str">
        <f>IF(LEN(VLOOKUP($A88,Questions!$B:$AA,22,FALSE))=0,"",VLOOKUP($A88,Questions!$B:$AA,22,FALSE))</f>
        <v> </v>
      </c>
      <c r="F88" s="342" t="str">
        <f>IF(LEN(VLOOKUP($A88,Questions!$B:$AA,23,FALSE))=0,"",VLOOKUP($A88,Questions!$B:$AA,23,FALSE))</f>
        <v> </v>
      </c>
      <c r="G88" s="342" t="str">
        <f>IF(LEN(VLOOKUP($A88,Questions!$B:$AA,24,FALSE))=0,"",VLOOKUP($A88,Questions!$B:$AA,24,FALSE))</f>
        <v> </v>
      </c>
      <c r="H88" s="342" t="str">
        <f>IF(LEN(VLOOKUP($A88,Questions!$B:$AA,25,FALSE))=0,"",VLOOKUP($A88,Questions!$B:$AA,25,FALSE))</f>
        <v> </v>
      </c>
      <c r="I88" s="342" t="str">
        <f>IF(LEN(VLOOKUP($A88,Questions!$B:$AA,26,FALSE))=0,"",VLOOKUP($A88,Questions!$B:$AA,26,FALSE))</f>
        <v> </v>
      </c>
      <c r="J88" s="342" t="str">
        <f>IF(LEN(VLOOKUP($A88,Questions!$B:$AB,27,FALSE))=0,"",VLOOKUP($A88,Questions!$B:$AB,27,FALSE))</f>
        <v> </v>
      </c>
      <c r="K88" s="13"/>
      <c r="L88" s="13"/>
      <c r="M88" s="13"/>
      <c r="N88" s="13"/>
      <c r="O88" s="13"/>
      <c r="P88" s="13"/>
      <c r="Q88" s="13"/>
      <c r="R88" s="13"/>
      <c r="S88" s="13"/>
      <c r="T88" s="13"/>
      <c r="U88" s="13"/>
      <c r="V88" s="13"/>
      <c r="W88" s="13"/>
      <c r="X88" s="13"/>
      <c r="Y88" s="13"/>
      <c r="Z88" s="13"/>
      <c r="AA88" s="13"/>
      <c r="AB88" s="13"/>
      <c r="AC88" s="13"/>
      <c r="AD88" s="13"/>
    </row>
    <row r="89" ht="36.0" customHeight="1">
      <c r="A89" s="32" t="str">
        <f>IF($C$30="","Authentication, Authorization, and Accounting",IF($C$30="Yes","AAA - Optional based on QUALIFIER response.","Authentication, Authorization, and Accounting"))</f>
        <v>Authentication, Authorization, and Accounting</v>
      </c>
      <c r="B89" s="9"/>
      <c r="C89" s="33" t="str">
        <f t="shared" ref="C89:J89" si="7">C$22</f>
        <v>CIS Critical Security Controls v6.1</v>
      </c>
      <c r="D89" s="33" t="str">
        <f t="shared" si="7"/>
        <v>HIPAA</v>
      </c>
      <c r="E89" s="33" t="str">
        <f t="shared" si="7"/>
        <v>ISO 27002:27013</v>
      </c>
      <c r="F89" s="33" t="str">
        <f t="shared" si="7"/>
        <v>NIST Cybersecurity Framework</v>
      </c>
      <c r="G89" s="33" t="str">
        <f t="shared" si="7"/>
        <v>NIST SP 800-171r1</v>
      </c>
      <c r="H89" s="33" t="str">
        <f t="shared" si="7"/>
        <v>NIST SP 800-53r4</v>
      </c>
      <c r="I89" s="33" t="str">
        <f t="shared" si="7"/>
        <v>PCI DSS</v>
      </c>
      <c r="J89" s="33" t="str">
        <f t="shared" si="7"/>
        <v>Trusted CI</v>
      </c>
      <c r="K89" s="13"/>
      <c r="L89" s="13"/>
      <c r="M89" s="13"/>
      <c r="N89" s="13"/>
      <c r="O89" s="13"/>
      <c r="P89" s="13"/>
      <c r="Q89" s="13"/>
      <c r="R89" s="13"/>
      <c r="S89" s="13"/>
      <c r="T89" s="13"/>
      <c r="U89" s="13"/>
      <c r="V89" s="13"/>
      <c r="W89" s="13"/>
      <c r="X89" s="13"/>
      <c r="Y89" s="13"/>
      <c r="Z89" s="13"/>
      <c r="AA89" s="13"/>
      <c r="AB89" s="13"/>
      <c r="AC89" s="13"/>
      <c r="AD89" s="13"/>
    </row>
    <row r="90" ht="36.0" customHeight="1">
      <c r="A90" s="38" t="s">
        <v>186</v>
      </c>
      <c r="B90" s="227" t="str">
        <f>VLOOKUP(A90,'HECVAT - Full | Vendor Response'!A$26:B$283,2,FALSE)</f>
        <v>Does your solution support single sign-on (SSO) protocols for user and administrator authentication?</v>
      </c>
      <c r="C90" s="337" t="str">
        <f>IF(LEN(VLOOKUP($A90,Questions!$B:$AA,20,FALSE))=0,"",VLOOKUP($A90,Questions!$B:$AA,20,FALSE))</f>
        <v> </v>
      </c>
      <c r="D90" s="343" t="str">
        <f>IF(LEN(VLOOKUP($A90,Questions!$B:$AA,21,FALSE))=0,"",VLOOKUP($A90,Questions!$B:$AA,21,FALSE))</f>
        <v> </v>
      </c>
      <c r="E90" s="337" t="str">
        <f>IF(LEN(VLOOKUP($A90,Questions!$B:$AA,22,FALSE))=0,"",VLOOKUP($A90,Questions!$B:$AA,22,FALSE))</f>
        <v> </v>
      </c>
      <c r="F90" s="337" t="str">
        <f>IF(LEN(VLOOKUP($A90,Questions!$B:$AA,23,FALSE))=0,"",VLOOKUP($A90,Questions!$B:$AA,23,FALSE))</f>
        <v> </v>
      </c>
      <c r="G90" s="337" t="str">
        <f>IF(LEN(VLOOKUP($A90,Questions!$B:$AA,24,FALSE))=0,"",VLOOKUP($A90,Questions!$B:$AA,24,FALSE))</f>
        <v> </v>
      </c>
      <c r="H90" s="337" t="str">
        <f>IF(LEN(VLOOKUP($A90,Questions!$B:$AA,25,FALSE))=0,"",VLOOKUP($A90,Questions!$B:$AA,25,FALSE))</f>
        <v> </v>
      </c>
      <c r="I90" s="337" t="str">
        <f>IF(LEN(VLOOKUP($A90,Questions!$B:$AA,26,FALSE))=0,"",VLOOKUP($A90,Questions!$B:$AA,26,FALSE))</f>
        <v> </v>
      </c>
      <c r="J90" s="337" t="str">
        <f>IF(LEN(VLOOKUP($A90,Questions!$B:$AB,27,FALSE))=0,"",VLOOKUP($A90,Questions!$B:$AB,27,FALSE))</f>
        <v> </v>
      </c>
      <c r="K90" s="13"/>
      <c r="L90" s="13"/>
      <c r="M90" s="13"/>
      <c r="N90" s="13"/>
      <c r="O90" s="13"/>
      <c r="P90" s="13"/>
      <c r="Q90" s="13"/>
      <c r="R90" s="13"/>
      <c r="S90" s="13"/>
      <c r="T90" s="13"/>
      <c r="U90" s="13"/>
      <c r="V90" s="13"/>
      <c r="W90" s="13"/>
      <c r="X90" s="13"/>
      <c r="Y90" s="13"/>
      <c r="Z90" s="13"/>
      <c r="AA90" s="13"/>
      <c r="AB90" s="13"/>
      <c r="AC90" s="13"/>
      <c r="AD90" s="13"/>
    </row>
    <row r="91" ht="48.0" customHeight="1">
      <c r="A91" s="38" t="s">
        <v>189</v>
      </c>
      <c r="B91" s="227" t="str">
        <f>VLOOKUP(A91,'HECVAT - Full | Vendor Response'!A$26:B$283,2,FALSE)</f>
        <v>Does your solution support local authentication protocols for user and administrator authentication?</v>
      </c>
      <c r="C91" s="337" t="str">
        <f>IF(LEN(VLOOKUP($A91,Questions!$B:$AA,20,FALSE))=0,"",VLOOKUP($A91,Questions!$B:$AA,20,FALSE))</f>
        <v> </v>
      </c>
      <c r="D91" s="343" t="str">
        <f>IF(LEN(VLOOKUP($A91,Questions!$B:$AA,21,FALSE))=0,"",VLOOKUP($A91,Questions!$B:$AA,21,FALSE))</f>
        <v> </v>
      </c>
      <c r="E91" s="337" t="str">
        <f>IF(LEN(VLOOKUP($A91,Questions!$B:$AA,22,FALSE))=0,"",VLOOKUP($A91,Questions!$B:$AA,22,FALSE))</f>
        <v> </v>
      </c>
      <c r="F91" s="337" t="str">
        <f>IF(LEN(VLOOKUP($A91,Questions!$B:$AA,23,FALSE))=0,"",VLOOKUP($A91,Questions!$B:$AA,23,FALSE))</f>
        <v> </v>
      </c>
      <c r="G91" s="337" t="str">
        <f>IF(LEN(VLOOKUP($A91,Questions!$B:$AA,24,FALSE))=0,"",VLOOKUP($A91,Questions!$B:$AA,24,FALSE))</f>
        <v> </v>
      </c>
      <c r="H91" s="337" t="str">
        <f>IF(LEN(VLOOKUP($A91,Questions!$B:$AA,25,FALSE))=0,"",VLOOKUP($A91,Questions!$B:$AA,25,FALSE))</f>
        <v> </v>
      </c>
      <c r="I91" s="337" t="str">
        <f>IF(LEN(VLOOKUP($A91,Questions!$B:$AA,26,FALSE))=0,"",VLOOKUP($A91,Questions!$B:$AA,26,FALSE))</f>
        <v> </v>
      </c>
      <c r="J91" s="337" t="str">
        <f>IF(LEN(VLOOKUP($A91,Questions!$B:$AB,27,FALSE))=0,"",VLOOKUP($A91,Questions!$B:$AB,27,FALSE))</f>
        <v> </v>
      </c>
      <c r="K91" s="13"/>
      <c r="L91" s="13"/>
      <c r="M91" s="13"/>
      <c r="N91" s="13"/>
      <c r="O91" s="13"/>
      <c r="P91" s="13"/>
      <c r="Q91" s="13"/>
      <c r="R91" s="13"/>
      <c r="S91" s="13"/>
      <c r="T91" s="13"/>
      <c r="U91" s="13"/>
      <c r="V91" s="13"/>
      <c r="W91" s="13"/>
      <c r="X91" s="13"/>
      <c r="Y91" s="13"/>
      <c r="Z91" s="13"/>
      <c r="AA91" s="13"/>
      <c r="AB91" s="13"/>
      <c r="AC91" s="13"/>
      <c r="AD91" s="13"/>
    </row>
    <row r="92" ht="48.0" customHeight="1">
      <c r="A92" s="38" t="s">
        <v>191</v>
      </c>
      <c r="B92" s="227" t="str">
        <f>VLOOKUP(A92,'HECVAT - Full | Vendor Response'!A$26:B$283,2,FALSE)</f>
        <v>Can you enforce password/passphrase aging requirements?</v>
      </c>
      <c r="C92" s="337" t="str">
        <f>IF(LEN(VLOOKUP($A92,Questions!$B:$AA,20,FALSE))=0,"",VLOOKUP($A92,Questions!$B:$AA,20,FALSE))</f>
        <v> </v>
      </c>
      <c r="D92" s="343" t="str">
        <f>IF(LEN(VLOOKUP($A92,Questions!$B:$AA,21,FALSE))=0,"",VLOOKUP($A92,Questions!$B:$AA,21,FALSE))</f>
        <v> </v>
      </c>
      <c r="E92" s="337" t="str">
        <f>IF(LEN(VLOOKUP($A92,Questions!$B:$AA,22,FALSE))=0,"",VLOOKUP($A92,Questions!$B:$AA,22,FALSE))</f>
        <v> </v>
      </c>
      <c r="F92" s="337" t="str">
        <f>IF(LEN(VLOOKUP($A92,Questions!$B:$AA,23,FALSE))=0,"",VLOOKUP($A92,Questions!$B:$AA,23,FALSE))</f>
        <v> </v>
      </c>
      <c r="G92" s="338" t="str">
        <f>IF(LEN(VLOOKUP($A92,Questions!$B:$AA,24,FALSE))=0,"",VLOOKUP($A92,Questions!$B:$AA,24,FALSE))</f>
        <v> </v>
      </c>
      <c r="H92" s="338" t="str">
        <f>IF(LEN(VLOOKUP($A92,Questions!$B:$AA,25,FALSE))=0,"",VLOOKUP($A92,Questions!$B:$AA,25,FALSE))</f>
        <v> </v>
      </c>
      <c r="I92" s="337" t="str">
        <f>IF(LEN(VLOOKUP($A92,Questions!$B:$AA,26,FALSE))=0,"",VLOOKUP($A92,Questions!$B:$AA,26,FALSE))</f>
        <v> </v>
      </c>
      <c r="J92" s="337" t="str">
        <f>IF(LEN(VLOOKUP($A92,Questions!$B:$AB,27,FALSE))=0,"",VLOOKUP($A92,Questions!$B:$AB,27,FALSE))</f>
        <v> </v>
      </c>
      <c r="K92" s="13"/>
      <c r="L92" s="13"/>
      <c r="M92" s="13"/>
      <c r="N92" s="13"/>
      <c r="O92" s="13"/>
      <c r="P92" s="13"/>
      <c r="Q92" s="13"/>
      <c r="R92" s="13"/>
      <c r="S92" s="13"/>
      <c r="T92" s="13"/>
      <c r="U92" s="13"/>
      <c r="V92" s="13"/>
      <c r="W92" s="13"/>
      <c r="X92" s="13"/>
      <c r="Y92" s="13"/>
      <c r="Z92" s="13"/>
      <c r="AA92" s="13"/>
      <c r="AB92" s="13"/>
      <c r="AC92" s="13"/>
      <c r="AD92" s="13"/>
    </row>
    <row r="93" ht="64.5" customHeight="1">
      <c r="A93" s="38" t="s">
        <v>193</v>
      </c>
      <c r="B93" s="227" t="str">
        <f>VLOOKUP(A93,'HECVAT - Full | Vendor Response'!A$26:B$283,2,FALSE)</f>
        <v>Can you enforce password/passphrase complexity requirements [provided by the institution]?</v>
      </c>
      <c r="C93" s="337" t="str">
        <f>IF(LEN(VLOOKUP($A93,Questions!$B:$AA,20,FALSE))=0,"",VLOOKUP($A93,Questions!$B:$AA,20,FALSE))</f>
        <v> </v>
      </c>
      <c r="D93" s="343" t="str">
        <f>IF(LEN(VLOOKUP($A93,Questions!$B:$AA,21,FALSE))=0,"",VLOOKUP($A93,Questions!$B:$AA,21,FALSE))</f>
        <v> </v>
      </c>
      <c r="E93" s="337" t="str">
        <f>IF(LEN(VLOOKUP($A93,Questions!$B:$AA,22,FALSE))=0,"",VLOOKUP($A93,Questions!$B:$AA,22,FALSE))</f>
        <v> </v>
      </c>
      <c r="F93" s="337" t="str">
        <f>IF(LEN(VLOOKUP($A93,Questions!$B:$AA,23,FALSE))=0,"",VLOOKUP($A93,Questions!$B:$AA,23,FALSE))</f>
        <v> </v>
      </c>
      <c r="G93" s="337" t="str">
        <f>IF(LEN(VLOOKUP($A93,Questions!$B:$AA,24,FALSE))=0,"",VLOOKUP($A93,Questions!$B:$AA,24,FALSE))</f>
        <v> </v>
      </c>
      <c r="H93" s="337" t="str">
        <f>IF(LEN(VLOOKUP($A93,Questions!$B:$AA,25,FALSE))=0,"",VLOOKUP($A93,Questions!$B:$AA,25,FALSE))</f>
        <v> </v>
      </c>
      <c r="I93" s="337" t="str">
        <f>IF(LEN(VLOOKUP($A93,Questions!$B:$AA,26,FALSE))=0,"",VLOOKUP($A93,Questions!$B:$AA,26,FALSE))</f>
        <v> </v>
      </c>
      <c r="J93" s="337" t="str">
        <f>IF(LEN(VLOOKUP($A93,Questions!$B:$AB,27,FALSE))=0,"",VLOOKUP($A93,Questions!$B:$AB,27,FALSE))</f>
        <v> </v>
      </c>
      <c r="K93" s="13"/>
      <c r="L93" s="13"/>
      <c r="M93" s="13"/>
      <c r="N93" s="13"/>
      <c r="O93" s="13"/>
      <c r="P93" s="13"/>
      <c r="Q93" s="13"/>
      <c r="R93" s="13"/>
      <c r="S93" s="13"/>
      <c r="T93" s="13"/>
      <c r="U93" s="13"/>
      <c r="V93" s="13"/>
      <c r="W93" s="13"/>
      <c r="X93" s="13"/>
      <c r="Y93" s="13"/>
      <c r="Z93" s="13"/>
      <c r="AA93" s="13"/>
      <c r="AB93" s="13"/>
      <c r="AC93" s="13"/>
      <c r="AD93" s="13"/>
    </row>
    <row r="94" ht="64.5" customHeight="1">
      <c r="A94" s="38" t="s">
        <v>195</v>
      </c>
      <c r="B94" s="227" t="str">
        <f>VLOOKUP(A94,'HECVAT - Full | Vendor Response'!A$26:B$283,2,FALSE)</f>
        <v>Does the system have password complexity or length limitations and/or restrictions?</v>
      </c>
      <c r="C94" s="337" t="str">
        <f>IF(LEN(VLOOKUP($A94,Questions!$B:$AA,20,FALSE))=0,"",VLOOKUP($A94,Questions!$B:$AA,20,FALSE))</f>
        <v> </v>
      </c>
      <c r="D94" s="343" t="str">
        <f>IF(LEN(VLOOKUP($A94,Questions!$B:$AA,21,FALSE))=0,"",VLOOKUP($A94,Questions!$B:$AA,21,FALSE))</f>
        <v> </v>
      </c>
      <c r="E94" s="337" t="str">
        <f>IF(LEN(VLOOKUP($A94,Questions!$B:$AA,22,FALSE))=0,"",VLOOKUP($A94,Questions!$B:$AA,22,FALSE))</f>
        <v> </v>
      </c>
      <c r="F94" s="337" t="str">
        <f>IF(LEN(VLOOKUP($A94,Questions!$B:$AA,23,FALSE))=0,"",VLOOKUP($A94,Questions!$B:$AA,23,FALSE))</f>
        <v> </v>
      </c>
      <c r="G94" s="337" t="str">
        <f>IF(LEN(VLOOKUP($A94,Questions!$B:$AA,24,FALSE))=0,"",VLOOKUP($A94,Questions!$B:$AA,24,FALSE))</f>
        <v> </v>
      </c>
      <c r="H94" s="337" t="str">
        <f>IF(LEN(VLOOKUP($A94,Questions!$B:$AA,25,FALSE))=0,"",VLOOKUP($A94,Questions!$B:$AA,25,FALSE))</f>
        <v> </v>
      </c>
      <c r="I94" s="337" t="str">
        <f>IF(LEN(VLOOKUP($A94,Questions!$B:$AA,26,FALSE))=0,"",VLOOKUP($A94,Questions!$B:$AA,26,FALSE))</f>
        <v> </v>
      </c>
      <c r="J94" s="337" t="str">
        <f>IF(LEN(VLOOKUP($A94,Questions!$B:$AB,27,FALSE))=0,"",VLOOKUP($A94,Questions!$B:$AB,27,FALSE))</f>
        <v> </v>
      </c>
      <c r="K94" s="13"/>
      <c r="L94" s="13"/>
      <c r="M94" s="13"/>
      <c r="N94" s="13"/>
      <c r="O94" s="13"/>
      <c r="P94" s="13"/>
      <c r="Q94" s="13"/>
      <c r="R94" s="13"/>
      <c r="S94" s="13"/>
      <c r="T94" s="13"/>
      <c r="U94" s="13"/>
      <c r="V94" s="13"/>
      <c r="W94" s="13"/>
      <c r="X94" s="13"/>
      <c r="Y94" s="13"/>
      <c r="Z94" s="13"/>
      <c r="AA94" s="13"/>
      <c r="AB94" s="13"/>
      <c r="AC94" s="13"/>
      <c r="AD94" s="13"/>
    </row>
    <row r="95" ht="48.0" customHeight="1">
      <c r="A95" s="38" t="s">
        <v>197</v>
      </c>
      <c r="B95" s="227" t="str">
        <f>VLOOKUP(A95,'HECVAT - Full | Vendor Response'!A$26:B$283,2,FALSE)</f>
        <v>Do you have documented password/passphrase reset procedures that are currently implemented in the system and/or customer support?</v>
      </c>
      <c r="C95" s="337" t="str">
        <f>IF(LEN(VLOOKUP($A95,Questions!$B:$AA,20,FALSE))=0,"",VLOOKUP($A95,Questions!$B:$AA,20,FALSE))</f>
        <v> </v>
      </c>
      <c r="D95" s="343" t="str">
        <f>IF(LEN(VLOOKUP($A95,Questions!$B:$AA,21,FALSE))=0,"",VLOOKUP($A95,Questions!$B:$AA,21,FALSE))</f>
        <v> </v>
      </c>
      <c r="E95" s="337" t="str">
        <f>IF(LEN(VLOOKUP($A95,Questions!$B:$AA,22,FALSE))=0,"",VLOOKUP($A95,Questions!$B:$AA,22,FALSE))</f>
        <v> </v>
      </c>
      <c r="F95" s="338" t="str">
        <f>IF(LEN(VLOOKUP($A95,Questions!$B:$AA,23,FALSE))=0,"",VLOOKUP($A95,Questions!$B:$AA,23,FALSE))</f>
        <v> </v>
      </c>
      <c r="G95" s="338" t="str">
        <f>IF(LEN(VLOOKUP($A95,Questions!$B:$AA,24,FALSE))=0,"",VLOOKUP($A95,Questions!$B:$AA,24,FALSE))</f>
        <v> </v>
      </c>
      <c r="H95" s="338" t="str">
        <f>IF(LEN(VLOOKUP($A95,Questions!$B:$AA,25,FALSE))=0,"",VLOOKUP($A95,Questions!$B:$AA,25,FALSE))</f>
        <v> </v>
      </c>
      <c r="I95" s="337" t="str">
        <f>IF(LEN(VLOOKUP($A95,Questions!$B:$AA,26,FALSE))=0,"",VLOOKUP($A95,Questions!$B:$AA,26,FALSE))</f>
        <v> </v>
      </c>
      <c r="J95" s="337" t="str">
        <f>IF(LEN(VLOOKUP($A95,Questions!$B:$AB,27,FALSE))=0,"",VLOOKUP($A95,Questions!$B:$AB,27,FALSE))</f>
        <v> </v>
      </c>
      <c r="K95" s="13"/>
      <c r="L95" s="13"/>
      <c r="M95" s="13"/>
      <c r="N95" s="13"/>
      <c r="O95" s="13"/>
      <c r="P95" s="13"/>
      <c r="Q95" s="13"/>
      <c r="R95" s="13"/>
      <c r="S95" s="13"/>
      <c r="T95" s="13"/>
      <c r="U95" s="13"/>
      <c r="V95" s="13"/>
      <c r="W95" s="13"/>
      <c r="X95" s="13"/>
      <c r="Y95" s="13"/>
      <c r="Z95" s="13"/>
      <c r="AA95" s="13"/>
      <c r="AB95" s="13"/>
      <c r="AC95" s="13"/>
      <c r="AD95" s="13"/>
    </row>
    <row r="96" ht="36.0" customHeight="1">
      <c r="A96" s="38" t="s">
        <v>199</v>
      </c>
      <c r="B96" s="227" t="str">
        <f>VLOOKUP(A96,'HECVAT - Full | Vendor Response'!A$26:B$283,2,FALSE)</f>
        <v>Does your organization participate in InCommon or another eduGAIN affiliated trust federation?</v>
      </c>
      <c r="C96" s="337" t="str">
        <f>IF(LEN(VLOOKUP($A96,Questions!$B:$AA,20,FALSE))=0,"",VLOOKUP($A96,Questions!$B:$AA,20,FALSE))</f>
        <v> </v>
      </c>
      <c r="D96" s="343" t="str">
        <f>IF(LEN(VLOOKUP($A96,Questions!$B:$AA,21,FALSE))=0,"",VLOOKUP($A96,Questions!$B:$AA,21,FALSE))</f>
        <v> </v>
      </c>
      <c r="E96" s="337" t="str">
        <f>IF(LEN(VLOOKUP($A96,Questions!$B:$AA,22,FALSE))=0,"",VLOOKUP($A96,Questions!$B:$AA,22,FALSE))</f>
        <v> </v>
      </c>
      <c r="F96" s="337" t="str">
        <f>IF(LEN(VLOOKUP($A96,Questions!$B:$AA,23,FALSE))=0,"",VLOOKUP($A96,Questions!$B:$AA,23,FALSE))</f>
        <v> </v>
      </c>
      <c r="G96" s="338" t="str">
        <f>IF(LEN(VLOOKUP($A96,Questions!$B:$AA,24,FALSE))=0,"",VLOOKUP($A96,Questions!$B:$AA,24,FALSE))</f>
        <v> </v>
      </c>
      <c r="H96" s="338" t="str">
        <f>IF(LEN(VLOOKUP($A96,Questions!$B:$AA,25,FALSE))=0,"",VLOOKUP($A96,Questions!$B:$AA,25,FALSE))</f>
        <v> </v>
      </c>
      <c r="I96" s="337" t="str">
        <f>IF(LEN(VLOOKUP($A96,Questions!$B:$AA,26,FALSE))=0,"",VLOOKUP($A96,Questions!$B:$AA,26,FALSE))</f>
        <v> </v>
      </c>
      <c r="J96" s="337" t="str">
        <f>IF(LEN(VLOOKUP($A96,Questions!$B:$AB,27,FALSE))=0,"",VLOOKUP($A96,Questions!$B:$AB,27,FALSE))</f>
        <v> </v>
      </c>
      <c r="K96" s="13"/>
      <c r="L96" s="13"/>
      <c r="M96" s="13"/>
      <c r="N96" s="13"/>
      <c r="O96" s="13"/>
      <c r="P96" s="13"/>
      <c r="Q96" s="13"/>
      <c r="R96" s="13"/>
      <c r="S96" s="13"/>
      <c r="T96" s="13"/>
      <c r="U96" s="13"/>
      <c r="V96" s="13"/>
      <c r="W96" s="13"/>
      <c r="X96" s="13"/>
      <c r="Y96" s="13"/>
      <c r="Z96" s="13"/>
      <c r="AA96" s="13"/>
      <c r="AB96" s="13"/>
      <c r="AC96" s="13"/>
      <c r="AD96" s="13"/>
    </row>
    <row r="97" ht="36.0" customHeight="1">
      <c r="A97" s="38" t="s">
        <v>201</v>
      </c>
      <c r="B97" s="227" t="str">
        <f>VLOOKUP(A97,'HECVAT - Full | Vendor Response'!A$26:B$283,2,FALSE)</f>
        <v>Does your application support integration with other authentication and authorization systems?</v>
      </c>
      <c r="C97" s="337" t="str">
        <f>IF(LEN(VLOOKUP($A97,Questions!$B:$AA,20,FALSE))=0,"",VLOOKUP($A97,Questions!$B:$AA,20,FALSE))</f>
        <v> </v>
      </c>
      <c r="D97" s="343" t="str">
        <f>IF(LEN(VLOOKUP($A97,Questions!$B:$AA,21,FALSE))=0,"",VLOOKUP($A97,Questions!$B:$AA,21,FALSE))</f>
        <v> </v>
      </c>
      <c r="E97" s="337" t="str">
        <f>IF(LEN(VLOOKUP($A97,Questions!$B:$AA,22,FALSE))=0,"",VLOOKUP($A97,Questions!$B:$AA,22,FALSE))</f>
        <v> </v>
      </c>
      <c r="F97" s="337" t="str">
        <f>IF(LEN(VLOOKUP($A97,Questions!$B:$AA,23,FALSE))=0,"",VLOOKUP($A97,Questions!$B:$AA,23,FALSE))</f>
        <v> </v>
      </c>
      <c r="G97" s="337" t="str">
        <f>IF(LEN(VLOOKUP($A97,Questions!$B:$AA,24,FALSE))=0,"",VLOOKUP($A97,Questions!$B:$AA,24,FALSE))</f>
        <v> </v>
      </c>
      <c r="H97" s="337" t="str">
        <f>IF(LEN(VLOOKUP($A97,Questions!$B:$AA,25,FALSE))=0,"",VLOOKUP($A97,Questions!$B:$AA,25,FALSE))</f>
        <v> </v>
      </c>
      <c r="I97" s="337" t="str">
        <f>IF(LEN(VLOOKUP($A97,Questions!$B:$AA,26,FALSE))=0,"",VLOOKUP($A97,Questions!$B:$AA,26,FALSE))</f>
        <v> </v>
      </c>
      <c r="J97" s="337" t="str">
        <f>IF(LEN(VLOOKUP($A97,Questions!$B:$AB,27,FALSE))=0,"",VLOOKUP($A97,Questions!$B:$AB,27,FALSE))</f>
        <v> </v>
      </c>
      <c r="K97" s="13"/>
      <c r="L97" s="13"/>
      <c r="M97" s="13"/>
      <c r="N97" s="13"/>
      <c r="O97" s="13"/>
      <c r="P97" s="13"/>
      <c r="Q97" s="13"/>
      <c r="R97" s="13"/>
      <c r="S97" s="13"/>
      <c r="T97" s="13"/>
      <c r="U97" s="13"/>
      <c r="V97" s="13"/>
      <c r="W97" s="13"/>
      <c r="X97" s="13"/>
      <c r="Y97" s="13"/>
      <c r="Z97" s="13"/>
      <c r="AA97" s="13"/>
      <c r="AB97" s="13"/>
      <c r="AC97" s="13"/>
      <c r="AD97" s="13"/>
    </row>
    <row r="98" ht="46.5" customHeight="1">
      <c r="A98" s="38" t="s">
        <v>203</v>
      </c>
      <c r="B98" s="227" t="str">
        <f>VLOOKUP(A98,'HECVAT - Full | Vendor Response'!A$26:B$283,2,FALSE)</f>
        <v>Does your solution support any of the following Web SSO standards? [e.g., SAML2 (with redirect flow), OIDC, CAS, or other]</v>
      </c>
      <c r="C98" s="337" t="str">
        <f>IF(LEN(VLOOKUP($A98,Questions!$B:$AA,20,FALSE))=0,"",VLOOKUP($A98,Questions!$B:$AA,20,FALSE))</f>
        <v> </v>
      </c>
      <c r="D98" s="343" t="str">
        <f>IF(LEN(VLOOKUP($A98,Questions!$B:$AA,21,FALSE))=0,"",VLOOKUP($A98,Questions!$B:$AA,21,FALSE))</f>
        <v> </v>
      </c>
      <c r="E98" s="337" t="str">
        <f>IF(LEN(VLOOKUP($A98,Questions!$B:$AA,22,FALSE))=0,"",VLOOKUP($A98,Questions!$B:$AA,22,FALSE))</f>
        <v> </v>
      </c>
      <c r="F98" s="337" t="str">
        <f>IF(LEN(VLOOKUP($A98,Questions!$B:$AA,23,FALSE))=0,"",VLOOKUP($A98,Questions!$B:$AA,23,FALSE))</f>
        <v> </v>
      </c>
      <c r="G98" s="337" t="str">
        <f>IF(LEN(VLOOKUP($A98,Questions!$B:$AA,24,FALSE))=0,"",VLOOKUP($A98,Questions!$B:$AA,24,FALSE))</f>
        <v> </v>
      </c>
      <c r="H98" s="337" t="str">
        <f>IF(LEN(VLOOKUP($A98,Questions!$B:$AA,25,FALSE))=0,"",VLOOKUP($A98,Questions!$B:$AA,25,FALSE))</f>
        <v> </v>
      </c>
      <c r="I98" s="337" t="str">
        <f>IF(LEN(VLOOKUP($A98,Questions!$B:$AA,26,FALSE))=0,"",VLOOKUP($A98,Questions!$B:$AA,26,FALSE))</f>
        <v> </v>
      </c>
      <c r="J98" s="337" t="str">
        <f>IF(LEN(VLOOKUP($A98,Questions!$B:$AB,27,FALSE))=0,"",VLOOKUP($A98,Questions!$B:$AB,27,FALSE))</f>
        <v> </v>
      </c>
      <c r="K98" s="13"/>
      <c r="L98" s="13"/>
      <c r="M98" s="13"/>
      <c r="N98" s="13"/>
      <c r="O98" s="13"/>
      <c r="P98" s="13"/>
      <c r="Q98" s="13"/>
      <c r="R98" s="13"/>
      <c r="S98" s="13"/>
      <c r="T98" s="13"/>
      <c r="U98" s="13"/>
      <c r="V98" s="13"/>
      <c r="W98" s="13"/>
      <c r="X98" s="13"/>
      <c r="Y98" s="13"/>
      <c r="Z98" s="13"/>
      <c r="AA98" s="13"/>
      <c r="AB98" s="13"/>
      <c r="AC98" s="13"/>
      <c r="AD98" s="13"/>
    </row>
    <row r="99" ht="52.5" customHeight="1">
      <c r="A99" s="38" t="s">
        <v>205</v>
      </c>
      <c r="B99" s="227" t="str">
        <f>VLOOKUP(A99,'HECVAT - Full | Vendor Response'!A$26:B$283,2,FALSE)</f>
        <v>Do you support differentiation between email address and user identifier?</v>
      </c>
      <c r="C99" s="337" t="str">
        <f>IF(LEN(VLOOKUP($A99,Questions!$B:$AA,20,FALSE))=0,"",VLOOKUP($A99,Questions!$B:$AA,20,FALSE))</f>
        <v> </v>
      </c>
      <c r="D99" s="343" t="str">
        <f>IF(LEN(VLOOKUP($A99,Questions!$B:$AA,21,FALSE))=0,"",VLOOKUP($A99,Questions!$B:$AA,21,FALSE))</f>
        <v> </v>
      </c>
      <c r="E99" s="337" t="str">
        <f>IF(LEN(VLOOKUP($A99,Questions!$B:$AA,22,FALSE))=0,"",VLOOKUP($A99,Questions!$B:$AA,22,FALSE))</f>
        <v> </v>
      </c>
      <c r="F99" s="337" t="str">
        <f>IF(LEN(VLOOKUP($A99,Questions!$B:$AA,23,FALSE))=0,"",VLOOKUP($A99,Questions!$B:$AA,23,FALSE))</f>
        <v> </v>
      </c>
      <c r="G99" s="338" t="str">
        <f>IF(LEN(VLOOKUP($A99,Questions!$B:$AA,24,FALSE))=0,"",VLOOKUP($A99,Questions!$B:$AA,24,FALSE))</f>
        <v> </v>
      </c>
      <c r="H99" s="338" t="str">
        <f>IF(LEN(VLOOKUP($A99,Questions!$B:$AA,25,FALSE))=0,"",VLOOKUP($A99,Questions!$B:$AA,25,FALSE))</f>
        <v> </v>
      </c>
      <c r="I99" s="338" t="str">
        <f>IF(LEN(VLOOKUP($A99,Questions!$B:$AA,26,FALSE))=0,"",VLOOKUP($A99,Questions!$B:$AA,26,FALSE))</f>
        <v> </v>
      </c>
      <c r="J99" s="338" t="str">
        <f>IF(LEN(VLOOKUP($A99,Questions!$B:$AB,27,FALSE))=0,"",VLOOKUP($A99,Questions!$B:$AB,27,FALSE))</f>
        <v> </v>
      </c>
      <c r="K99" s="13"/>
      <c r="L99" s="13"/>
      <c r="M99" s="13"/>
      <c r="N99" s="13"/>
      <c r="O99" s="13"/>
      <c r="P99" s="13"/>
      <c r="Q99" s="13"/>
      <c r="R99" s="13"/>
      <c r="S99" s="13"/>
      <c r="T99" s="13"/>
      <c r="U99" s="13"/>
      <c r="V99" s="13"/>
      <c r="W99" s="13"/>
      <c r="X99" s="13"/>
      <c r="Y99" s="13"/>
      <c r="Z99" s="13"/>
      <c r="AA99" s="13"/>
      <c r="AB99" s="13"/>
      <c r="AC99" s="13"/>
      <c r="AD99" s="13"/>
    </row>
    <row r="100" ht="46.5" customHeight="1">
      <c r="A100" s="38" t="s">
        <v>206</v>
      </c>
      <c r="B100" s="227" t="str">
        <f>VLOOKUP(A100,'HECVAT - Full | Vendor Response'!A$26:B$283,2,FALSE)</f>
        <v>Do you allow the customer to specify attribute mappings for any needed information beyond a user identifier? [e.g., Reference eduPerson, ePPA/ePPN/ePE ]</v>
      </c>
      <c r="C100" s="337" t="str">
        <f>IF(LEN(VLOOKUP($A100,Questions!$B:$AA,20,FALSE))=0,"",VLOOKUP($A100,Questions!$B:$AA,20,FALSE))</f>
        <v> </v>
      </c>
      <c r="D100" s="343" t="str">
        <f>IF(LEN(VLOOKUP($A100,Questions!$B:$AA,21,FALSE))=0,"",VLOOKUP($A100,Questions!$B:$AA,21,FALSE))</f>
        <v> </v>
      </c>
      <c r="E100" s="337" t="str">
        <f>IF(LEN(VLOOKUP($A100,Questions!$B:$AA,22,FALSE))=0,"",VLOOKUP($A100,Questions!$B:$AA,22,FALSE))</f>
        <v> </v>
      </c>
      <c r="F100" s="337" t="str">
        <f>IF(LEN(VLOOKUP($A100,Questions!$B:$AA,23,FALSE))=0,"",VLOOKUP($A100,Questions!$B:$AA,23,FALSE))</f>
        <v> </v>
      </c>
      <c r="G100" s="338" t="str">
        <f>IF(LEN(VLOOKUP($A100,Questions!$B:$AA,24,FALSE))=0,"",VLOOKUP($A100,Questions!$B:$AA,24,FALSE))</f>
        <v> </v>
      </c>
      <c r="H100" s="338" t="str">
        <f>IF(LEN(VLOOKUP($A100,Questions!$B:$AA,25,FALSE))=0,"",VLOOKUP($A100,Questions!$B:$AA,25,FALSE))</f>
        <v> </v>
      </c>
      <c r="I100" s="337" t="str">
        <f>IF(LEN(VLOOKUP($A100,Questions!$B:$AA,26,FALSE))=0,"",VLOOKUP($A100,Questions!$B:$AA,26,FALSE))</f>
        <v> </v>
      </c>
      <c r="J100" s="337" t="str">
        <f>IF(LEN(VLOOKUP($A100,Questions!$B:$AB,27,FALSE))=0,"",VLOOKUP($A100,Questions!$B:$AB,27,FALSE))</f>
        <v> </v>
      </c>
      <c r="K100" s="13"/>
      <c r="L100" s="13"/>
      <c r="M100" s="13"/>
      <c r="N100" s="13"/>
      <c r="O100" s="13"/>
      <c r="P100" s="13"/>
      <c r="Q100" s="13"/>
      <c r="R100" s="13"/>
      <c r="S100" s="13"/>
      <c r="T100" s="13"/>
      <c r="U100" s="13"/>
      <c r="V100" s="13"/>
      <c r="W100" s="13"/>
      <c r="X100" s="13"/>
      <c r="Y100" s="13"/>
      <c r="Z100" s="13"/>
      <c r="AA100" s="13"/>
      <c r="AB100" s="13"/>
      <c r="AC100" s="13"/>
      <c r="AD100" s="13"/>
    </row>
    <row r="101" ht="54.0" customHeight="1">
      <c r="A101" s="38" t="s">
        <v>208</v>
      </c>
      <c r="B101" s="227" t="str">
        <f>VLOOKUP(A101,'HECVAT - Full | Vendor Response'!A$26:B$283,2,FALSE)</f>
        <v>If you don't support SSO, does your application and/or user-frontend/portal support multi-factor authentication? (e.g. Duo, Google Authenticator, OTP, etc.)</v>
      </c>
      <c r="C101" s="337" t="str">
        <f>IF(LEN(VLOOKUP($A101,Questions!$B:$AA,20,FALSE))=0,"",VLOOKUP($A101,Questions!$B:$AA,20,FALSE))</f>
        <v> </v>
      </c>
      <c r="D101" s="343" t="str">
        <f>IF(LEN(VLOOKUP($A101,Questions!$B:$AA,21,FALSE))=0,"",VLOOKUP($A101,Questions!$B:$AA,21,FALSE))</f>
        <v> </v>
      </c>
      <c r="E101" s="337" t="str">
        <f>IF(LEN(VLOOKUP($A101,Questions!$B:$AA,22,FALSE))=0,"",VLOOKUP($A101,Questions!$B:$AA,22,FALSE))</f>
        <v> </v>
      </c>
      <c r="F101" s="337" t="str">
        <f>IF(LEN(VLOOKUP($A101,Questions!$B:$AA,23,FALSE))=0,"",VLOOKUP($A101,Questions!$B:$AA,23,FALSE))</f>
        <v> </v>
      </c>
      <c r="G101" s="338" t="str">
        <f>IF(LEN(VLOOKUP($A101,Questions!$B:$AA,24,FALSE))=0,"",VLOOKUP($A101,Questions!$B:$AA,24,FALSE))</f>
        <v> </v>
      </c>
      <c r="H101" s="338" t="str">
        <f>IF(LEN(VLOOKUP($A101,Questions!$B:$AA,25,FALSE))=0,"",VLOOKUP($A101,Questions!$B:$AA,25,FALSE))</f>
        <v> </v>
      </c>
      <c r="I101" s="338" t="str">
        <f>IF(LEN(VLOOKUP($A101,Questions!$B:$AA,26,FALSE))=0,"",VLOOKUP($A101,Questions!$B:$AA,26,FALSE))</f>
        <v> </v>
      </c>
      <c r="J101" s="338" t="str">
        <f>IF(LEN(VLOOKUP($A101,Questions!$B:$AB,27,FALSE))=0,"",VLOOKUP($A101,Questions!$B:$AB,27,FALSE))</f>
        <v> </v>
      </c>
      <c r="K101" s="13"/>
      <c r="L101" s="13"/>
      <c r="M101" s="13"/>
      <c r="N101" s="13"/>
      <c r="O101" s="13"/>
      <c r="P101" s="13"/>
      <c r="Q101" s="13"/>
      <c r="R101" s="13"/>
      <c r="S101" s="13"/>
      <c r="T101" s="13"/>
      <c r="U101" s="13"/>
      <c r="V101" s="13"/>
      <c r="W101" s="13"/>
      <c r="X101" s="13"/>
      <c r="Y101" s="13"/>
      <c r="Z101" s="13"/>
      <c r="AA101" s="13"/>
      <c r="AB101" s="13"/>
      <c r="AC101" s="13"/>
      <c r="AD101" s="13"/>
    </row>
    <row r="102" ht="54.0" customHeight="1">
      <c r="A102" s="38" t="s">
        <v>210</v>
      </c>
      <c r="B102" s="227" t="str">
        <f>VLOOKUP(A102,'HECVAT - Full | Vendor Response'!A$26:B$283,2,FALSE)</f>
        <v>Does your application automatically lock the session or log-out an account after a period of inactivity?</v>
      </c>
      <c r="C102" s="337" t="str">
        <f>IF(LEN(VLOOKUP($A102,Questions!$B:$AA,20,FALSE))=0,"",VLOOKUP($A102,Questions!$B:$AA,20,FALSE))</f>
        <v> </v>
      </c>
      <c r="D102" s="343" t="str">
        <f>IF(LEN(VLOOKUP($A102,Questions!$B:$AA,21,FALSE))=0,"",VLOOKUP($A102,Questions!$B:$AA,21,FALSE))</f>
        <v> </v>
      </c>
      <c r="E102" s="338" t="str">
        <f>IF(LEN(VLOOKUP($A102,Questions!$B:$AA,22,FALSE))=0,"",VLOOKUP($A102,Questions!$B:$AA,22,FALSE))</f>
        <v> </v>
      </c>
      <c r="F102" s="337" t="str">
        <f>IF(LEN(VLOOKUP($A102,Questions!$B:$AA,23,FALSE))=0,"",VLOOKUP($A102,Questions!$B:$AA,23,FALSE))</f>
        <v> </v>
      </c>
      <c r="G102" s="338" t="str">
        <f>IF(LEN(VLOOKUP($A102,Questions!$B:$AA,24,FALSE))=0,"",VLOOKUP($A102,Questions!$B:$AA,24,FALSE))</f>
        <v> </v>
      </c>
      <c r="H102" s="338" t="str">
        <f>IF(LEN(VLOOKUP($A102,Questions!$B:$AA,25,FALSE))=0,"",VLOOKUP($A102,Questions!$B:$AA,25,FALSE))</f>
        <v> </v>
      </c>
      <c r="I102" s="338" t="str">
        <f>IF(LEN(VLOOKUP($A102,Questions!$B:$AA,26,FALSE))=0,"",VLOOKUP($A102,Questions!$B:$AA,26,FALSE))</f>
        <v> </v>
      </c>
      <c r="J102" s="338" t="str">
        <f>IF(LEN(VLOOKUP($A102,Questions!$B:$AB,27,FALSE))=0,"",VLOOKUP($A102,Questions!$B:$AB,27,FALSE))</f>
        <v> </v>
      </c>
      <c r="K102" s="13"/>
      <c r="L102" s="13"/>
      <c r="M102" s="13"/>
      <c r="N102" s="13"/>
      <c r="O102" s="13"/>
      <c r="P102" s="13"/>
      <c r="Q102" s="13"/>
      <c r="R102" s="13"/>
      <c r="S102" s="13"/>
      <c r="T102" s="13"/>
      <c r="U102" s="13"/>
      <c r="V102" s="13"/>
      <c r="W102" s="13"/>
      <c r="X102" s="13"/>
      <c r="Y102" s="13"/>
      <c r="Z102" s="13"/>
      <c r="AA102" s="13"/>
      <c r="AB102" s="13"/>
      <c r="AC102" s="13"/>
      <c r="AD102" s="13"/>
    </row>
    <row r="103" ht="46.5" customHeight="1">
      <c r="A103" s="38" t="s">
        <v>212</v>
      </c>
      <c r="B103" s="227" t="str">
        <f>VLOOKUP(A103,'HECVAT - Full | Vendor Response'!A$26:B$283,2,FALSE)</f>
        <v>Are there any passwords/passphrases hard coded into your systems or products?</v>
      </c>
      <c r="C103" s="337" t="str">
        <f>IF(LEN(VLOOKUP($A103,Questions!$B:$AA,20,FALSE))=0,"",VLOOKUP($A103,Questions!$B:$AA,20,FALSE))</f>
        <v> </v>
      </c>
      <c r="D103" s="343" t="str">
        <f>IF(LEN(VLOOKUP($A103,Questions!$B:$AA,21,FALSE))=0,"",VLOOKUP($A103,Questions!$B:$AA,21,FALSE))</f>
        <v> </v>
      </c>
      <c r="E103" s="338" t="str">
        <f>IF(LEN(VLOOKUP($A103,Questions!$B:$AA,22,FALSE))=0,"",VLOOKUP($A103,Questions!$B:$AA,22,FALSE))</f>
        <v> </v>
      </c>
      <c r="F103" s="337" t="str">
        <f>IF(LEN(VLOOKUP($A103,Questions!$B:$AA,23,FALSE))=0,"",VLOOKUP($A103,Questions!$B:$AA,23,FALSE))</f>
        <v> </v>
      </c>
      <c r="G103" s="337" t="str">
        <f>IF(LEN(VLOOKUP($A103,Questions!$B:$AA,24,FALSE))=0,"",VLOOKUP($A103,Questions!$B:$AA,24,FALSE))</f>
        <v> </v>
      </c>
      <c r="H103" s="338" t="str">
        <f>IF(LEN(VLOOKUP($A103,Questions!$B:$AA,25,FALSE))=0,"",VLOOKUP($A103,Questions!$B:$AA,25,FALSE))</f>
        <v> </v>
      </c>
      <c r="I103" s="337" t="str">
        <f>IF(LEN(VLOOKUP($A103,Questions!$B:$AA,26,FALSE))=0,"",VLOOKUP($A103,Questions!$B:$AA,26,FALSE))</f>
        <v> </v>
      </c>
      <c r="J103" s="337" t="str">
        <f>IF(LEN(VLOOKUP($A103,Questions!$B:$AB,27,FALSE))=0,"",VLOOKUP($A103,Questions!$B:$AB,27,FALSE))</f>
        <v> </v>
      </c>
      <c r="K103" s="13"/>
      <c r="L103" s="13"/>
      <c r="M103" s="13"/>
      <c r="N103" s="13"/>
      <c r="O103" s="13"/>
      <c r="P103" s="13"/>
      <c r="Q103" s="13"/>
      <c r="R103" s="13"/>
      <c r="S103" s="13"/>
      <c r="T103" s="13"/>
      <c r="U103" s="13"/>
      <c r="V103" s="13"/>
      <c r="W103" s="13"/>
      <c r="X103" s="13"/>
      <c r="Y103" s="13"/>
      <c r="Z103" s="13"/>
      <c r="AA103" s="13"/>
      <c r="AB103" s="13"/>
      <c r="AC103" s="13"/>
      <c r="AD103" s="13"/>
    </row>
    <row r="104" ht="48.0" customHeight="1">
      <c r="A104" s="38" t="s">
        <v>213</v>
      </c>
      <c r="B104" s="227" t="str">
        <f>VLOOKUP(A104,'HECVAT - Full | Vendor Response'!A$26:B$283,2,FALSE)</f>
        <v>Are you storing any passwords in plaintext?</v>
      </c>
      <c r="C104" s="337" t="str">
        <f>IF(LEN(VLOOKUP($A104,Questions!$B:$AA,20,FALSE))=0,"",VLOOKUP($A104,Questions!$B:$AA,20,FALSE))</f>
        <v> </v>
      </c>
      <c r="D104" s="343" t="str">
        <f>IF(LEN(VLOOKUP($A104,Questions!$B:$AA,21,FALSE))=0,"",VLOOKUP($A104,Questions!$B:$AA,21,FALSE))</f>
        <v> </v>
      </c>
      <c r="E104" s="337" t="str">
        <f>IF(LEN(VLOOKUP($A104,Questions!$B:$AA,22,FALSE))=0,"",VLOOKUP($A104,Questions!$B:$AA,22,FALSE))</f>
        <v> </v>
      </c>
      <c r="F104" s="337" t="str">
        <f>IF(LEN(VLOOKUP($A104,Questions!$B:$AA,23,FALSE))=0,"",VLOOKUP($A104,Questions!$B:$AA,23,FALSE))</f>
        <v> </v>
      </c>
      <c r="G104" s="337" t="str">
        <f>IF(LEN(VLOOKUP($A104,Questions!$B:$AA,24,FALSE))=0,"",VLOOKUP($A104,Questions!$B:$AA,24,FALSE))</f>
        <v> </v>
      </c>
      <c r="H104" s="337" t="str">
        <f>IF(LEN(VLOOKUP($A104,Questions!$B:$AA,25,FALSE))=0,"",VLOOKUP($A104,Questions!$B:$AA,25,FALSE))</f>
        <v> </v>
      </c>
      <c r="I104" s="337" t="str">
        <f>IF(LEN(VLOOKUP($A104,Questions!$B:$AA,26,FALSE))=0,"",VLOOKUP($A104,Questions!$B:$AA,26,FALSE))</f>
        <v> </v>
      </c>
      <c r="J104" s="337" t="str">
        <f>IF(LEN(VLOOKUP($A104,Questions!$B:$AB,27,FALSE))=0,"",VLOOKUP($A104,Questions!$B:$AB,27,FALSE))</f>
        <v> </v>
      </c>
      <c r="K104" s="13"/>
      <c r="L104" s="13"/>
      <c r="M104" s="13"/>
      <c r="N104" s="13"/>
      <c r="O104" s="13"/>
      <c r="P104" s="13"/>
      <c r="Q104" s="13"/>
      <c r="R104" s="13"/>
      <c r="S104" s="13"/>
      <c r="T104" s="13"/>
      <c r="U104" s="13"/>
      <c r="V104" s="13"/>
      <c r="W104" s="13"/>
      <c r="X104" s="13"/>
      <c r="Y104" s="13"/>
      <c r="Z104" s="13"/>
      <c r="AA104" s="13"/>
      <c r="AB104" s="13"/>
      <c r="AC104" s="13"/>
      <c r="AD104" s="13"/>
    </row>
    <row r="105" ht="84.0" customHeight="1">
      <c r="A105" s="38" t="s">
        <v>214</v>
      </c>
      <c r="B105" s="227" t="str">
        <f>VLOOKUP(A105,'HECVAT - Full | Vendor Response'!A$26:B$283,2,FALSE)</f>
        <v>Does your application support directory integration for user accounts?</v>
      </c>
      <c r="C105" s="337" t="str">
        <f>IF(LEN(VLOOKUP($A105,Questions!$B:$AA,20,FALSE))=0,"",VLOOKUP($A105,Questions!$B:$AA,20,FALSE))</f>
        <v> </v>
      </c>
      <c r="D105" s="343" t="str">
        <f>IF(LEN(VLOOKUP($A105,Questions!$B:$AA,21,FALSE))=0,"",VLOOKUP($A105,Questions!$B:$AA,21,FALSE))</f>
        <v> </v>
      </c>
      <c r="E105" s="337" t="str">
        <f>IF(LEN(VLOOKUP($A105,Questions!$B:$AA,22,FALSE))=0,"",VLOOKUP($A105,Questions!$B:$AA,22,FALSE))</f>
        <v> </v>
      </c>
      <c r="F105" s="337" t="str">
        <f>IF(LEN(VLOOKUP($A105,Questions!$B:$AA,23,FALSE))=0,"",VLOOKUP($A105,Questions!$B:$AA,23,FALSE))</f>
        <v> </v>
      </c>
      <c r="G105" s="337" t="str">
        <f>IF(LEN(VLOOKUP($A105,Questions!$B:$AA,24,FALSE))=0,"",VLOOKUP($A105,Questions!$B:$AA,24,FALSE))</f>
        <v> </v>
      </c>
      <c r="H105" s="337" t="str">
        <f>IF(LEN(VLOOKUP($A105,Questions!$B:$AA,25,FALSE))=0,"",VLOOKUP($A105,Questions!$B:$AA,25,FALSE))</f>
        <v> </v>
      </c>
      <c r="I105" s="337" t="str">
        <f>IF(LEN(VLOOKUP($A105,Questions!$B:$AA,26,FALSE))=0,"",VLOOKUP($A105,Questions!$B:$AA,26,FALSE))</f>
        <v> </v>
      </c>
      <c r="J105" s="337" t="str">
        <f>IF(LEN(VLOOKUP($A105,Questions!$B:$AB,27,FALSE))=0,"",VLOOKUP($A105,Questions!$B:$AB,27,FALSE))</f>
        <v> </v>
      </c>
      <c r="K105" s="13"/>
      <c r="L105" s="13"/>
      <c r="M105" s="13"/>
      <c r="N105" s="13"/>
      <c r="O105" s="13"/>
      <c r="P105" s="13"/>
      <c r="Q105" s="13"/>
      <c r="R105" s="13"/>
      <c r="S105" s="13"/>
      <c r="T105" s="13"/>
      <c r="U105" s="13"/>
      <c r="V105" s="13"/>
      <c r="W105" s="13"/>
      <c r="X105" s="13"/>
      <c r="Y105" s="13"/>
      <c r="Z105" s="13"/>
      <c r="AA105" s="13"/>
      <c r="AB105" s="13"/>
      <c r="AC105" s="13"/>
      <c r="AD105" s="13"/>
    </row>
    <row r="106" ht="84.0" customHeight="1">
      <c r="A106" s="38" t="s">
        <v>216</v>
      </c>
      <c r="B106" s="227" t="str">
        <f>VLOOKUP(A106,'HECVAT - Full | Vendor Response'!A$26:B$283,2,FALSE)</f>
        <v>Are audit logs available that include AT LEAST all of the following; login, logout, actions performed, and source IP address?</v>
      </c>
      <c r="C106" s="337" t="str">
        <f>IF(LEN(VLOOKUP($A106,Questions!$B:$AA,20,FALSE))=0,"",VLOOKUP($A106,Questions!$B:$AA,20,FALSE))</f>
        <v> </v>
      </c>
      <c r="D106" s="343" t="str">
        <f>IF(LEN(VLOOKUP($A106,Questions!$B:$AA,21,FALSE))=0,"",VLOOKUP($A106,Questions!$B:$AA,21,FALSE))</f>
        <v> </v>
      </c>
      <c r="E106" s="337" t="str">
        <f>IF(LEN(VLOOKUP($A106,Questions!$B:$AA,22,FALSE))=0,"",VLOOKUP($A106,Questions!$B:$AA,22,FALSE))</f>
        <v> </v>
      </c>
      <c r="F106" s="337" t="str">
        <f>IF(LEN(VLOOKUP($A106,Questions!$B:$AA,23,FALSE))=0,"",VLOOKUP($A106,Questions!$B:$AA,23,FALSE))</f>
        <v> </v>
      </c>
      <c r="G106" s="337" t="str">
        <f>IF(LEN(VLOOKUP($A106,Questions!$B:$AA,24,FALSE))=0,"",VLOOKUP($A106,Questions!$B:$AA,24,FALSE))</f>
        <v> </v>
      </c>
      <c r="H106" s="337" t="str">
        <f>IF(LEN(VLOOKUP($A106,Questions!$B:$AA,25,FALSE))=0,"",VLOOKUP($A106,Questions!$B:$AA,25,FALSE))</f>
        <v> </v>
      </c>
      <c r="I106" s="337" t="str">
        <f>IF(LEN(VLOOKUP($A106,Questions!$B:$AA,26,FALSE))=0,"",VLOOKUP($A106,Questions!$B:$AA,26,FALSE))</f>
        <v> </v>
      </c>
      <c r="J106" s="337" t="str">
        <f>IF(LEN(VLOOKUP($A106,Questions!$B:$AB,27,FALSE))=0,"",VLOOKUP($A106,Questions!$B:$AB,27,FALSE))</f>
        <v> </v>
      </c>
      <c r="K106" s="13"/>
      <c r="L106" s="13"/>
      <c r="M106" s="13"/>
      <c r="N106" s="13"/>
      <c r="O106" s="13"/>
      <c r="P106" s="13"/>
      <c r="Q106" s="13"/>
      <c r="R106" s="13"/>
      <c r="S106" s="13"/>
      <c r="T106" s="13"/>
      <c r="U106" s="13"/>
      <c r="V106" s="13"/>
      <c r="W106" s="13"/>
      <c r="X106" s="13"/>
      <c r="Y106" s="13"/>
      <c r="Z106" s="13"/>
      <c r="AA106" s="13"/>
      <c r="AB106" s="13"/>
      <c r="AC106" s="13"/>
      <c r="AD106" s="13"/>
    </row>
    <row r="107" ht="84.0" customHeight="1">
      <c r="A107" s="38" t="s">
        <v>217</v>
      </c>
      <c r="B107" s="227" t="str">
        <f>VLOOKUP(A107,'HECVAT - Full | Vendor Response'!A$26:B$283,2,FALSE)</f>
        <v>Describe or provide a reference to the a) system capability to log security/authorization changes as well as user and administrator security events (i.e. physical or electronic)(e.g. login failures, access denied, changes accepted), and b) all requirements necessary to implement logging and monitoring on the system. Include c) information about SIEM/log collector usage.</v>
      </c>
      <c r="C107" s="337" t="str">
        <f>IF(LEN(VLOOKUP($A107,Questions!$B:$AA,20,FALSE))=0,"",VLOOKUP($A107,Questions!$B:$AA,20,FALSE))</f>
        <v> </v>
      </c>
      <c r="D107" s="343" t="str">
        <f>IF(LEN(VLOOKUP($A107,Questions!$B:$AA,21,FALSE))=0,"",VLOOKUP($A107,Questions!$B:$AA,21,FALSE))</f>
        <v> </v>
      </c>
      <c r="E107" s="337" t="str">
        <f>IF(LEN(VLOOKUP($A107,Questions!$B:$AA,22,FALSE))=0,"",VLOOKUP($A107,Questions!$B:$AA,22,FALSE))</f>
        <v> </v>
      </c>
      <c r="F107" s="337" t="str">
        <f>IF(LEN(VLOOKUP($A107,Questions!$B:$AA,23,FALSE))=0,"",VLOOKUP($A107,Questions!$B:$AA,23,FALSE))</f>
        <v> </v>
      </c>
      <c r="G107" s="337" t="str">
        <f>IF(LEN(VLOOKUP($A107,Questions!$B:$AA,24,FALSE))=0,"",VLOOKUP($A107,Questions!$B:$AA,24,FALSE))</f>
        <v> </v>
      </c>
      <c r="H107" s="337" t="str">
        <f>IF(LEN(VLOOKUP($A107,Questions!$B:$AA,25,FALSE))=0,"",VLOOKUP($A107,Questions!$B:$AA,25,FALSE))</f>
        <v> </v>
      </c>
      <c r="I107" s="337" t="str">
        <f>IF(LEN(VLOOKUP($A107,Questions!$B:$AA,26,FALSE))=0,"",VLOOKUP($A107,Questions!$B:$AA,26,FALSE))</f>
        <v> </v>
      </c>
      <c r="J107" s="337" t="str">
        <f>IF(LEN(VLOOKUP($A107,Questions!$B:$AB,27,FALSE))=0,"",VLOOKUP($A107,Questions!$B:$AB,27,FALSE))</f>
        <v> </v>
      </c>
      <c r="K107" s="13"/>
      <c r="L107" s="13"/>
      <c r="M107" s="13"/>
      <c r="N107" s="13"/>
      <c r="O107" s="13"/>
      <c r="P107" s="13"/>
      <c r="Q107" s="13"/>
      <c r="R107" s="13"/>
      <c r="S107" s="13"/>
      <c r="T107" s="13"/>
      <c r="U107" s="13"/>
      <c r="V107" s="13"/>
      <c r="W107" s="13"/>
      <c r="X107" s="13"/>
      <c r="Y107" s="13"/>
      <c r="Z107" s="13"/>
      <c r="AA107" s="13"/>
      <c r="AB107" s="13"/>
      <c r="AC107" s="13"/>
      <c r="AD107" s="13"/>
    </row>
    <row r="108" ht="63.75" customHeight="1">
      <c r="A108" s="38" t="s">
        <v>219</v>
      </c>
      <c r="B108" s="227" t="str">
        <f>VLOOKUP(A108,'HECVAT - Full | Vendor Response'!A$26:B$283,2,FALSE)</f>
        <v>Describe or provide a reference to the retention period for those logs, how logs are protected, and whether they are accessible to the customer (and if so, how).</v>
      </c>
      <c r="C108" s="337" t="str">
        <f>IF(LEN(VLOOKUP($A108,Questions!$B:$AA,20,FALSE))=0,"",VLOOKUP($A108,Questions!$B:$AA,20,FALSE))</f>
        <v> </v>
      </c>
      <c r="D108" s="343" t="str">
        <f>IF(LEN(VLOOKUP($A108,Questions!$B:$AA,21,FALSE))=0,"",VLOOKUP($A108,Questions!$B:$AA,21,FALSE))</f>
        <v> </v>
      </c>
      <c r="E108" s="337" t="str">
        <f>IF(LEN(VLOOKUP($A108,Questions!$B:$AA,22,FALSE))=0,"",VLOOKUP($A108,Questions!$B:$AA,22,FALSE))</f>
        <v> </v>
      </c>
      <c r="F108" s="337" t="str">
        <f>IF(LEN(VLOOKUP($A108,Questions!$B:$AA,23,FALSE))=0,"",VLOOKUP($A108,Questions!$B:$AA,23,FALSE))</f>
        <v> </v>
      </c>
      <c r="G108" s="337" t="str">
        <f>IF(LEN(VLOOKUP($A108,Questions!$B:$AA,24,FALSE))=0,"",VLOOKUP($A108,Questions!$B:$AA,24,FALSE))</f>
        <v> </v>
      </c>
      <c r="H108" s="337" t="str">
        <f>IF(LEN(VLOOKUP($A108,Questions!$B:$AA,25,FALSE))=0,"",VLOOKUP($A108,Questions!$B:$AA,25,FALSE))</f>
        <v> </v>
      </c>
      <c r="I108" s="337" t="str">
        <f>IF(LEN(VLOOKUP($A108,Questions!$B:$AA,26,FALSE))=0,"",VLOOKUP($A108,Questions!$B:$AA,26,FALSE))</f>
        <v> </v>
      </c>
      <c r="J108" s="337" t="str">
        <f>IF(LEN(VLOOKUP($A108,Questions!$B:$AB,27,FALSE))=0,"",VLOOKUP($A108,Questions!$B:$AB,27,FALSE))</f>
        <v> </v>
      </c>
      <c r="K108" s="13"/>
      <c r="L108" s="13"/>
      <c r="M108" s="13"/>
      <c r="N108" s="13"/>
      <c r="O108" s="13"/>
      <c r="P108" s="13"/>
      <c r="Q108" s="13"/>
      <c r="R108" s="13"/>
      <c r="S108" s="13"/>
      <c r="T108" s="13"/>
      <c r="U108" s="13"/>
      <c r="V108" s="13"/>
      <c r="W108" s="13"/>
      <c r="X108" s="13"/>
      <c r="Y108" s="13"/>
      <c r="Z108" s="13"/>
      <c r="AA108" s="13"/>
      <c r="AB108" s="13"/>
      <c r="AC108" s="13"/>
      <c r="AD108" s="13"/>
    </row>
    <row r="109" ht="36.0" customHeight="1">
      <c r="A109" s="32" t="str">
        <f>IF(OR($C$27="No",$C$30="Yes"),"BCP - Optional based on QUALIFIER response.","Business Continuity Plan")</f>
        <v>Business Continuity Plan</v>
      </c>
      <c r="B109" s="9"/>
      <c r="C109" s="33" t="str">
        <f t="shared" ref="C109:J109" si="8">C$22</f>
        <v>CIS Critical Security Controls v6.1</v>
      </c>
      <c r="D109" s="33" t="str">
        <f t="shared" si="8"/>
        <v>HIPAA</v>
      </c>
      <c r="E109" s="33" t="str">
        <f t="shared" si="8"/>
        <v>ISO 27002:27013</v>
      </c>
      <c r="F109" s="33" t="str">
        <f t="shared" si="8"/>
        <v>NIST Cybersecurity Framework</v>
      </c>
      <c r="G109" s="33" t="str">
        <f t="shared" si="8"/>
        <v>NIST SP 800-171r1</v>
      </c>
      <c r="H109" s="33" t="str">
        <f t="shared" si="8"/>
        <v>NIST SP 800-53r4</v>
      </c>
      <c r="I109" s="33" t="str">
        <f t="shared" si="8"/>
        <v>PCI DSS</v>
      </c>
      <c r="J109" s="33" t="str">
        <f t="shared" si="8"/>
        <v>Trusted CI</v>
      </c>
      <c r="K109" s="332"/>
      <c r="L109" s="332"/>
      <c r="M109" s="332"/>
      <c r="N109" s="332"/>
      <c r="O109" s="332"/>
      <c r="P109" s="332"/>
      <c r="Q109" s="332"/>
      <c r="R109" s="332"/>
      <c r="S109" s="332"/>
      <c r="T109" s="332"/>
      <c r="U109" s="332"/>
      <c r="V109" s="332"/>
      <c r="W109" s="332"/>
      <c r="X109" s="332"/>
      <c r="Y109" s="332"/>
      <c r="Z109" s="332"/>
      <c r="AA109" s="332"/>
      <c r="AB109" s="332"/>
      <c r="AC109" s="332"/>
      <c r="AD109" s="332"/>
    </row>
    <row r="110" ht="48.0" customHeight="1">
      <c r="A110" s="38" t="s">
        <v>221</v>
      </c>
      <c r="B110" s="227" t="str">
        <f>VLOOKUP(A110,'HECVAT - Full | Vendor Response'!A$26:B$283,2,FALSE)</f>
        <v>Is an owner assigned who is responsible for the maintenance and review of the Business Continuity Plan?</v>
      </c>
      <c r="C110" s="337" t="str">
        <f>IF(LEN(VLOOKUP($A110,Questions!$B:$AA,20,FALSE))=0,"",VLOOKUP($A110,Questions!$B:$AA,20,FALSE))</f>
        <v> </v>
      </c>
      <c r="D110" s="343" t="str">
        <f>IF(LEN(VLOOKUP($A110,Questions!$B:$AA,21,FALSE))=0,"",VLOOKUP($A110,Questions!$B:$AA,21,FALSE))</f>
        <v> </v>
      </c>
      <c r="E110" s="337" t="str">
        <f>IF(LEN(VLOOKUP($A110,Questions!$B:$AA,22,FALSE))=0,"",VLOOKUP($A110,Questions!$B:$AA,22,FALSE))</f>
        <v> </v>
      </c>
      <c r="F110" s="337" t="str">
        <f>IF(LEN(VLOOKUP($A110,Questions!$B:$AA,23,FALSE))=0,"",VLOOKUP($A110,Questions!$B:$AA,23,FALSE))</f>
        <v> </v>
      </c>
      <c r="G110" s="337" t="str">
        <f>IF(LEN(VLOOKUP($A110,Questions!$B:$AA,24,FALSE))=0,"",VLOOKUP($A110,Questions!$B:$AA,24,FALSE))</f>
        <v> </v>
      </c>
      <c r="H110" s="337" t="str">
        <f>IF(LEN(VLOOKUP($A110,Questions!$B:$AA,25,FALSE))=0,"",VLOOKUP($A110,Questions!$B:$AA,25,FALSE))</f>
        <v> </v>
      </c>
      <c r="I110" s="338" t="str">
        <f>IF(LEN(VLOOKUP($A110,Questions!$B:$AA,26,FALSE))=0,"",VLOOKUP($A110,Questions!$B:$AA,26,FALSE))</f>
        <v> </v>
      </c>
      <c r="J110" s="338" t="str">
        <f>IF(LEN(VLOOKUP($A110,Questions!$B:$AB,27,FALSE))=0,"",VLOOKUP($A110,Questions!$B:$AB,27,FALSE))</f>
        <v> </v>
      </c>
      <c r="K110" s="13"/>
      <c r="L110" s="13"/>
      <c r="M110" s="13"/>
      <c r="N110" s="13"/>
      <c r="O110" s="13"/>
      <c r="P110" s="13"/>
      <c r="Q110" s="13"/>
      <c r="R110" s="13"/>
      <c r="S110" s="13"/>
      <c r="T110" s="13"/>
      <c r="U110" s="13"/>
      <c r="V110" s="13"/>
      <c r="W110" s="13"/>
      <c r="X110" s="13"/>
      <c r="Y110" s="13"/>
      <c r="Z110" s="13"/>
      <c r="AA110" s="13"/>
      <c r="AB110" s="13"/>
      <c r="AC110" s="13"/>
      <c r="AD110" s="13"/>
    </row>
    <row r="111" ht="46.5" customHeight="1">
      <c r="A111" s="38" t="s">
        <v>223</v>
      </c>
      <c r="B111" s="227" t="str">
        <f>VLOOKUP(A111,'HECVAT - Full | Vendor Response'!A$26:B$283,2,FALSE)</f>
        <v>Is there a defined problem/issue escalation plan in your BCP for impacted clients?</v>
      </c>
      <c r="C111" s="337" t="str">
        <f>IF(LEN(VLOOKUP($A111,Questions!$B:$AA,20,FALSE))=0,"",VLOOKUP($A111,Questions!$B:$AA,20,FALSE))</f>
        <v> </v>
      </c>
      <c r="D111" s="343" t="str">
        <f>IF(LEN(VLOOKUP($A111,Questions!$B:$AA,21,FALSE))=0,"",VLOOKUP($A111,Questions!$B:$AA,21,FALSE))</f>
        <v> </v>
      </c>
      <c r="E111" s="338" t="str">
        <f>IF(LEN(VLOOKUP($A111,Questions!$B:$AA,22,FALSE))=0,"",VLOOKUP($A111,Questions!$B:$AA,22,FALSE))</f>
        <v> </v>
      </c>
      <c r="F111" s="337" t="str">
        <f>IF(LEN(VLOOKUP($A111,Questions!$B:$AA,23,FALSE))=0,"",VLOOKUP($A111,Questions!$B:$AA,23,FALSE))</f>
        <v> </v>
      </c>
      <c r="G111" s="337" t="str">
        <f>IF(LEN(VLOOKUP($A111,Questions!$B:$AA,24,FALSE))=0,"",VLOOKUP($A111,Questions!$B:$AA,24,FALSE))</f>
        <v> </v>
      </c>
      <c r="H111" s="337" t="str">
        <f>IF(LEN(VLOOKUP($A111,Questions!$B:$AA,25,FALSE))=0,"",VLOOKUP($A111,Questions!$B:$AA,25,FALSE))</f>
        <v> </v>
      </c>
      <c r="I111" s="338" t="str">
        <f>IF(LEN(VLOOKUP($A111,Questions!$B:$AA,26,FALSE))=0,"",VLOOKUP($A111,Questions!$B:$AA,26,FALSE))</f>
        <v> </v>
      </c>
      <c r="J111" s="338" t="str">
        <f>IF(LEN(VLOOKUP($A111,Questions!$B:$AB,27,FALSE))=0,"",VLOOKUP($A111,Questions!$B:$AB,27,FALSE))</f>
        <v> </v>
      </c>
      <c r="K111" s="13"/>
      <c r="L111" s="13"/>
      <c r="M111" s="13"/>
      <c r="N111" s="13"/>
      <c r="O111" s="13"/>
      <c r="P111" s="13"/>
      <c r="Q111" s="13"/>
      <c r="R111" s="13"/>
      <c r="S111" s="13"/>
      <c r="T111" s="13"/>
      <c r="U111" s="13"/>
      <c r="V111" s="13"/>
      <c r="W111" s="13"/>
      <c r="X111" s="13"/>
      <c r="Y111" s="13"/>
      <c r="Z111" s="13"/>
      <c r="AA111" s="13"/>
      <c r="AB111" s="13"/>
      <c r="AC111" s="13"/>
      <c r="AD111" s="13"/>
    </row>
    <row r="112" ht="46.5" customHeight="1">
      <c r="A112" s="38" t="s">
        <v>225</v>
      </c>
      <c r="B112" s="227" t="str">
        <f>VLOOKUP(A112,'HECVAT - Full | Vendor Response'!A$26:B$283,2,FALSE)</f>
        <v>Is there a documented communication plan in your BCP for impacted clients?</v>
      </c>
      <c r="C112" s="337" t="str">
        <f>IF(LEN(VLOOKUP($A112,Questions!$B:$AA,20,FALSE))=0,"",VLOOKUP($A112,Questions!$B:$AA,20,FALSE))</f>
        <v> </v>
      </c>
      <c r="D112" s="343" t="str">
        <f>IF(LEN(VLOOKUP($A112,Questions!$B:$AA,21,FALSE))=0,"",VLOOKUP($A112,Questions!$B:$AA,21,FALSE))</f>
        <v> </v>
      </c>
      <c r="E112" s="337" t="str">
        <f>IF(LEN(VLOOKUP($A112,Questions!$B:$AA,22,FALSE))=0,"",VLOOKUP($A112,Questions!$B:$AA,22,FALSE))</f>
        <v> </v>
      </c>
      <c r="F112" s="337" t="str">
        <f>IF(LEN(VLOOKUP($A112,Questions!$B:$AA,23,FALSE))=0,"",VLOOKUP($A112,Questions!$B:$AA,23,FALSE))</f>
        <v> </v>
      </c>
      <c r="G112" s="337" t="str">
        <f>IF(LEN(VLOOKUP($A112,Questions!$B:$AA,24,FALSE))=0,"",VLOOKUP($A112,Questions!$B:$AA,24,FALSE))</f>
        <v> </v>
      </c>
      <c r="H112" s="337" t="str">
        <f>IF(LEN(VLOOKUP($A112,Questions!$B:$AA,25,FALSE))=0,"",VLOOKUP($A112,Questions!$B:$AA,25,FALSE))</f>
        <v> </v>
      </c>
      <c r="I112" s="338" t="str">
        <f>IF(LEN(VLOOKUP($A112,Questions!$B:$AA,26,FALSE))=0,"",VLOOKUP($A112,Questions!$B:$AA,26,FALSE))</f>
        <v> </v>
      </c>
      <c r="J112" s="338" t="str">
        <f>IF(LEN(VLOOKUP($A112,Questions!$B:$AB,27,FALSE))=0,"",VLOOKUP($A112,Questions!$B:$AB,27,FALSE))</f>
        <v> </v>
      </c>
      <c r="K112" s="13"/>
      <c r="L112" s="13"/>
      <c r="M112" s="13"/>
      <c r="N112" s="13"/>
      <c r="O112" s="13"/>
      <c r="P112" s="13"/>
      <c r="Q112" s="13"/>
      <c r="R112" s="13"/>
      <c r="S112" s="13"/>
      <c r="T112" s="13"/>
      <c r="U112" s="13"/>
      <c r="V112" s="13"/>
      <c r="W112" s="13"/>
      <c r="X112" s="13"/>
      <c r="Y112" s="13"/>
      <c r="Z112" s="13"/>
      <c r="AA112" s="13"/>
      <c r="AB112" s="13"/>
      <c r="AC112" s="13"/>
      <c r="AD112" s="13"/>
    </row>
    <row r="113" ht="46.5" customHeight="1">
      <c r="A113" s="38" t="s">
        <v>227</v>
      </c>
      <c r="B113" s="227" t="str">
        <f>VLOOKUP(A113,'HECVAT - Full | Vendor Response'!A$26:B$283,2,FALSE)</f>
        <v>Are all components of the BCP reviewed at least annually and updated as needed to reflect change?</v>
      </c>
      <c r="C113" s="337" t="str">
        <f>IF(LEN(VLOOKUP($A113,Questions!$B:$AA,20,FALSE))=0,"",VLOOKUP($A113,Questions!$B:$AA,20,FALSE))</f>
        <v> </v>
      </c>
      <c r="D113" s="343" t="str">
        <f>IF(LEN(VLOOKUP($A113,Questions!$B:$AA,21,FALSE))=0,"",VLOOKUP($A113,Questions!$B:$AA,21,FALSE))</f>
        <v> </v>
      </c>
      <c r="E113" s="337" t="str">
        <f>IF(LEN(VLOOKUP($A113,Questions!$B:$AA,22,FALSE))=0,"",VLOOKUP($A113,Questions!$B:$AA,22,FALSE))</f>
        <v> </v>
      </c>
      <c r="F113" s="337" t="str">
        <f>IF(LEN(VLOOKUP($A113,Questions!$B:$AA,23,FALSE))=0,"",VLOOKUP($A113,Questions!$B:$AA,23,FALSE))</f>
        <v> </v>
      </c>
      <c r="G113" s="337" t="str">
        <f>IF(LEN(VLOOKUP($A113,Questions!$B:$AA,24,FALSE))=0,"",VLOOKUP($A113,Questions!$B:$AA,24,FALSE))</f>
        <v> </v>
      </c>
      <c r="H113" s="337" t="str">
        <f>IF(LEN(VLOOKUP($A113,Questions!$B:$AA,25,FALSE))=0,"",VLOOKUP($A113,Questions!$B:$AA,25,FALSE))</f>
        <v> </v>
      </c>
      <c r="I113" s="338" t="str">
        <f>IF(LEN(VLOOKUP($A113,Questions!$B:$AA,26,FALSE))=0,"",VLOOKUP($A113,Questions!$B:$AA,26,FALSE))</f>
        <v> </v>
      </c>
      <c r="J113" s="338" t="str">
        <f>IF(LEN(VLOOKUP($A113,Questions!$B:$AB,27,FALSE))=0,"",VLOOKUP($A113,Questions!$B:$AB,27,FALSE))</f>
        <v> </v>
      </c>
      <c r="K113" s="13"/>
      <c r="L113" s="13"/>
      <c r="M113" s="13"/>
      <c r="N113" s="13"/>
      <c r="O113" s="13"/>
      <c r="P113" s="13"/>
      <c r="Q113" s="13"/>
      <c r="R113" s="13"/>
      <c r="S113" s="13"/>
      <c r="T113" s="13"/>
      <c r="U113" s="13"/>
      <c r="V113" s="13"/>
      <c r="W113" s="13"/>
      <c r="X113" s="13"/>
      <c r="Y113" s="13"/>
      <c r="Z113" s="13"/>
      <c r="AA113" s="13"/>
      <c r="AB113" s="13"/>
      <c r="AC113" s="13"/>
      <c r="AD113" s="13"/>
    </row>
    <row r="114" ht="46.5" customHeight="1">
      <c r="A114" s="38" t="s">
        <v>229</v>
      </c>
      <c r="B114" s="227" t="str">
        <f>VLOOKUP(A114,'HECVAT - Full | Vendor Response'!A$26:B$283,2,FALSE)</f>
        <v>Are specific crisis management roles and responsibilities defined and documented?</v>
      </c>
      <c r="C114" s="337" t="str">
        <f>IF(LEN(VLOOKUP($A114,Questions!$B:$AA,20,FALSE))=0,"",VLOOKUP($A114,Questions!$B:$AA,20,FALSE))</f>
        <v> </v>
      </c>
      <c r="D114" s="343" t="str">
        <f>IF(LEN(VLOOKUP($A114,Questions!$B:$AA,21,FALSE))=0,"",VLOOKUP($A114,Questions!$B:$AA,21,FALSE))</f>
        <v> </v>
      </c>
      <c r="E114" s="337" t="str">
        <f>IF(LEN(VLOOKUP($A114,Questions!$B:$AA,22,FALSE))=0,"",VLOOKUP($A114,Questions!$B:$AA,22,FALSE))</f>
        <v> </v>
      </c>
      <c r="F114" s="337" t="str">
        <f>IF(LEN(VLOOKUP($A114,Questions!$B:$AA,23,FALSE))=0,"",VLOOKUP($A114,Questions!$B:$AA,23,FALSE))</f>
        <v> </v>
      </c>
      <c r="G114" s="337" t="str">
        <f>IF(LEN(VLOOKUP($A114,Questions!$B:$AA,24,FALSE))=0,"",VLOOKUP($A114,Questions!$B:$AA,24,FALSE))</f>
        <v> </v>
      </c>
      <c r="H114" s="337" t="str">
        <f>IF(LEN(VLOOKUP($A114,Questions!$B:$AA,25,FALSE))=0,"",VLOOKUP($A114,Questions!$B:$AA,25,FALSE))</f>
        <v> </v>
      </c>
      <c r="I114" s="338" t="str">
        <f>IF(LEN(VLOOKUP($A114,Questions!$B:$AA,26,FALSE))=0,"",VLOOKUP($A114,Questions!$B:$AA,26,FALSE))</f>
        <v> </v>
      </c>
      <c r="J114" s="338" t="str">
        <f>IF(LEN(VLOOKUP($A114,Questions!$B:$AB,27,FALSE))=0,"",VLOOKUP($A114,Questions!$B:$AB,27,FALSE))</f>
        <v> </v>
      </c>
      <c r="K114" s="13"/>
      <c r="L114" s="13"/>
      <c r="M114" s="13"/>
      <c r="N114" s="13"/>
      <c r="O114" s="13"/>
      <c r="P114" s="13"/>
      <c r="Q114" s="13"/>
      <c r="R114" s="13"/>
      <c r="S114" s="13"/>
      <c r="T114" s="13"/>
      <c r="U114" s="13"/>
      <c r="V114" s="13"/>
      <c r="W114" s="13"/>
      <c r="X114" s="13"/>
      <c r="Y114" s="13"/>
      <c r="Z114" s="13"/>
      <c r="AA114" s="13"/>
      <c r="AB114" s="13"/>
      <c r="AC114" s="13"/>
      <c r="AD114" s="13"/>
    </row>
    <row r="115" ht="48.0" customHeight="1">
      <c r="A115" s="38" t="s">
        <v>231</v>
      </c>
      <c r="B115" s="227" t="str">
        <f>VLOOKUP(A115,'HECVAT - Full | Vendor Response'!A$26:B$283,2,FALSE)</f>
        <v>Does your organization conduct training and awareness activities to validate its employees understanding of their roles and responsibilities during a crisis?</v>
      </c>
      <c r="C115" s="337" t="str">
        <f>IF(LEN(VLOOKUP($A115,Questions!$B:$AA,20,FALSE))=0,"",VLOOKUP($A115,Questions!$B:$AA,20,FALSE))</f>
        <v> </v>
      </c>
      <c r="D115" s="343" t="str">
        <f>IF(LEN(VLOOKUP($A115,Questions!$B:$AA,21,FALSE))=0,"",VLOOKUP($A115,Questions!$B:$AA,21,FALSE))</f>
        <v> </v>
      </c>
      <c r="E115" s="337" t="str">
        <f>IF(LEN(VLOOKUP($A115,Questions!$B:$AA,22,FALSE))=0,"",VLOOKUP($A115,Questions!$B:$AA,22,FALSE))</f>
        <v> </v>
      </c>
      <c r="F115" s="337" t="str">
        <f>IF(LEN(VLOOKUP($A115,Questions!$B:$AA,23,FALSE))=0,"",VLOOKUP($A115,Questions!$B:$AA,23,FALSE))</f>
        <v> </v>
      </c>
      <c r="G115" s="337" t="str">
        <f>IF(LEN(VLOOKUP($A115,Questions!$B:$AA,24,FALSE))=0,"",VLOOKUP($A115,Questions!$B:$AA,24,FALSE))</f>
        <v> </v>
      </c>
      <c r="H115" s="337" t="str">
        <f>IF(LEN(VLOOKUP($A115,Questions!$B:$AA,25,FALSE))=0,"",VLOOKUP($A115,Questions!$B:$AA,25,FALSE))</f>
        <v> </v>
      </c>
      <c r="I115" s="338" t="str">
        <f>IF(LEN(VLOOKUP($A115,Questions!$B:$AA,26,FALSE))=0,"",VLOOKUP($A115,Questions!$B:$AA,26,FALSE))</f>
        <v> </v>
      </c>
      <c r="J115" s="338" t="str">
        <f>IF(LEN(VLOOKUP($A115,Questions!$B:$AB,27,FALSE))=0,"",VLOOKUP($A115,Questions!$B:$AB,27,FALSE))</f>
        <v> </v>
      </c>
      <c r="K115" s="13"/>
      <c r="L115" s="13"/>
      <c r="M115" s="13"/>
      <c r="N115" s="13"/>
      <c r="O115" s="13"/>
      <c r="P115" s="13"/>
      <c r="Q115" s="13"/>
      <c r="R115" s="13"/>
      <c r="S115" s="13"/>
      <c r="T115" s="13"/>
      <c r="U115" s="13"/>
      <c r="V115" s="13"/>
      <c r="W115" s="13"/>
      <c r="X115" s="13"/>
      <c r="Y115" s="13"/>
      <c r="Z115" s="13"/>
      <c r="AA115" s="13"/>
      <c r="AB115" s="13"/>
      <c r="AC115" s="13"/>
      <c r="AD115" s="13"/>
    </row>
    <row r="116" ht="48.0" customHeight="1">
      <c r="A116" s="38" t="s">
        <v>233</v>
      </c>
      <c r="B116" s="227" t="str">
        <f>VLOOKUP(A116,'HECVAT - Full | Vendor Response'!A$26:B$283,2,FALSE)</f>
        <v>Does your organization have an alternative business site or a contracted Business Recovery provider?</v>
      </c>
      <c r="C116" s="337" t="str">
        <f>IF(LEN(VLOOKUP($A116,Questions!$B:$AA,20,FALSE))=0,"",VLOOKUP($A116,Questions!$B:$AA,20,FALSE))</f>
        <v> </v>
      </c>
      <c r="D116" s="343" t="str">
        <f>IF(LEN(VLOOKUP($A116,Questions!$B:$AA,21,FALSE))=0,"",VLOOKUP($A116,Questions!$B:$AA,21,FALSE))</f>
        <v> </v>
      </c>
      <c r="E116" s="337" t="str">
        <f>IF(LEN(VLOOKUP($A116,Questions!$B:$AA,22,FALSE))=0,"",VLOOKUP($A116,Questions!$B:$AA,22,FALSE))</f>
        <v> </v>
      </c>
      <c r="F116" s="337" t="str">
        <f>IF(LEN(VLOOKUP($A116,Questions!$B:$AA,23,FALSE))=0,"",VLOOKUP($A116,Questions!$B:$AA,23,FALSE))</f>
        <v> </v>
      </c>
      <c r="G116" s="337" t="str">
        <f>IF(LEN(VLOOKUP($A116,Questions!$B:$AA,24,FALSE))=0,"",VLOOKUP($A116,Questions!$B:$AA,24,FALSE))</f>
        <v> </v>
      </c>
      <c r="H116" s="337" t="str">
        <f>IF(LEN(VLOOKUP($A116,Questions!$B:$AA,25,FALSE))=0,"",VLOOKUP($A116,Questions!$B:$AA,25,FALSE))</f>
        <v> </v>
      </c>
      <c r="I116" s="338" t="str">
        <f>IF(LEN(VLOOKUP($A116,Questions!$B:$AA,26,FALSE))=0,"",VLOOKUP($A116,Questions!$B:$AA,26,FALSE))</f>
        <v> </v>
      </c>
      <c r="J116" s="338" t="str">
        <f>IF(LEN(VLOOKUP($A116,Questions!$B:$AB,27,FALSE))=0,"",VLOOKUP($A116,Questions!$B:$AB,27,FALSE))</f>
        <v> </v>
      </c>
      <c r="K116" s="13"/>
      <c r="L116" s="13"/>
      <c r="M116" s="13"/>
      <c r="N116" s="13"/>
      <c r="O116" s="13"/>
      <c r="P116" s="13"/>
      <c r="Q116" s="13"/>
      <c r="R116" s="13"/>
      <c r="S116" s="13"/>
      <c r="T116" s="13"/>
      <c r="U116" s="13"/>
      <c r="V116" s="13"/>
      <c r="W116" s="13"/>
      <c r="X116" s="13"/>
      <c r="Y116" s="13"/>
      <c r="Z116" s="13"/>
      <c r="AA116" s="13"/>
      <c r="AB116" s="13"/>
      <c r="AC116" s="13"/>
      <c r="AD116" s="13"/>
    </row>
    <row r="117" ht="46.5" customHeight="1">
      <c r="A117" s="38" t="s">
        <v>235</v>
      </c>
      <c r="B117" s="227" t="str">
        <f>VLOOKUP(A117,'HECVAT - Full | Vendor Response'!A$26:B$283,2,FALSE)</f>
        <v>Does your organization conduct an annual test of relocating to an alternate site for business recovery purposes?</v>
      </c>
      <c r="C117" s="337" t="str">
        <f>IF(LEN(VLOOKUP($A117,Questions!$B:$AA,20,FALSE))=0,"",VLOOKUP($A117,Questions!$B:$AA,20,FALSE))</f>
        <v> </v>
      </c>
      <c r="D117" s="343" t="str">
        <f>IF(LEN(VLOOKUP($A117,Questions!$B:$AA,21,FALSE))=0,"",VLOOKUP($A117,Questions!$B:$AA,21,FALSE))</f>
        <v> </v>
      </c>
      <c r="E117" s="337" t="str">
        <f>IF(LEN(VLOOKUP($A117,Questions!$B:$AA,22,FALSE))=0,"",VLOOKUP($A117,Questions!$B:$AA,22,FALSE))</f>
        <v> </v>
      </c>
      <c r="F117" s="337" t="str">
        <f>IF(LEN(VLOOKUP($A117,Questions!$B:$AA,23,FALSE))=0,"",VLOOKUP($A117,Questions!$B:$AA,23,FALSE))</f>
        <v> </v>
      </c>
      <c r="G117" s="337" t="str">
        <f>IF(LEN(VLOOKUP($A117,Questions!$B:$AA,24,FALSE))=0,"",VLOOKUP($A117,Questions!$B:$AA,24,FALSE))</f>
        <v> </v>
      </c>
      <c r="H117" s="337" t="str">
        <f>IF(LEN(VLOOKUP($A117,Questions!$B:$AA,25,FALSE))=0,"",VLOOKUP($A117,Questions!$B:$AA,25,FALSE))</f>
        <v> </v>
      </c>
      <c r="I117" s="337" t="str">
        <f>IF(LEN(VLOOKUP($A117,Questions!$B:$AA,26,FALSE))=0,"",VLOOKUP($A117,Questions!$B:$AA,26,FALSE))</f>
        <v> </v>
      </c>
      <c r="J117" s="337" t="str">
        <f>IF(LEN(VLOOKUP($A117,Questions!$B:$AB,27,FALSE))=0,"",VLOOKUP($A117,Questions!$B:$AB,27,FALSE))</f>
        <v> </v>
      </c>
      <c r="K117" s="13"/>
      <c r="L117" s="13"/>
      <c r="M117" s="13"/>
      <c r="N117" s="13"/>
      <c r="O117" s="13"/>
      <c r="P117" s="13"/>
      <c r="Q117" s="13"/>
      <c r="R117" s="13"/>
      <c r="S117" s="13"/>
      <c r="T117" s="13"/>
      <c r="U117" s="13"/>
      <c r="V117" s="13"/>
      <c r="W117" s="13"/>
      <c r="X117" s="13"/>
      <c r="Y117" s="13"/>
      <c r="Z117" s="13"/>
      <c r="AA117" s="13"/>
      <c r="AB117" s="13"/>
      <c r="AC117" s="13"/>
      <c r="AD117" s="13"/>
    </row>
    <row r="118" ht="46.5" customHeight="1">
      <c r="A118" s="38" t="s">
        <v>237</v>
      </c>
      <c r="B118" s="227" t="str">
        <f>VLOOKUP(A118,'HECVAT - Full | Vendor Response'!A$26:B$283,2,FALSE)</f>
        <v>Is this product a core service of your organization, and as such, the top priority during business continuity planning?</v>
      </c>
      <c r="C118" s="337" t="str">
        <f>IF(LEN(VLOOKUP($A118,Questions!$B:$AA,20,FALSE))=0,"",VLOOKUP($A118,Questions!$B:$AA,20,FALSE))</f>
        <v> </v>
      </c>
      <c r="D118" s="343" t="str">
        <f>IF(LEN(VLOOKUP($A118,Questions!$B:$AA,21,FALSE))=0,"",VLOOKUP($A118,Questions!$B:$AA,21,FALSE))</f>
        <v> </v>
      </c>
      <c r="E118" s="337" t="str">
        <f>IF(LEN(VLOOKUP($A118,Questions!$B:$AA,22,FALSE))=0,"",VLOOKUP($A118,Questions!$B:$AA,22,FALSE))</f>
        <v> </v>
      </c>
      <c r="F118" s="337" t="str">
        <f>IF(LEN(VLOOKUP($A118,Questions!$B:$AA,23,FALSE))=0,"",VLOOKUP($A118,Questions!$B:$AA,23,FALSE))</f>
        <v> </v>
      </c>
      <c r="G118" s="338" t="str">
        <f>IF(LEN(VLOOKUP($A118,Questions!$B:$AA,24,FALSE))=0,"",VLOOKUP($A118,Questions!$B:$AA,24,FALSE))</f>
        <v> </v>
      </c>
      <c r="H118" s="337" t="str">
        <f>IF(LEN(VLOOKUP($A118,Questions!$B:$AA,25,FALSE))=0,"",VLOOKUP($A118,Questions!$B:$AA,25,FALSE))</f>
        <v> </v>
      </c>
      <c r="I118" s="337" t="str">
        <f>IF(LEN(VLOOKUP($A118,Questions!$B:$AA,26,FALSE))=0,"",VLOOKUP($A118,Questions!$B:$AA,26,FALSE))</f>
        <v> </v>
      </c>
      <c r="J118" s="337" t="str">
        <f>IF(LEN(VLOOKUP($A118,Questions!$B:$AB,27,FALSE))=0,"",VLOOKUP($A118,Questions!$B:$AB,27,FALSE))</f>
        <v> </v>
      </c>
      <c r="K118" s="13"/>
      <c r="L118" s="13"/>
      <c r="M118" s="13"/>
      <c r="N118" s="13"/>
      <c r="O118" s="13"/>
      <c r="P118" s="13"/>
      <c r="Q118" s="13"/>
      <c r="R118" s="13"/>
      <c r="S118" s="13"/>
      <c r="T118" s="13"/>
      <c r="U118" s="13"/>
      <c r="V118" s="13"/>
      <c r="W118" s="13"/>
      <c r="X118" s="13"/>
      <c r="Y118" s="13"/>
      <c r="Z118" s="13"/>
      <c r="AA118" s="13"/>
      <c r="AB118" s="13"/>
      <c r="AC118" s="13"/>
      <c r="AD118" s="13"/>
    </row>
    <row r="119" ht="46.5" customHeight="1">
      <c r="A119" s="38" t="s">
        <v>239</v>
      </c>
      <c r="B119" s="227" t="str">
        <f>VLOOKUP(A119,'HECVAT - Full | Vendor Response'!A$26:B$283,2,FALSE)</f>
        <v>Are all services that support your product fully redundant?</v>
      </c>
      <c r="C119" s="337" t="str">
        <f>IF(LEN(VLOOKUP($A119,Questions!$B:$AA,20,FALSE))=0,"",VLOOKUP($A119,Questions!$B:$AA,20,FALSE))</f>
        <v> </v>
      </c>
      <c r="D119" s="343" t="str">
        <f>IF(LEN(VLOOKUP($A119,Questions!$B:$AA,21,FALSE))=0,"",VLOOKUP($A119,Questions!$B:$AA,21,FALSE))</f>
        <v> </v>
      </c>
      <c r="E119" s="337" t="str">
        <f>IF(LEN(VLOOKUP($A119,Questions!$B:$AA,22,FALSE))=0,"",VLOOKUP($A119,Questions!$B:$AA,22,FALSE))</f>
        <v> </v>
      </c>
      <c r="F119" s="337" t="str">
        <f>IF(LEN(VLOOKUP($A119,Questions!$B:$AA,23,FALSE))=0,"",VLOOKUP($A119,Questions!$B:$AA,23,FALSE))</f>
        <v> </v>
      </c>
      <c r="G119" s="338" t="str">
        <f>IF(LEN(VLOOKUP($A119,Questions!$B:$AA,24,FALSE))=0,"",VLOOKUP($A119,Questions!$B:$AA,24,FALSE))</f>
        <v> </v>
      </c>
      <c r="H119" s="337" t="str">
        <f>IF(LEN(VLOOKUP($A119,Questions!$B:$AA,25,FALSE))=0,"",VLOOKUP($A119,Questions!$B:$AA,25,FALSE))</f>
        <v> </v>
      </c>
      <c r="I119" s="337" t="str">
        <f>IF(LEN(VLOOKUP($A119,Questions!$B:$AA,26,FALSE))=0,"",VLOOKUP($A119,Questions!$B:$AA,26,FALSE))</f>
        <v> </v>
      </c>
      <c r="J119" s="337" t="str">
        <f>IF(LEN(VLOOKUP($A119,Questions!$B:$AB,27,FALSE))=0,"",VLOOKUP($A119,Questions!$B:$AB,27,FALSE))</f>
        <v> </v>
      </c>
      <c r="K119" s="13"/>
      <c r="L119" s="13"/>
      <c r="M119" s="13"/>
      <c r="N119" s="13"/>
      <c r="O119" s="13"/>
      <c r="P119" s="13"/>
      <c r="Q119" s="13"/>
      <c r="R119" s="13"/>
      <c r="S119" s="13"/>
      <c r="T119" s="13"/>
      <c r="U119" s="13"/>
      <c r="V119" s="13"/>
      <c r="W119" s="13"/>
      <c r="X119" s="13"/>
      <c r="Y119" s="13"/>
      <c r="Z119" s="13"/>
      <c r="AA119" s="13"/>
      <c r="AB119" s="13"/>
      <c r="AC119" s="13"/>
      <c r="AD119" s="13"/>
    </row>
    <row r="120" ht="36.0" customHeight="1">
      <c r="A120" s="32" t="str">
        <f>IF($C$30="","Change Management",IF($C$30="Yes","Change Management - Optional based on QUALIFIER response.","Change Management"))</f>
        <v>Change Management</v>
      </c>
      <c r="B120" s="9"/>
      <c r="C120" s="33" t="str">
        <f t="shared" ref="C120:J120" si="9">C$22</f>
        <v>CIS Critical Security Controls v6.1</v>
      </c>
      <c r="D120" s="33" t="str">
        <f t="shared" si="9"/>
        <v>HIPAA</v>
      </c>
      <c r="E120" s="33" t="str">
        <f t="shared" si="9"/>
        <v>ISO 27002:27013</v>
      </c>
      <c r="F120" s="33" t="str">
        <f t="shared" si="9"/>
        <v>NIST Cybersecurity Framework</v>
      </c>
      <c r="G120" s="33" t="str">
        <f t="shared" si="9"/>
        <v>NIST SP 800-171r1</v>
      </c>
      <c r="H120" s="33" t="str">
        <f t="shared" si="9"/>
        <v>NIST SP 800-53r4</v>
      </c>
      <c r="I120" s="33" t="str">
        <f t="shared" si="9"/>
        <v>PCI DSS</v>
      </c>
      <c r="J120" s="33" t="str">
        <f t="shared" si="9"/>
        <v>Trusted CI</v>
      </c>
      <c r="K120" s="13"/>
      <c r="L120" s="13"/>
      <c r="M120" s="13"/>
      <c r="N120" s="13"/>
      <c r="O120" s="13"/>
      <c r="P120" s="13"/>
      <c r="Q120" s="13"/>
      <c r="R120" s="13"/>
      <c r="S120" s="13"/>
      <c r="T120" s="13"/>
      <c r="U120" s="13"/>
      <c r="V120" s="13"/>
      <c r="W120" s="13"/>
      <c r="X120" s="13"/>
      <c r="Y120" s="13"/>
      <c r="Z120" s="13"/>
      <c r="AA120" s="13"/>
      <c r="AB120" s="13"/>
      <c r="AC120" s="13"/>
      <c r="AD120" s="13"/>
    </row>
    <row r="121" ht="48.0" customHeight="1">
      <c r="A121" s="38" t="s">
        <v>242</v>
      </c>
      <c r="B121" s="227" t="str">
        <f>VLOOKUP(A121,'HECVAT - Full | Vendor Response'!A$26:B$283,2,FALSE)</f>
        <v>Does your Change Management process minimally include authorization, impact analysis, testing, and validation before moving changes to production?</v>
      </c>
      <c r="C121" s="337" t="str">
        <f>IF(LEN(VLOOKUP($A121,Questions!$B:$AA,20,FALSE))=0,"",VLOOKUP($A121,Questions!$B:$AA,20,FALSE))</f>
        <v> </v>
      </c>
      <c r="D121" s="343" t="str">
        <f>IF(LEN(VLOOKUP($A121,Questions!$B:$AA,21,FALSE))=0,"",VLOOKUP($A121,Questions!$B:$AA,21,FALSE))</f>
        <v> </v>
      </c>
      <c r="E121" s="337" t="str">
        <f>IF(LEN(VLOOKUP($A121,Questions!$B:$AA,22,FALSE))=0,"",VLOOKUP($A121,Questions!$B:$AA,22,FALSE))</f>
        <v> </v>
      </c>
      <c r="F121" s="337" t="str">
        <f>IF(LEN(VLOOKUP($A121,Questions!$B:$AA,23,FALSE))=0,"",VLOOKUP($A121,Questions!$B:$AA,23,FALSE))</f>
        <v> </v>
      </c>
      <c r="G121" s="337" t="str">
        <f>IF(LEN(VLOOKUP($A121,Questions!$B:$AA,24,FALSE))=0,"",VLOOKUP($A121,Questions!$B:$AA,24,FALSE))</f>
        <v> </v>
      </c>
      <c r="H121" s="337" t="str">
        <f>IF(LEN(VLOOKUP($A121,Questions!$B:$AA,25,FALSE))=0,"",VLOOKUP($A121,Questions!$B:$AA,25,FALSE))</f>
        <v> </v>
      </c>
      <c r="I121" s="337" t="str">
        <f>IF(LEN(VLOOKUP($A121,Questions!$B:$AA,26,FALSE))=0,"",VLOOKUP($A121,Questions!$B:$AA,26,FALSE))</f>
        <v> </v>
      </c>
      <c r="J121" s="337" t="str">
        <f>IF(LEN(VLOOKUP($A121,Questions!$B:$AB,27,FALSE))=0,"",VLOOKUP($A121,Questions!$B:$AB,27,FALSE))</f>
        <v> </v>
      </c>
      <c r="K121" s="13"/>
      <c r="L121" s="13"/>
      <c r="M121" s="13"/>
      <c r="N121" s="13"/>
      <c r="O121" s="13"/>
      <c r="P121" s="13"/>
      <c r="Q121" s="13"/>
      <c r="R121" s="13"/>
      <c r="S121" s="13"/>
      <c r="T121" s="13"/>
      <c r="U121" s="13"/>
      <c r="V121" s="13"/>
      <c r="W121" s="13"/>
      <c r="X121" s="13"/>
      <c r="Y121" s="13"/>
      <c r="Z121" s="13"/>
      <c r="AA121" s="13"/>
      <c r="AB121" s="13"/>
      <c r="AC121" s="13"/>
      <c r="AD121" s="13"/>
    </row>
    <row r="122" ht="79.5" customHeight="1">
      <c r="A122" s="38" t="s">
        <v>244</v>
      </c>
      <c r="B122" s="227" t="str">
        <f>VLOOKUP(A122,'HECVAT - Full | Vendor Response'!A$26:B$283,2,FALSE)</f>
        <v>Does your Change Management process also verify that all required third party libraries and dependencies are still supported with each major change?</v>
      </c>
      <c r="C122" s="337" t="str">
        <f>IF(LEN(VLOOKUP($A122,Questions!$B:$AA,20,FALSE))=0,"",VLOOKUP($A122,Questions!$B:$AA,20,FALSE))</f>
        <v> </v>
      </c>
      <c r="D122" s="343" t="str">
        <f>IF(LEN(VLOOKUP($A122,Questions!$B:$AA,21,FALSE))=0,"",VLOOKUP($A122,Questions!$B:$AA,21,FALSE))</f>
        <v> </v>
      </c>
      <c r="E122" s="337" t="str">
        <f>IF(LEN(VLOOKUP($A122,Questions!$B:$AA,22,FALSE))=0,"",VLOOKUP($A122,Questions!$B:$AA,22,FALSE))</f>
        <v> </v>
      </c>
      <c r="F122" s="337" t="str">
        <f>IF(LEN(VLOOKUP($A122,Questions!$B:$AA,23,FALSE))=0,"",VLOOKUP($A122,Questions!$B:$AA,23,FALSE))</f>
        <v> </v>
      </c>
      <c r="G122" s="337" t="str">
        <f>IF(LEN(VLOOKUP($A122,Questions!$B:$AA,24,FALSE))=0,"",VLOOKUP($A122,Questions!$B:$AA,24,FALSE))</f>
        <v> </v>
      </c>
      <c r="H122" s="337" t="str">
        <f>IF(LEN(VLOOKUP($A122,Questions!$B:$AA,25,FALSE))=0,"",VLOOKUP($A122,Questions!$B:$AA,25,FALSE))</f>
        <v> </v>
      </c>
      <c r="I122" s="337" t="str">
        <f>IF(LEN(VLOOKUP($A122,Questions!$B:$AA,26,FALSE))=0,"",VLOOKUP($A122,Questions!$B:$AA,26,FALSE))</f>
        <v> </v>
      </c>
      <c r="J122" s="337" t="str">
        <f>IF(LEN(VLOOKUP($A122,Questions!$B:$AB,27,FALSE))=0,"",VLOOKUP($A122,Questions!$B:$AB,27,FALSE))</f>
        <v> </v>
      </c>
      <c r="K122" s="13"/>
      <c r="L122" s="13"/>
      <c r="M122" s="13"/>
      <c r="N122" s="13"/>
      <c r="O122" s="13"/>
      <c r="P122" s="13"/>
      <c r="Q122" s="13"/>
      <c r="R122" s="13"/>
      <c r="S122" s="13"/>
      <c r="T122" s="13"/>
      <c r="U122" s="13"/>
      <c r="V122" s="13"/>
      <c r="W122" s="13"/>
      <c r="X122" s="13"/>
      <c r="Y122" s="13"/>
      <c r="Z122" s="13"/>
      <c r="AA122" s="13"/>
      <c r="AB122" s="13"/>
      <c r="AC122" s="13"/>
      <c r="AD122" s="13"/>
    </row>
    <row r="123" ht="63.75" customHeight="1">
      <c r="A123" s="38" t="s">
        <v>246</v>
      </c>
      <c r="B123" s="227" t="str">
        <f>VLOOKUP(A123,'HECVAT - Full | Vendor Response'!A$26:B$283,2,FALSE)</f>
        <v>Will the institution be notified of major changes to your environment that could impact the institution's security posture?</v>
      </c>
      <c r="C123" s="337" t="str">
        <f>IF(LEN(VLOOKUP($A123,Questions!$B:$AA,20,FALSE))=0,"",VLOOKUP($A123,Questions!$B:$AA,20,FALSE))</f>
        <v> </v>
      </c>
      <c r="D123" s="343" t="str">
        <f>IF(LEN(VLOOKUP($A123,Questions!$B:$AA,21,FALSE))=0,"",VLOOKUP($A123,Questions!$B:$AA,21,FALSE))</f>
        <v> </v>
      </c>
      <c r="E123" s="337" t="str">
        <f>IF(LEN(VLOOKUP($A123,Questions!$B:$AA,22,FALSE))=0,"",VLOOKUP($A123,Questions!$B:$AA,22,FALSE))</f>
        <v> </v>
      </c>
      <c r="F123" s="338" t="str">
        <f>IF(LEN(VLOOKUP($A123,Questions!$B:$AA,23,FALSE))=0,"",VLOOKUP($A123,Questions!$B:$AA,23,FALSE))</f>
        <v> </v>
      </c>
      <c r="G123" s="338" t="str">
        <f>IF(LEN(VLOOKUP($A123,Questions!$B:$AA,24,FALSE))=0,"",VLOOKUP($A123,Questions!$B:$AA,24,FALSE))</f>
        <v> </v>
      </c>
      <c r="H123" s="337" t="str">
        <f>IF(LEN(VLOOKUP($A123,Questions!$B:$AA,25,FALSE))=0,"",VLOOKUP($A123,Questions!$B:$AA,25,FALSE))</f>
        <v> </v>
      </c>
      <c r="I123" s="337" t="str">
        <f>IF(LEN(VLOOKUP($A123,Questions!$B:$AA,26,FALSE))=0,"",VLOOKUP($A123,Questions!$B:$AA,26,FALSE))</f>
        <v> </v>
      </c>
      <c r="J123" s="337" t="str">
        <f>IF(LEN(VLOOKUP($A123,Questions!$B:$AB,27,FALSE))=0,"",VLOOKUP($A123,Questions!$B:$AB,27,FALSE))</f>
        <v> </v>
      </c>
      <c r="K123" s="13"/>
      <c r="L123" s="13"/>
      <c r="M123" s="13"/>
      <c r="N123" s="13"/>
      <c r="O123" s="13"/>
      <c r="P123" s="13"/>
      <c r="Q123" s="13"/>
      <c r="R123" s="13"/>
      <c r="S123" s="13"/>
      <c r="T123" s="13"/>
      <c r="U123" s="13"/>
      <c r="V123" s="13"/>
      <c r="W123" s="13"/>
      <c r="X123" s="13"/>
      <c r="Y123" s="13"/>
      <c r="Z123" s="13"/>
      <c r="AA123" s="13"/>
      <c r="AB123" s="13"/>
      <c r="AC123" s="13"/>
      <c r="AD123" s="13"/>
    </row>
    <row r="124" ht="63.75" customHeight="1">
      <c r="A124" s="38" t="s">
        <v>248</v>
      </c>
      <c r="B124" s="227" t="str">
        <f>VLOOKUP(A124,'HECVAT - Full | Vendor Response'!A$26:B$283,2,FALSE)</f>
        <v>Do clients have the option to not participate in or postpone an upgrade to a new release?</v>
      </c>
      <c r="C124" s="337" t="str">
        <f>IF(LEN(VLOOKUP($A124,Questions!$B:$AA,20,FALSE))=0,"",VLOOKUP($A124,Questions!$B:$AA,20,FALSE))</f>
        <v> </v>
      </c>
      <c r="D124" s="344" t="str">
        <f>IF(LEN(VLOOKUP($A124,Questions!$B:$AA,21,FALSE))=0,"",VLOOKUP($A124,Questions!$B:$AA,21,FALSE))</f>
        <v> </v>
      </c>
      <c r="E124" s="338" t="str">
        <f>IF(LEN(VLOOKUP($A124,Questions!$B:$AA,22,FALSE))=0,"",VLOOKUP($A124,Questions!$B:$AA,22,FALSE))</f>
        <v> </v>
      </c>
      <c r="F124" s="338" t="str">
        <f>IF(LEN(VLOOKUP($A124,Questions!$B:$AA,23,FALSE))=0,"",VLOOKUP($A124,Questions!$B:$AA,23,FALSE))</f>
        <v> </v>
      </c>
      <c r="G124" s="338" t="str">
        <f>IF(LEN(VLOOKUP($A124,Questions!$B:$AA,24,FALSE))=0,"",VLOOKUP($A124,Questions!$B:$AA,24,FALSE))</f>
        <v> </v>
      </c>
      <c r="H124" s="337" t="str">
        <f>IF(LEN(VLOOKUP($A124,Questions!$B:$AA,25,FALSE))=0,"",VLOOKUP($A124,Questions!$B:$AA,25,FALSE))</f>
        <v> </v>
      </c>
      <c r="I124" s="337" t="str">
        <f>IF(LEN(VLOOKUP($A124,Questions!$B:$AA,26,FALSE))=0,"",VLOOKUP($A124,Questions!$B:$AA,26,FALSE))</f>
        <v> </v>
      </c>
      <c r="J124" s="337" t="str">
        <f>IF(LEN(VLOOKUP($A124,Questions!$B:$AB,27,FALSE))=0,"",VLOOKUP($A124,Questions!$B:$AB,27,FALSE))</f>
        <v> </v>
      </c>
      <c r="K124" s="13"/>
      <c r="L124" s="13"/>
      <c r="M124" s="13"/>
      <c r="N124" s="13"/>
      <c r="O124" s="13"/>
      <c r="P124" s="13"/>
      <c r="Q124" s="13"/>
      <c r="R124" s="13"/>
      <c r="S124" s="13"/>
      <c r="T124" s="13"/>
      <c r="U124" s="13"/>
      <c r="V124" s="13"/>
      <c r="W124" s="13"/>
      <c r="X124" s="13"/>
      <c r="Y124" s="13"/>
      <c r="Z124" s="13"/>
      <c r="AA124" s="13"/>
      <c r="AB124" s="13"/>
      <c r="AC124" s="13"/>
      <c r="AD124" s="13"/>
    </row>
    <row r="125" ht="63.75" customHeight="1">
      <c r="A125" s="38" t="s">
        <v>250</v>
      </c>
      <c r="B125" s="227" t="str">
        <f>VLOOKUP(A125,'HECVAT - Full | Vendor Response'!A$26:B$283,2,FALSE)</f>
        <v>Do you have a fully implemented solution support strategy that defines how many concurrent versions you support?</v>
      </c>
      <c r="C125" s="337" t="str">
        <f>IF(LEN(VLOOKUP($A125,Questions!$B:$AA,20,FALSE))=0,"",VLOOKUP($A125,Questions!$B:$AA,20,FALSE))</f>
        <v> </v>
      </c>
      <c r="D125" s="343" t="str">
        <f>IF(LEN(VLOOKUP($A125,Questions!$B:$AA,21,FALSE))=0,"",VLOOKUP($A125,Questions!$B:$AA,21,FALSE))</f>
        <v> </v>
      </c>
      <c r="E125" s="338" t="str">
        <f>IF(LEN(VLOOKUP($A125,Questions!$B:$AA,22,FALSE))=0,"",VLOOKUP($A125,Questions!$B:$AA,22,FALSE))</f>
        <v> </v>
      </c>
      <c r="F125" s="338" t="str">
        <f>IF(LEN(VLOOKUP($A125,Questions!$B:$AA,23,FALSE))=0,"",VLOOKUP($A125,Questions!$B:$AA,23,FALSE))</f>
        <v> </v>
      </c>
      <c r="G125" s="338" t="str">
        <f>IF(LEN(VLOOKUP($A125,Questions!$B:$AA,24,FALSE))=0,"",VLOOKUP($A125,Questions!$B:$AA,24,FALSE))</f>
        <v> </v>
      </c>
      <c r="H125" s="337" t="str">
        <f>IF(LEN(VLOOKUP($A125,Questions!$B:$AA,25,FALSE))=0,"",VLOOKUP($A125,Questions!$B:$AA,25,FALSE))</f>
        <v> </v>
      </c>
      <c r="I125" s="337" t="str">
        <f>IF(LEN(VLOOKUP($A125,Questions!$B:$AA,26,FALSE))=0,"",VLOOKUP($A125,Questions!$B:$AA,26,FALSE))</f>
        <v> </v>
      </c>
      <c r="J125" s="337" t="str">
        <f>IF(LEN(VLOOKUP($A125,Questions!$B:$AB,27,FALSE))=0,"",VLOOKUP($A125,Questions!$B:$AB,27,FALSE))</f>
        <v> </v>
      </c>
      <c r="K125" s="13"/>
      <c r="L125" s="13"/>
      <c r="M125" s="13"/>
      <c r="N125" s="13"/>
      <c r="O125" s="13"/>
      <c r="P125" s="13"/>
      <c r="Q125" s="13"/>
      <c r="R125" s="13"/>
      <c r="S125" s="13"/>
      <c r="T125" s="13"/>
      <c r="U125" s="13"/>
      <c r="V125" s="13"/>
      <c r="W125" s="13"/>
      <c r="X125" s="13"/>
      <c r="Y125" s="13"/>
      <c r="Z125" s="13"/>
      <c r="AA125" s="13"/>
      <c r="AB125" s="13"/>
      <c r="AC125" s="13"/>
      <c r="AD125" s="13"/>
    </row>
    <row r="126" ht="63.75" customHeight="1">
      <c r="A126" s="38" t="s">
        <v>251</v>
      </c>
      <c r="B126" s="227" t="str">
        <f>VLOOKUP(A126,'HECVAT - Full | Vendor Response'!A$26:B$283,2,FALSE)</f>
        <v>Does the system support client customizations from one release to another?</v>
      </c>
      <c r="C126" s="337" t="str">
        <f>IF(LEN(VLOOKUP($A126,Questions!$B:$AA,20,FALSE))=0,"",VLOOKUP($A126,Questions!$B:$AA,20,FALSE))</f>
        <v> </v>
      </c>
      <c r="D126" s="343" t="str">
        <f>IF(LEN(VLOOKUP($A126,Questions!$B:$AA,21,FALSE))=0,"",VLOOKUP($A126,Questions!$B:$AA,21,FALSE))</f>
        <v> </v>
      </c>
      <c r="E126" s="338" t="str">
        <f>IF(LEN(VLOOKUP($A126,Questions!$B:$AA,22,FALSE))=0,"",VLOOKUP($A126,Questions!$B:$AA,22,FALSE))</f>
        <v> </v>
      </c>
      <c r="F126" s="338" t="str">
        <f>IF(LEN(VLOOKUP($A126,Questions!$B:$AA,23,FALSE))=0,"",VLOOKUP($A126,Questions!$B:$AA,23,FALSE))</f>
        <v> </v>
      </c>
      <c r="G126" s="338" t="str">
        <f>IF(LEN(VLOOKUP($A126,Questions!$B:$AA,24,FALSE))=0,"",VLOOKUP($A126,Questions!$B:$AA,24,FALSE))</f>
        <v> </v>
      </c>
      <c r="H126" s="337" t="str">
        <f>IF(LEN(VLOOKUP($A126,Questions!$B:$AA,25,FALSE))=0,"",VLOOKUP($A126,Questions!$B:$AA,25,FALSE))</f>
        <v> </v>
      </c>
      <c r="I126" s="338" t="str">
        <f>IF(LEN(VLOOKUP($A126,Questions!$B:$AA,26,FALSE))=0,"",VLOOKUP($A126,Questions!$B:$AA,26,FALSE))</f>
        <v> </v>
      </c>
      <c r="J126" s="338" t="str">
        <f>IF(LEN(VLOOKUP($A126,Questions!$B:$AB,27,FALSE))=0,"",VLOOKUP($A126,Questions!$B:$AB,27,FALSE))</f>
        <v> </v>
      </c>
      <c r="K126" s="13"/>
      <c r="L126" s="13"/>
      <c r="M126" s="13"/>
      <c r="N126" s="13"/>
      <c r="O126" s="13"/>
      <c r="P126" s="13"/>
      <c r="Q126" s="13"/>
      <c r="R126" s="13"/>
      <c r="S126" s="13"/>
      <c r="T126" s="13"/>
      <c r="U126" s="13"/>
      <c r="V126" s="13"/>
      <c r="W126" s="13"/>
      <c r="X126" s="13"/>
      <c r="Y126" s="13"/>
      <c r="Z126" s="13"/>
      <c r="AA126" s="13"/>
      <c r="AB126" s="13"/>
      <c r="AC126" s="13"/>
      <c r="AD126" s="13"/>
    </row>
    <row r="127" ht="63.75" customHeight="1">
      <c r="A127" s="38" t="s">
        <v>253</v>
      </c>
      <c r="B127" s="227" t="str">
        <f>VLOOKUP(A127,'HECVAT - Full | Vendor Response'!A$26:B$283,2,FALSE)</f>
        <v>Do you have a release schedule for product updates?</v>
      </c>
      <c r="C127" s="337" t="str">
        <f>IF(LEN(VLOOKUP($A127,Questions!$B:$AA,20,FALSE))=0,"",VLOOKUP($A127,Questions!$B:$AA,20,FALSE))</f>
        <v> </v>
      </c>
      <c r="D127" s="343" t="str">
        <f>IF(LEN(VLOOKUP($A127,Questions!$B:$AA,21,FALSE))=0,"",VLOOKUP($A127,Questions!$B:$AA,21,FALSE))</f>
        <v> </v>
      </c>
      <c r="E127" s="338" t="str">
        <f>IF(LEN(VLOOKUP($A127,Questions!$B:$AA,22,FALSE))=0,"",VLOOKUP($A127,Questions!$B:$AA,22,FALSE))</f>
        <v> </v>
      </c>
      <c r="F127" s="338" t="str">
        <f>IF(LEN(VLOOKUP($A127,Questions!$B:$AA,23,FALSE))=0,"",VLOOKUP($A127,Questions!$B:$AA,23,FALSE))</f>
        <v> </v>
      </c>
      <c r="G127" s="338" t="str">
        <f>IF(LEN(VLOOKUP($A127,Questions!$B:$AA,24,FALSE))=0,"",VLOOKUP($A127,Questions!$B:$AA,24,FALSE))</f>
        <v> </v>
      </c>
      <c r="H127" s="337" t="str">
        <f>IF(LEN(VLOOKUP($A127,Questions!$B:$AA,25,FALSE))=0,"",VLOOKUP($A127,Questions!$B:$AA,25,FALSE))</f>
        <v> </v>
      </c>
      <c r="I127" s="338" t="str">
        <f>IF(LEN(VLOOKUP($A127,Questions!$B:$AA,26,FALSE))=0,"",VLOOKUP($A127,Questions!$B:$AA,26,FALSE))</f>
        <v> </v>
      </c>
      <c r="J127" s="338" t="str">
        <f>IF(LEN(VLOOKUP($A127,Questions!$B:$AB,27,FALSE))=0,"",VLOOKUP($A127,Questions!$B:$AB,27,FALSE))</f>
        <v> </v>
      </c>
      <c r="K127" s="13"/>
      <c r="L127" s="13"/>
      <c r="M127" s="13"/>
      <c r="N127" s="13"/>
      <c r="O127" s="13"/>
      <c r="P127" s="13"/>
      <c r="Q127" s="13"/>
      <c r="R127" s="13"/>
      <c r="S127" s="13"/>
      <c r="T127" s="13"/>
      <c r="U127" s="13"/>
      <c r="V127" s="13"/>
      <c r="W127" s="13"/>
      <c r="X127" s="13"/>
      <c r="Y127" s="13"/>
      <c r="Z127" s="13"/>
      <c r="AA127" s="13"/>
      <c r="AB127" s="13"/>
      <c r="AC127" s="13"/>
      <c r="AD127" s="13"/>
    </row>
    <row r="128" ht="63.75" customHeight="1">
      <c r="A128" s="38" t="s">
        <v>255</v>
      </c>
      <c r="B128" s="227" t="str">
        <f>VLOOKUP(A128,'HECVAT - Full | Vendor Response'!A$26:B$283,2,FALSE)</f>
        <v>Do you have a technology roadmap, for at least the next 2 years, for enhancements and bug fixes for the product/service being assessed?</v>
      </c>
      <c r="C128" s="337" t="str">
        <f>IF(LEN(VLOOKUP($A128,Questions!$B:$AA,20,FALSE))=0,"",VLOOKUP($A128,Questions!$B:$AA,20,FALSE))</f>
        <v> </v>
      </c>
      <c r="D128" s="343" t="str">
        <f>IF(LEN(VLOOKUP($A128,Questions!$B:$AA,21,FALSE))=0,"",VLOOKUP($A128,Questions!$B:$AA,21,FALSE))</f>
        <v> </v>
      </c>
      <c r="E128" s="337" t="str">
        <f>IF(LEN(VLOOKUP($A128,Questions!$B:$AA,22,FALSE))=0,"",VLOOKUP($A128,Questions!$B:$AA,22,FALSE))</f>
        <v> </v>
      </c>
      <c r="F128" s="337" t="str">
        <f>IF(LEN(VLOOKUP($A128,Questions!$B:$AA,23,FALSE))=0,"",VLOOKUP($A128,Questions!$B:$AA,23,FALSE))</f>
        <v> </v>
      </c>
      <c r="G128" s="337" t="str">
        <f>IF(LEN(VLOOKUP($A128,Questions!$B:$AA,24,FALSE))=0,"",VLOOKUP($A128,Questions!$B:$AA,24,FALSE))</f>
        <v> </v>
      </c>
      <c r="H128" s="337" t="str">
        <f>IF(LEN(VLOOKUP($A128,Questions!$B:$AA,25,FALSE))=0,"",VLOOKUP($A128,Questions!$B:$AA,25,FALSE))</f>
        <v> </v>
      </c>
      <c r="I128" s="337" t="str">
        <f>IF(LEN(VLOOKUP($A128,Questions!$B:$AA,26,FALSE))=0,"",VLOOKUP($A128,Questions!$B:$AA,26,FALSE))</f>
        <v> </v>
      </c>
      <c r="J128" s="337" t="str">
        <f>IF(LEN(VLOOKUP($A128,Questions!$B:$AB,27,FALSE))=0,"",VLOOKUP($A128,Questions!$B:$AB,27,FALSE))</f>
        <v> </v>
      </c>
      <c r="K128" s="13"/>
      <c r="L128" s="13"/>
      <c r="M128" s="13"/>
      <c r="N128" s="13"/>
      <c r="O128" s="13"/>
      <c r="P128" s="13"/>
      <c r="Q128" s="13"/>
      <c r="R128" s="13"/>
      <c r="S128" s="13"/>
      <c r="T128" s="13"/>
      <c r="U128" s="13"/>
      <c r="V128" s="13"/>
      <c r="W128" s="13"/>
      <c r="X128" s="13"/>
      <c r="Y128" s="13"/>
      <c r="Z128" s="13"/>
      <c r="AA128" s="13"/>
      <c r="AB128" s="13"/>
      <c r="AC128" s="13"/>
      <c r="AD128" s="13"/>
    </row>
    <row r="129" ht="63.75" customHeight="1">
      <c r="A129" s="38" t="s">
        <v>257</v>
      </c>
      <c r="B129" s="227" t="str">
        <f>VLOOKUP(A129,'HECVAT - Full | Vendor Response'!A$26:B$283,2,FALSE)</f>
        <v>Is Institution involvement (i.e. technically or organizationally) required during product updates?</v>
      </c>
      <c r="C129" s="337" t="str">
        <f>IF(LEN(VLOOKUP($A129,Questions!$B:$AA,20,FALSE))=0,"",VLOOKUP($A129,Questions!$B:$AA,20,FALSE))</f>
        <v> </v>
      </c>
      <c r="D129" s="343" t="str">
        <f>IF(LEN(VLOOKUP($A129,Questions!$B:$AA,21,FALSE))=0,"",VLOOKUP($A129,Questions!$B:$AA,21,FALSE))</f>
        <v> </v>
      </c>
      <c r="E129" s="338" t="str">
        <f>IF(LEN(VLOOKUP($A129,Questions!$B:$AA,22,FALSE))=0,"",VLOOKUP($A129,Questions!$B:$AA,22,FALSE))</f>
        <v> </v>
      </c>
      <c r="F129" s="338" t="str">
        <f>IF(LEN(VLOOKUP($A129,Questions!$B:$AA,23,FALSE))=0,"",VLOOKUP($A129,Questions!$B:$AA,23,FALSE))</f>
        <v> </v>
      </c>
      <c r="G129" s="337" t="str">
        <f>IF(LEN(VLOOKUP($A129,Questions!$B:$AA,24,FALSE))=0,"",VLOOKUP($A129,Questions!$B:$AA,24,FALSE))</f>
        <v> </v>
      </c>
      <c r="H129" s="337" t="str">
        <f>IF(LEN(VLOOKUP($A129,Questions!$B:$AA,25,FALSE))=0,"",VLOOKUP($A129,Questions!$B:$AA,25,FALSE))</f>
        <v> </v>
      </c>
      <c r="I129" s="338" t="str">
        <f>IF(LEN(VLOOKUP($A129,Questions!$B:$AA,26,FALSE))=0,"",VLOOKUP($A129,Questions!$B:$AA,26,FALSE))</f>
        <v> </v>
      </c>
      <c r="J129" s="338" t="str">
        <f>IF(LEN(VLOOKUP($A129,Questions!$B:$AB,27,FALSE))=0,"",VLOOKUP($A129,Questions!$B:$AB,27,FALSE))</f>
        <v> </v>
      </c>
      <c r="K129" s="13"/>
      <c r="L129" s="13"/>
      <c r="M129" s="13"/>
      <c r="N129" s="13"/>
      <c r="O129" s="13"/>
      <c r="P129" s="13"/>
      <c r="Q129" s="13"/>
      <c r="R129" s="13"/>
      <c r="S129" s="13"/>
      <c r="T129" s="13"/>
      <c r="U129" s="13"/>
      <c r="V129" s="13"/>
      <c r="W129" s="13"/>
      <c r="X129" s="13"/>
      <c r="Y129" s="13"/>
      <c r="Z129" s="13"/>
      <c r="AA129" s="13"/>
      <c r="AB129" s="13"/>
      <c r="AC129" s="13"/>
      <c r="AD129" s="13"/>
    </row>
    <row r="130" ht="63.75" customHeight="1">
      <c r="A130" s="38" t="s">
        <v>258</v>
      </c>
      <c r="B130" s="227" t="str">
        <f>VLOOKUP(A130,'HECVAT - Full | Vendor Response'!A$26:B$283,2,FALSE)</f>
        <v>Do you have policy and procedure, currently implemented, managing how critical patches are applied to all systems and applications?</v>
      </c>
      <c r="C130" s="337" t="str">
        <f>IF(LEN(VLOOKUP($A130,Questions!$B:$AA,20,FALSE))=0,"",VLOOKUP($A130,Questions!$B:$AA,20,FALSE))</f>
        <v> </v>
      </c>
      <c r="D130" s="343" t="str">
        <f>IF(LEN(VLOOKUP($A130,Questions!$B:$AA,21,FALSE))=0,"",VLOOKUP($A130,Questions!$B:$AA,21,FALSE))</f>
        <v> </v>
      </c>
      <c r="E130" s="338" t="str">
        <f>IF(LEN(VLOOKUP($A130,Questions!$B:$AA,22,FALSE))=0,"",VLOOKUP($A130,Questions!$B:$AA,22,FALSE))</f>
        <v> </v>
      </c>
      <c r="F130" s="338" t="str">
        <f>IF(LEN(VLOOKUP($A130,Questions!$B:$AA,23,FALSE))=0,"",VLOOKUP($A130,Questions!$B:$AA,23,FALSE))</f>
        <v> </v>
      </c>
      <c r="G130" s="338" t="str">
        <f>IF(LEN(VLOOKUP($A130,Questions!$B:$AA,24,FALSE))=0,"",VLOOKUP($A130,Questions!$B:$AA,24,FALSE))</f>
        <v> </v>
      </c>
      <c r="H130" s="337" t="str">
        <f>IF(LEN(VLOOKUP($A130,Questions!$B:$AA,25,FALSE))=0,"",VLOOKUP($A130,Questions!$B:$AA,25,FALSE))</f>
        <v> </v>
      </c>
      <c r="I130" s="338" t="str">
        <f>IF(LEN(VLOOKUP($A130,Questions!$B:$AA,26,FALSE))=0,"",VLOOKUP($A130,Questions!$B:$AA,26,FALSE))</f>
        <v> </v>
      </c>
      <c r="J130" s="338" t="str">
        <f>IF(LEN(VLOOKUP($A130,Questions!$B:$AB,27,FALSE))=0,"",VLOOKUP($A130,Questions!$B:$AB,27,FALSE))</f>
        <v> </v>
      </c>
      <c r="K130" s="13"/>
      <c r="L130" s="13"/>
      <c r="M130" s="13"/>
      <c r="N130" s="13"/>
      <c r="O130" s="13"/>
      <c r="P130" s="13"/>
      <c r="Q130" s="13"/>
      <c r="R130" s="13"/>
      <c r="S130" s="13"/>
      <c r="T130" s="13"/>
      <c r="U130" s="13"/>
      <c r="V130" s="13"/>
      <c r="W130" s="13"/>
      <c r="X130" s="13"/>
      <c r="Y130" s="13"/>
      <c r="Z130" s="13"/>
      <c r="AA130" s="13"/>
      <c r="AB130" s="13"/>
      <c r="AC130" s="13"/>
      <c r="AD130" s="13"/>
    </row>
    <row r="131" ht="63.75" customHeight="1">
      <c r="A131" s="38" t="s">
        <v>260</v>
      </c>
      <c r="B131" s="227" t="str">
        <f>VLOOKUP(A131,'HECVAT - Full | Vendor Response'!A$26:B$283,2,FALSE)</f>
        <v>Do you have policy and procedure, currently implemented, guiding how security risks are mitigated until patches can be applied?</v>
      </c>
      <c r="C131" s="338" t="str">
        <f>IF(LEN(VLOOKUP($A131,Questions!$B:$AA,20,FALSE))=0,"",VLOOKUP($A131,Questions!$B:$AA,20,FALSE))</f>
        <v> </v>
      </c>
      <c r="D131" s="343" t="str">
        <f>IF(LEN(VLOOKUP($A131,Questions!$B:$AA,21,FALSE))=0,"",VLOOKUP($A131,Questions!$B:$AA,21,FALSE))</f>
        <v> </v>
      </c>
      <c r="E131" s="338" t="str">
        <f>IF(LEN(VLOOKUP($A131,Questions!$B:$AA,22,FALSE))=0,"",VLOOKUP($A131,Questions!$B:$AA,22,FALSE))</f>
        <v> </v>
      </c>
      <c r="F131" s="338" t="str">
        <f>IF(LEN(VLOOKUP($A131,Questions!$B:$AA,23,FALSE))=0,"",VLOOKUP($A131,Questions!$B:$AA,23,FALSE))</f>
        <v> </v>
      </c>
      <c r="G131" s="338" t="str">
        <f>IF(LEN(VLOOKUP($A131,Questions!$B:$AA,24,FALSE))=0,"",VLOOKUP($A131,Questions!$B:$AA,24,FALSE))</f>
        <v> </v>
      </c>
      <c r="H131" s="337" t="str">
        <f>IF(LEN(VLOOKUP($A131,Questions!$B:$AA,25,FALSE))=0,"",VLOOKUP($A131,Questions!$B:$AA,25,FALSE))</f>
        <v> </v>
      </c>
      <c r="I131" s="338" t="str">
        <f>IF(LEN(VLOOKUP($A131,Questions!$B:$AA,26,FALSE))=0,"",VLOOKUP($A131,Questions!$B:$AA,26,FALSE))</f>
        <v> </v>
      </c>
      <c r="J131" s="338" t="str">
        <f>IF(LEN(VLOOKUP($A131,Questions!$B:$AB,27,FALSE))=0,"",VLOOKUP($A131,Questions!$B:$AB,27,FALSE))</f>
        <v> </v>
      </c>
      <c r="K131" s="13"/>
      <c r="L131" s="13"/>
      <c r="M131" s="13"/>
      <c r="N131" s="13"/>
      <c r="O131" s="13"/>
      <c r="P131" s="13"/>
      <c r="Q131" s="13"/>
      <c r="R131" s="13"/>
      <c r="S131" s="13"/>
      <c r="T131" s="13"/>
      <c r="U131" s="13"/>
      <c r="V131" s="13"/>
      <c r="W131" s="13"/>
      <c r="X131" s="13"/>
      <c r="Y131" s="13"/>
      <c r="Z131" s="13"/>
      <c r="AA131" s="13"/>
      <c r="AB131" s="13"/>
      <c r="AC131" s="13"/>
      <c r="AD131" s="13"/>
    </row>
    <row r="132" ht="63.75" customHeight="1">
      <c r="A132" s="38" t="s">
        <v>262</v>
      </c>
      <c r="B132" s="227" t="str">
        <f>VLOOKUP(A132,'HECVAT - Full | Vendor Response'!A$26:B$283,2,FALSE)</f>
        <v>Are upgrades or system changes installed during off-peak hours or in a manner that does not impact the customer?</v>
      </c>
      <c r="C132" s="337" t="str">
        <f>IF(LEN(VLOOKUP($A132,Questions!$B:$AA,20,FALSE))=0,"",VLOOKUP($A132,Questions!$B:$AA,20,FALSE))</f>
        <v> </v>
      </c>
      <c r="D132" s="343" t="str">
        <f>IF(LEN(VLOOKUP($A132,Questions!$B:$AA,21,FALSE))=0,"",VLOOKUP($A132,Questions!$B:$AA,21,FALSE))</f>
        <v> </v>
      </c>
      <c r="E132" s="337" t="str">
        <f>IF(LEN(VLOOKUP($A132,Questions!$B:$AA,22,FALSE))=0,"",VLOOKUP($A132,Questions!$B:$AA,22,FALSE))</f>
        <v> </v>
      </c>
      <c r="F132" s="338" t="str">
        <f>IF(LEN(VLOOKUP($A132,Questions!$B:$AA,23,FALSE))=0,"",VLOOKUP($A132,Questions!$B:$AA,23,FALSE))</f>
        <v> </v>
      </c>
      <c r="G132" s="338" t="str">
        <f>IF(LEN(VLOOKUP($A132,Questions!$B:$AA,24,FALSE))=0,"",VLOOKUP($A132,Questions!$B:$AA,24,FALSE))</f>
        <v> </v>
      </c>
      <c r="H132" s="337" t="str">
        <f>IF(LEN(VLOOKUP($A132,Questions!$B:$AA,25,FALSE))=0,"",VLOOKUP($A132,Questions!$B:$AA,25,FALSE))</f>
        <v> </v>
      </c>
      <c r="I132" s="337" t="str">
        <f>IF(LEN(VLOOKUP($A132,Questions!$B:$AA,26,FALSE))=0,"",VLOOKUP($A132,Questions!$B:$AA,26,FALSE))</f>
        <v> </v>
      </c>
      <c r="J132" s="337" t="str">
        <f>IF(LEN(VLOOKUP($A132,Questions!$B:$AB,27,FALSE))=0,"",VLOOKUP($A132,Questions!$B:$AB,27,FALSE))</f>
        <v> </v>
      </c>
      <c r="K132" s="13"/>
      <c r="L132" s="13"/>
      <c r="M132" s="13"/>
      <c r="N132" s="13"/>
      <c r="O132" s="13"/>
      <c r="P132" s="13"/>
      <c r="Q132" s="13"/>
      <c r="R132" s="13"/>
      <c r="S132" s="13"/>
      <c r="T132" s="13"/>
      <c r="U132" s="13"/>
      <c r="V132" s="13"/>
      <c r="W132" s="13"/>
      <c r="X132" s="13"/>
      <c r="Y132" s="13"/>
      <c r="Z132" s="13"/>
      <c r="AA132" s="13"/>
      <c r="AB132" s="13"/>
      <c r="AC132" s="13"/>
      <c r="AD132" s="13"/>
    </row>
    <row r="133" ht="63.75" customHeight="1">
      <c r="A133" s="38" t="s">
        <v>264</v>
      </c>
      <c r="B133" s="227" t="str">
        <f>VLOOKUP(A133,'HECVAT - Full | Vendor Response'!A$26:B$283,2,FALSE)</f>
        <v>Do procedures exist to provide that emergency changes are documented and authorized (including after the fact approval)?</v>
      </c>
      <c r="C133" s="337" t="str">
        <f>IF(LEN(VLOOKUP($A133,Questions!$B:$AA,20,FALSE))=0,"",VLOOKUP($A133,Questions!$B:$AA,20,FALSE))</f>
        <v> </v>
      </c>
      <c r="D133" s="337" t="str">
        <f>IF(LEN(VLOOKUP($A133,Questions!$B:$AA,21,FALSE))=0,"",VLOOKUP($A133,Questions!$B:$AA,21,FALSE))</f>
        <v> </v>
      </c>
      <c r="E133" s="337" t="str">
        <f>IF(LEN(VLOOKUP($A133,Questions!$B:$AA,22,FALSE))=0,"",VLOOKUP($A133,Questions!$B:$AA,22,FALSE))</f>
        <v> </v>
      </c>
      <c r="F133" s="338" t="str">
        <f>IF(LEN(VLOOKUP($A133,Questions!$B:$AA,23,FALSE))=0,"",VLOOKUP($A133,Questions!$B:$AA,23,FALSE))</f>
        <v> </v>
      </c>
      <c r="G133" s="338" t="str">
        <f>IF(LEN(VLOOKUP($A133,Questions!$B:$AA,24,FALSE))=0,"",VLOOKUP($A133,Questions!$B:$AA,24,FALSE))</f>
        <v> </v>
      </c>
      <c r="H133" s="337" t="str">
        <f>IF(LEN(VLOOKUP($A133,Questions!$B:$AA,25,FALSE))=0,"",VLOOKUP($A133,Questions!$B:$AA,25,FALSE))</f>
        <v> </v>
      </c>
      <c r="I133" s="337" t="str">
        <f>IF(LEN(VLOOKUP($A133,Questions!$B:$AA,26,FALSE))=0,"",VLOOKUP($A133,Questions!$B:$AA,26,FALSE))</f>
        <v> </v>
      </c>
      <c r="J133" s="337" t="str">
        <f>IF(LEN(VLOOKUP($A133,Questions!$B:$AB,27,FALSE))=0,"",VLOOKUP($A133,Questions!$B:$AB,27,FALSE))</f>
        <v> </v>
      </c>
      <c r="K133" s="13"/>
      <c r="L133" s="13"/>
      <c r="M133" s="13"/>
      <c r="N133" s="13"/>
      <c r="O133" s="13"/>
      <c r="P133" s="13"/>
      <c r="Q133" s="13"/>
      <c r="R133" s="13"/>
      <c r="S133" s="13"/>
      <c r="T133" s="13"/>
      <c r="U133" s="13"/>
      <c r="V133" s="13"/>
      <c r="W133" s="13"/>
      <c r="X133" s="13"/>
      <c r="Y133" s="13"/>
      <c r="Z133" s="13"/>
      <c r="AA133" s="13"/>
      <c r="AB133" s="13"/>
      <c r="AC133" s="13"/>
      <c r="AD133" s="13"/>
    </row>
    <row r="134" ht="48.0" customHeight="1">
      <c r="A134" s="38" t="s">
        <v>266</v>
      </c>
      <c r="B134" s="227" t="str">
        <f>VLOOKUP(A134,'HECVAT - Full | Vendor Response'!A$26:B$283,2,FALSE)</f>
        <v>Do you have an implemented system configuration management process? (e.g. secure "gold" images, etc.)</v>
      </c>
      <c r="C134" s="337" t="str">
        <f>IF(LEN(VLOOKUP($A134,Questions!$B:$AA,20,FALSE))=0,"",VLOOKUP($A134,Questions!$B:$AA,20,FALSE))</f>
        <v> </v>
      </c>
      <c r="D134" s="344" t="str">
        <f>IF(LEN(VLOOKUP($A134,Questions!$B:$AA,21,FALSE))=0,"",VLOOKUP($A134,Questions!$B:$AA,21,FALSE))</f>
        <v> </v>
      </c>
      <c r="E134" s="338" t="str">
        <f>IF(LEN(VLOOKUP($A134,Questions!$B:$AA,22,FALSE))=0,"",VLOOKUP($A134,Questions!$B:$AA,22,FALSE))</f>
        <v> </v>
      </c>
      <c r="F134" s="338" t="str">
        <f>IF(LEN(VLOOKUP($A134,Questions!$B:$AA,23,FALSE))=0,"",VLOOKUP($A134,Questions!$B:$AA,23,FALSE))</f>
        <v> </v>
      </c>
      <c r="G134" s="338" t="str">
        <f>IF(LEN(VLOOKUP($A134,Questions!$B:$AA,24,FALSE))=0,"",VLOOKUP($A134,Questions!$B:$AA,24,FALSE))</f>
        <v> </v>
      </c>
      <c r="H134" s="337" t="str">
        <f>IF(LEN(VLOOKUP($A134,Questions!$B:$AA,25,FALSE))=0,"",VLOOKUP($A134,Questions!$B:$AA,25,FALSE))</f>
        <v> </v>
      </c>
      <c r="I134" s="337" t="str">
        <f>IF(LEN(VLOOKUP($A134,Questions!$B:$AA,26,FALSE))=0,"",VLOOKUP($A134,Questions!$B:$AA,26,FALSE))</f>
        <v> </v>
      </c>
      <c r="J134" s="337" t="str">
        <f>IF(LEN(VLOOKUP($A134,Questions!$B:$AB,27,FALSE))=0,"",VLOOKUP($A134,Questions!$B:$AB,27,FALSE))</f>
        <v> </v>
      </c>
      <c r="K134" s="13"/>
      <c r="L134" s="13"/>
      <c r="M134" s="13"/>
      <c r="N134" s="13"/>
      <c r="O134" s="13"/>
      <c r="P134" s="13"/>
      <c r="Q134" s="13"/>
      <c r="R134" s="13"/>
      <c r="S134" s="13"/>
      <c r="T134" s="13"/>
      <c r="U134" s="13"/>
      <c r="V134" s="13"/>
      <c r="W134" s="13"/>
      <c r="X134" s="13"/>
      <c r="Y134" s="13"/>
      <c r="Z134" s="13"/>
      <c r="AA134" s="13"/>
      <c r="AB134" s="13"/>
      <c r="AC134" s="13"/>
      <c r="AD134" s="13"/>
    </row>
    <row r="135" ht="78.75" customHeight="1">
      <c r="A135" s="38" t="s">
        <v>268</v>
      </c>
      <c r="B135" s="227" t="str">
        <f>VLOOKUP(A135,'HECVAT - Full | Vendor Response'!A$26:B$283,2,FALSE)</f>
        <v>Do you have a systems management and configuration strategy that encompasses servers, appliances, cloud services, applications, and mobile devices (company and employee owned)?</v>
      </c>
      <c r="C135" s="337" t="str">
        <f>IF(LEN(VLOOKUP($A135,Questions!$B:$AA,20,FALSE))=0,"",VLOOKUP($A135,Questions!$B:$AA,20,FALSE))</f>
        <v> </v>
      </c>
      <c r="D135" s="344" t="str">
        <f>IF(LEN(VLOOKUP($A135,Questions!$B:$AA,21,FALSE))=0,"",VLOOKUP($A135,Questions!$B:$AA,21,FALSE))</f>
        <v> </v>
      </c>
      <c r="E135" s="337" t="str">
        <f>IF(LEN(VLOOKUP($A135,Questions!$B:$AA,22,FALSE))=0,"",VLOOKUP($A135,Questions!$B:$AA,22,FALSE))</f>
        <v> </v>
      </c>
      <c r="F135" s="337" t="str">
        <f>IF(LEN(VLOOKUP($A135,Questions!$B:$AA,23,FALSE))=0,"",VLOOKUP($A135,Questions!$B:$AA,23,FALSE))</f>
        <v> </v>
      </c>
      <c r="G135" s="338" t="str">
        <f>IF(LEN(VLOOKUP($A135,Questions!$B:$AA,24,FALSE))=0,"",VLOOKUP($A135,Questions!$B:$AA,24,FALSE))</f>
        <v> </v>
      </c>
      <c r="H135" s="337" t="str">
        <f>IF(LEN(VLOOKUP($A135,Questions!$B:$AA,25,FALSE))=0,"",VLOOKUP($A135,Questions!$B:$AA,25,FALSE))</f>
        <v> </v>
      </c>
      <c r="I135" s="337" t="str">
        <f>IF(LEN(VLOOKUP($A135,Questions!$B:$AA,26,FALSE))=0,"",VLOOKUP($A135,Questions!$B:$AA,26,FALSE))</f>
        <v> </v>
      </c>
      <c r="J135" s="337" t="str">
        <f>IF(LEN(VLOOKUP($A135,Questions!$B:$AB,27,FALSE))=0,"",VLOOKUP($A135,Questions!$B:$AB,27,FALSE))</f>
        <v> </v>
      </c>
      <c r="K135" s="13"/>
      <c r="L135" s="13"/>
      <c r="M135" s="13"/>
      <c r="N135" s="13"/>
      <c r="O135" s="13"/>
      <c r="P135" s="13"/>
      <c r="Q135" s="13"/>
      <c r="R135" s="13"/>
      <c r="S135" s="13"/>
      <c r="T135" s="13"/>
      <c r="U135" s="13"/>
      <c r="V135" s="13"/>
      <c r="W135" s="13"/>
      <c r="X135" s="13"/>
      <c r="Y135" s="13"/>
      <c r="Z135" s="13"/>
      <c r="AA135" s="13"/>
      <c r="AB135" s="13"/>
      <c r="AC135" s="13"/>
      <c r="AD135" s="13"/>
    </row>
    <row r="136" ht="36.0" customHeight="1">
      <c r="A136" s="32" t="str">
        <f>IF($C$30="","Data",IF($C$30="Yes","Data - Optional based on QUALIFIER response.","Data"))</f>
        <v>Data</v>
      </c>
      <c r="B136" s="9"/>
      <c r="C136" s="33" t="str">
        <f t="shared" ref="C136:J136" si="10">C$22</f>
        <v>CIS Critical Security Controls v6.1</v>
      </c>
      <c r="D136" s="33" t="str">
        <f t="shared" si="10"/>
        <v>HIPAA</v>
      </c>
      <c r="E136" s="33" t="str">
        <f t="shared" si="10"/>
        <v>ISO 27002:27013</v>
      </c>
      <c r="F136" s="33" t="str">
        <f t="shared" si="10"/>
        <v>NIST Cybersecurity Framework</v>
      </c>
      <c r="G136" s="33" t="str">
        <f t="shared" si="10"/>
        <v>NIST SP 800-171r1</v>
      </c>
      <c r="H136" s="33" t="str">
        <f t="shared" si="10"/>
        <v>NIST SP 800-53r4</v>
      </c>
      <c r="I136" s="33" t="str">
        <f t="shared" si="10"/>
        <v>PCI DSS</v>
      </c>
      <c r="J136" s="33" t="str">
        <f t="shared" si="10"/>
        <v>Trusted CI</v>
      </c>
    </row>
    <row r="137" ht="48.0" customHeight="1">
      <c r="A137" s="38" t="s">
        <v>271</v>
      </c>
      <c r="B137" s="227" t="str">
        <f>VLOOKUP(A137,'HECVAT - Full | Vendor Response'!A$26:B$283,2,FALSE)</f>
        <v>Does the environment provide for dedicated single-tenant capabilities? If not, describe how your product or environment separates data from different customers (e.g., logically, physically, single tenancy, multi-tenancy).</v>
      </c>
      <c r="C137" s="337" t="str">
        <f>IF(LEN(VLOOKUP($A137,Questions!$B:$AA,20,FALSE))=0,"",VLOOKUP($A137,Questions!$B:$AA,20,FALSE))</f>
        <v> </v>
      </c>
      <c r="D137" s="338" t="str">
        <f>IF(LEN(VLOOKUP($A137,Questions!$B:$AA,21,FALSE))=0,"",VLOOKUP($A137,Questions!$B:$AA,21,FALSE))</f>
        <v> </v>
      </c>
      <c r="E137" s="338" t="str">
        <f>IF(LEN(VLOOKUP($A137,Questions!$B:$AA,22,FALSE))=0,"",VLOOKUP($A137,Questions!$B:$AA,22,FALSE))</f>
        <v> </v>
      </c>
      <c r="F137" s="337" t="str">
        <f>IF(LEN(VLOOKUP($A137,Questions!$B:$AA,23,FALSE))=0,"",VLOOKUP($A137,Questions!$B:$AA,23,FALSE))</f>
        <v> </v>
      </c>
      <c r="G137" s="337" t="str">
        <f>IF(LEN(VLOOKUP($A137,Questions!$B:$AA,24,FALSE))=0,"",VLOOKUP($A137,Questions!$B:$AA,24,FALSE))</f>
        <v> </v>
      </c>
      <c r="H137" s="337" t="str">
        <f>IF(LEN(VLOOKUP($A137,Questions!$B:$AA,25,FALSE))=0,"",VLOOKUP($A137,Questions!$B:$AA,25,FALSE))</f>
        <v> </v>
      </c>
      <c r="I137" s="337" t="str">
        <f>IF(LEN(VLOOKUP($A137,Questions!$B:$AA,26,FALSE))=0,"",VLOOKUP($A137,Questions!$B:$AA,26,FALSE))</f>
        <v> </v>
      </c>
      <c r="J137" s="337" t="str">
        <f>IF(LEN(VLOOKUP($A137,Questions!$B:$AB,27,FALSE))=0,"",VLOOKUP($A137,Questions!$B:$AB,27,FALSE))</f>
        <v> </v>
      </c>
    </row>
    <row r="138" ht="48.0" customHeight="1">
      <c r="A138" s="38" t="s">
        <v>273</v>
      </c>
      <c r="B138" s="227" t="str">
        <f>VLOOKUP(A138,'HECVAT - Full | Vendor Response'!A$26:B$283,2,FALSE)</f>
        <v>Will Institution's data be stored on any devices (database servers, file servers, SAN, NAS, …) configured with non-RFC 1918/4193 (i.e. publicly routable) IP addresses?</v>
      </c>
      <c r="C138" s="337" t="str">
        <f>IF(LEN(VLOOKUP($A138,Questions!$B:$AA,20,FALSE))=0,"",VLOOKUP($A138,Questions!$B:$AA,20,FALSE))</f>
        <v> </v>
      </c>
      <c r="D138" s="338" t="str">
        <f>IF(LEN(VLOOKUP($A138,Questions!$B:$AA,21,FALSE))=0,"",VLOOKUP($A138,Questions!$B:$AA,21,FALSE))</f>
        <v> </v>
      </c>
      <c r="E138" s="338" t="str">
        <f>IF(LEN(VLOOKUP($A138,Questions!$B:$AA,22,FALSE))=0,"",VLOOKUP($A138,Questions!$B:$AA,22,FALSE))</f>
        <v> </v>
      </c>
      <c r="F138" s="337" t="str">
        <f>IF(LEN(VLOOKUP($A138,Questions!$B:$AA,23,FALSE))=0,"",VLOOKUP($A138,Questions!$B:$AA,23,FALSE))</f>
        <v> </v>
      </c>
      <c r="G138" s="337" t="str">
        <f>IF(LEN(VLOOKUP($A138,Questions!$B:$AA,24,FALSE))=0,"",VLOOKUP($A138,Questions!$B:$AA,24,FALSE))</f>
        <v> </v>
      </c>
      <c r="H138" s="337" t="str">
        <f>IF(LEN(VLOOKUP($A138,Questions!$B:$AA,25,FALSE))=0,"",VLOOKUP($A138,Questions!$B:$AA,25,FALSE))</f>
        <v> </v>
      </c>
      <c r="I138" s="337" t="str">
        <f>IF(LEN(VLOOKUP($A138,Questions!$B:$AA,26,FALSE))=0,"",VLOOKUP($A138,Questions!$B:$AA,26,FALSE))</f>
        <v> </v>
      </c>
      <c r="J138" s="337" t="str">
        <f>IF(LEN(VLOOKUP($A138,Questions!$B:$AB,27,FALSE))=0,"",VLOOKUP($A138,Questions!$B:$AB,27,FALSE))</f>
        <v> </v>
      </c>
    </row>
    <row r="139" ht="48.0" customHeight="1">
      <c r="A139" s="38" t="s">
        <v>274</v>
      </c>
      <c r="B139" s="227" t="str">
        <f>VLOOKUP(A139,'HECVAT - Full | Vendor Response'!A$26:B$283,2,FALSE)</f>
        <v>Is sensitive data encrypted, using secure protocols/algorithms, in transport? (e.g. system-to-client)</v>
      </c>
      <c r="C139" s="337" t="str">
        <f>IF(LEN(VLOOKUP($A139,Questions!$B:$AA,20,FALSE))=0,"",VLOOKUP($A139,Questions!$B:$AA,20,FALSE))</f>
        <v> </v>
      </c>
      <c r="D139" s="338" t="str">
        <f>IF(LEN(VLOOKUP($A139,Questions!$B:$AA,21,FALSE))=0,"",VLOOKUP($A139,Questions!$B:$AA,21,FALSE))</f>
        <v> </v>
      </c>
      <c r="E139" s="337" t="str">
        <f>IF(LEN(VLOOKUP($A139,Questions!$B:$AA,22,FALSE))=0,"",VLOOKUP($A139,Questions!$B:$AA,22,FALSE))</f>
        <v> </v>
      </c>
      <c r="F139" s="337" t="str">
        <f>IF(LEN(VLOOKUP($A139,Questions!$B:$AA,23,FALSE))=0,"",VLOOKUP($A139,Questions!$B:$AA,23,FALSE))</f>
        <v> </v>
      </c>
      <c r="G139" s="338" t="str">
        <f>IF(LEN(VLOOKUP($A139,Questions!$B:$AA,24,FALSE))=0,"",VLOOKUP($A139,Questions!$B:$AA,24,FALSE))</f>
        <v> </v>
      </c>
      <c r="H139" s="338" t="str">
        <f>IF(LEN(VLOOKUP($A139,Questions!$B:$AA,25,FALSE))=0,"",VLOOKUP($A139,Questions!$B:$AA,25,FALSE))</f>
        <v> </v>
      </c>
      <c r="I139" s="337" t="str">
        <f>IF(LEN(VLOOKUP($A139,Questions!$B:$AA,26,FALSE))=0,"",VLOOKUP($A139,Questions!$B:$AA,26,FALSE))</f>
        <v> </v>
      </c>
      <c r="J139" s="337" t="str">
        <f>IF(LEN(VLOOKUP($A139,Questions!$B:$AB,27,FALSE))=0,"",VLOOKUP($A139,Questions!$B:$AB,27,FALSE))</f>
        <v> </v>
      </c>
    </row>
    <row r="140" ht="48.0" customHeight="1">
      <c r="A140" s="38" t="s">
        <v>276</v>
      </c>
      <c r="B140" s="227" t="str">
        <f>VLOOKUP(A140,'HECVAT - Full | Vendor Response'!A$26:B$283,2,FALSE)</f>
        <v>Is sensitive data encrypted, using secure protocols/algorithms, in storage? (e.g. disk encryption, at-rest, files, and within a running database)</v>
      </c>
      <c r="C140" s="337" t="str">
        <f>IF(LEN(VLOOKUP($A140,Questions!$B:$AA,20,FALSE))=0,"",VLOOKUP($A140,Questions!$B:$AA,20,FALSE))</f>
        <v> </v>
      </c>
      <c r="D140" s="338" t="str">
        <f>IF(LEN(VLOOKUP($A140,Questions!$B:$AA,21,FALSE))=0,"",VLOOKUP($A140,Questions!$B:$AA,21,FALSE))</f>
        <v> </v>
      </c>
      <c r="E140" s="337" t="str">
        <f>IF(LEN(VLOOKUP($A140,Questions!$B:$AA,22,FALSE))=0,"",VLOOKUP($A140,Questions!$B:$AA,22,FALSE))</f>
        <v> </v>
      </c>
      <c r="F140" s="337" t="str">
        <f>IF(LEN(VLOOKUP($A140,Questions!$B:$AA,23,FALSE))=0,"",VLOOKUP($A140,Questions!$B:$AA,23,FALSE))</f>
        <v> </v>
      </c>
      <c r="G140" s="337" t="str">
        <f>IF(LEN(VLOOKUP($A140,Questions!$B:$AA,24,FALSE))=0,"",VLOOKUP($A140,Questions!$B:$AA,24,FALSE))</f>
        <v> </v>
      </c>
      <c r="H140" s="337" t="str">
        <f>IF(LEN(VLOOKUP($A140,Questions!$B:$AA,25,FALSE))=0,"",VLOOKUP($A140,Questions!$B:$AA,25,FALSE))</f>
        <v> </v>
      </c>
      <c r="I140" s="337" t="str">
        <f>IF(LEN(VLOOKUP($A140,Questions!$B:$AA,26,FALSE))=0,"",VLOOKUP($A140,Questions!$B:$AA,26,FALSE))</f>
        <v> </v>
      </c>
      <c r="J140" s="337" t="str">
        <f>IF(LEN(VLOOKUP($A140,Questions!$B:$AB,27,FALSE))=0,"",VLOOKUP($A140,Questions!$B:$AB,27,FALSE))</f>
        <v> </v>
      </c>
    </row>
    <row r="141" ht="48.0" customHeight="1">
      <c r="A141" s="38" t="s">
        <v>278</v>
      </c>
      <c r="B141" s="227" t="str">
        <f>VLOOKUP(A141,'HECVAT - Full | Vendor Response'!A$26:B$283,2,FALSE)</f>
        <v>Do all cryptographic modules in use in your product conform to the Federal Information Processing Standards (FIPS PUB 140-3)?</v>
      </c>
      <c r="C141" s="337" t="str">
        <f>IF(LEN(VLOOKUP($A141,Questions!$B:$AA,20,FALSE))=0,"",VLOOKUP($A141,Questions!$B:$AA,20,FALSE))</f>
        <v> </v>
      </c>
      <c r="D141" s="338" t="str">
        <f>IF(LEN(VLOOKUP($A141,Questions!$B:$AA,21,FALSE))=0,"",VLOOKUP($A141,Questions!$B:$AA,21,FALSE))</f>
        <v> </v>
      </c>
      <c r="E141" s="337" t="str">
        <f>IF(LEN(VLOOKUP($A141,Questions!$B:$AA,22,FALSE))=0,"",VLOOKUP($A141,Questions!$B:$AA,22,FALSE))</f>
        <v> </v>
      </c>
      <c r="F141" s="338" t="str">
        <f>IF(LEN(VLOOKUP($A141,Questions!$B:$AA,23,FALSE))=0,"",VLOOKUP($A141,Questions!$B:$AA,23,FALSE))</f>
        <v> </v>
      </c>
      <c r="G141" s="337" t="str">
        <f>IF(LEN(VLOOKUP($A141,Questions!$B:$AA,24,FALSE))=0,"",VLOOKUP($A141,Questions!$B:$AA,24,FALSE))</f>
        <v> </v>
      </c>
      <c r="H141" s="338" t="str">
        <f>IF(LEN(VLOOKUP($A141,Questions!$B:$AA,25,FALSE))=0,"",VLOOKUP($A141,Questions!$B:$AA,25,FALSE))</f>
        <v> </v>
      </c>
      <c r="I141" s="337" t="str">
        <f>IF(LEN(VLOOKUP($A141,Questions!$B:$AA,26,FALSE))=0,"",VLOOKUP($A141,Questions!$B:$AA,26,FALSE))</f>
        <v> </v>
      </c>
      <c r="J141" s="337" t="str">
        <f>IF(LEN(VLOOKUP($A141,Questions!$B:$AB,27,FALSE))=0,"",VLOOKUP($A141,Questions!$B:$AB,27,FALSE))</f>
        <v> </v>
      </c>
    </row>
    <row r="142" ht="64.5" customHeight="1">
      <c r="A142" s="38" t="s">
        <v>280</v>
      </c>
      <c r="B142" s="227" t="str">
        <f>VLOOKUP(A142,'HECVAT - Full | Vendor Response'!A$26:B$283,2,FALSE)</f>
        <v>At the completion of this contract, will data be returned to the institution and deleted from all your systems and archives?</v>
      </c>
      <c r="C142" s="337" t="str">
        <f>IF(LEN(VLOOKUP($A142,Questions!$B:$AA,20,FALSE))=0,"",VLOOKUP($A142,Questions!$B:$AA,20,FALSE))</f>
        <v> </v>
      </c>
      <c r="D142" s="338" t="str">
        <f>IF(LEN(VLOOKUP($A142,Questions!$B:$AA,21,FALSE))=0,"",VLOOKUP($A142,Questions!$B:$AA,21,FALSE))</f>
        <v> </v>
      </c>
      <c r="E142" s="337" t="str">
        <f>IF(LEN(VLOOKUP($A142,Questions!$B:$AA,22,FALSE))=0,"",VLOOKUP($A142,Questions!$B:$AA,22,FALSE))</f>
        <v> </v>
      </c>
      <c r="F142" s="337" t="str">
        <f>IF(LEN(VLOOKUP($A142,Questions!$B:$AA,23,FALSE))=0,"",VLOOKUP($A142,Questions!$B:$AA,23,FALSE))</f>
        <v> </v>
      </c>
      <c r="G142" s="338" t="str">
        <f>IF(LEN(VLOOKUP($A142,Questions!$B:$AA,24,FALSE))=0,"",VLOOKUP($A142,Questions!$B:$AA,24,FALSE))</f>
        <v> </v>
      </c>
      <c r="H142" s="337" t="str">
        <f>IF(LEN(VLOOKUP($A142,Questions!$B:$AA,25,FALSE))=0,"",VLOOKUP($A142,Questions!$B:$AA,25,FALSE))</f>
        <v> </v>
      </c>
      <c r="I142" s="337" t="str">
        <f>IF(LEN(VLOOKUP($A142,Questions!$B:$AA,26,FALSE))=0,"",VLOOKUP($A142,Questions!$B:$AA,26,FALSE))</f>
        <v> </v>
      </c>
      <c r="J142" s="337" t="str">
        <f>IF(LEN(VLOOKUP($A142,Questions!$B:$AB,27,FALSE))=0,"",VLOOKUP($A142,Questions!$B:$AB,27,FALSE))</f>
        <v> </v>
      </c>
    </row>
    <row r="143" ht="60.0" customHeight="1">
      <c r="A143" s="38" t="s">
        <v>282</v>
      </c>
      <c r="B143" s="227" t="str">
        <f>VLOOKUP(A143,'HECVAT - Full | Vendor Response'!A$26:B$283,2,FALSE)</f>
        <v>Will the institution's data be available within the system for a period of time at the completion of this contract?</v>
      </c>
      <c r="C143" s="337" t="str">
        <f>IF(LEN(VLOOKUP($A143,Questions!$B:$AA,20,FALSE))=0,"",VLOOKUP($A143,Questions!$B:$AA,20,FALSE))</f>
        <v> </v>
      </c>
      <c r="D143" s="338" t="str">
        <f>IF(LEN(VLOOKUP($A143,Questions!$B:$AA,21,FALSE))=0,"",VLOOKUP($A143,Questions!$B:$AA,21,FALSE))</f>
        <v> </v>
      </c>
      <c r="E143" s="338" t="str">
        <f>IF(LEN(VLOOKUP($A143,Questions!$B:$AA,22,FALSE))=0,"",VLOOKUP($A143,Questions!$B:$AA,22,FALSE))</f>
        <v> </v>
      </c>
      <c r="F143" s="338" t="str">
        <f>IF(LEN(VLOOKUP($A143,Questions!$B:$AA,23,FALSE))=0,"",VLOOKUP($A143,Questions!$B:$AA,23,FALSE))</f>
        <v> </v>
      </c>
      <c r="G143" s="337" t="str">
        <f>IF(LEN(VLOOKUP($A143,Questions!$B:$AA,24,FALSE))=0,"",VLOOKUP($A143,Questions!$B:$AA,24,FALSE))</f>
        <v> </v>
      </c>
      <c r="H143" s="337" t="str">
        <f>IF(LEN(VLOOKUP($A143,Questions!$B:$AA,25,FALSE))=0,"",VLOOKUP($A143,Questions!$B:$AA,25,FALSE))</f>
        <v> </v>
      </c>
      <c r="I143" s="337" t="str">
        <f>IF(LEN(VLOOKUP($A143,Questions!$B:$AA,26,FALSE))=0,"",VLOOKUP($A143,Questions!$B:$AA,26,FALSE))</f>
        <v> </v>
      </c>
      <c r="J143" s="337" t="str">
        <f>IF(LEN(VLOOKUP($A143,Questions!$B:$AB,27,FALSE))=0,"",VLOOKUP($A143,Questions!$B:$AB,27,FALSE))</f>
        <v> </v>
      </c>
    </row>
    <row r="144" ht="36.0" customHeight="1">
      <c r="A144" s="38" t="s">
        <v>284</v>
      </c>
      <c r="B144" s="227" t="str">
        <f>VLOOKUP(A144,'HECVAT - Full | Vendor Response'!A$26:B$283,2,FALSE)</f>
        <v>Can the Institution extract a full or partial backup of data?</v>
      </c>
      <c r="C144" s="337" t="str">
        <f>IF(LEN(VLOOKUP($A144,Questions!$B:$AA,20,FALSE))=0,"",VLOOKUP($A144,Questions!$B:$AA,20,FALSE))</f>
        <v> </v>
      </c>
      <c r="D144" s="338" t="str">
        <f>IF(LEN(VLOOKUP($A144,Questions!$B:$AA,21,FALSE))=0,"",VLOOKUP($A144,Questions!$B:$AA,21,FALSE))</f>
        <v> </v>
      </c>
      <c r="E144" s="337" t="str">
        <f>IF(LEN(VLOOKUP($A144,Questions!$B:$AA,22,FALSE))=0,"",VLOOKUP($A144,Questions!$B:$AA,22,FALSE))</f>
        <v> </v>
      </c>
      <c r="F144" s="338" t="str">
        <f>IF(LEN(VLOOKUP($A144,Questions!$B:$AA,23,FALSE))=0,"",VLOOKUP($A144,Questions!$B:$AA,23,FALSE))</f>
        <v> </v>
      </c>
      <c r="G144" s="337" t="str">
        <f>IF(LEN(VLOOKUP($A144,Questions!$B:$AA,24,FALSE))=0,"",VLOOKUP($A144,Questions!$B:$AA,24,FALSE))</f>
        <v> </v>
      </c>
      <c r="H144" s="337" t="str">
        <f>IF(LEN(VLOOKUP($A144,Questions!$B:$AA,25,FALSE))=0,"",VLOOKUP($A144,Questions!$B:$AA,25,FALSE))</f>
        <v> </v>
      </c>
      <c r="I144" s="337" t="str">
        <f>IF(LEN(VLOOKUP($A144,Questions!$B:$AA,26,FALSE))=0,"",VLOOKUP($A144,Questions!$B:$AA,26,FALSE))</f>
        <v> </v>
      </c>
      <c r="J144" s="337" t="str">
        <f>IF(LEN(VLOOKUP($A144,Questions!$B:$AB,27,FALSE))=0,"",VLOOKUP($A144,Questions!$B:$AB,27,FALSE))</f>
        <v> </v>
      </c>
    </row>
    <row r="145" ht="48.0" customHeight="1">
      <c r="A145" s="38" t="s">
        <v>286</v>
      </c>
      <c r="B145" s="227" t="str">
        <f>VLOOKUP(A145,'HECVAT - Full | Vendor Response'!A$26:B$283,2,FALSE)</f>
        <v>Are ownership rights to all data, inputs, outputs, and metadata retained by the institution?</v>
      </c>
      <c r="C145" s="337" t="str">
        <f>IF(LEN(VLOOKUP($A145,Questions!$B:$AA,20,FALSE))=0,"",VLOOKUP($A145,Questions!$B:$AA,20,FALSE))</f>
        <v> </v>
      </c>
      <c r="D145" s="338" t="str">
        <f>IF(LEN(VLOOKUP($A145,Questions!$B:$AA,21,FALSE))=0,"",VLOOKUP($A145,Questions!$B:$AA,21,FALSE))</f>
        <v> </v>
      </c>
      <c r="E145" s="337" t="str">
        <f>IF(LEN(VLOOKUP($A145,Questions!$B:$AA,22,FALSE))=0,"",VLOOKUP($A145,Questions!$B:$AA,22,FALSE))</f>
        <v> </v>
      </c>
      <c r="F145" s="338" t="str">
        <f>IF(LEN(VLOOKUP($A145,Questions!$B:$AA,23,FALSE))=0,"",VLOOKUP($A145,Questions!$B:$AA,23,FALSE))</f>
        <v> </v>
      </c>
      <c r="G145" s="338" t="str">
        <f>IF(LEN(VLOOKUP($A145,Questions!$B:$AA,24,FALSE))=0,"",VLOOKUP($A145,Questions!$B:$AA,24,FALSE))</f>
        <v> </v>
      </c>
      <c r="H145" s="338" t="str">
        <f>IF(LEN(VLOOKUP($A145,Questions!$B:$AA,25,FALSE))=0,"",VLOOKUP($A145,Questions!$B:$AA,25,FALSE))</f>
        <v> </v>
      </c>
      <c r="I145" s="337" t="str">
        <f>IF(LEN(VLOOKUP($A145,Questions!$B:$AA,26,FALSE))=0,"",VLOOKUP($A145,Questions!$B:$AA,26,FALSE))</f>
        <v> </v>
      </c>
      <c r="J145" s="337" t="str">
        <f>IF(LEN(VLOOKUP($A145,Questions!$B:$AB,27,FALSE))=0,"",VLOOKUP($A145,Questions!$B:$AB,27,FALSE))</f>
        <v> </v>
      </c>
    </row>
    <row r="146" ht="36.0" customHeight="1">
      <c r="A146" s="38" t="s">
        <v>288</v>
      </c>
      <c r="B146" s="227" t="str">
        <f>VLOOKUP(A146,'HECVAT - Full | Vendor Response'!A$26:B$283,2,FALSE)</f>
        <v>Are these rights retained even through a provider acquisition or bankruptcy event?</v>
      </c>
      <c r="C146" s="338" t="str">
        <f>IF(LEN(VLOOKUP($A146,Questions!$B:$AA,20,FALSE))=0,"",VLOOKUP($A146,Questions!$B:$AA,20,FALSE))</f>
        <v> </v>
      </c>
      <c r="D146" s="338" t="str">
        <f>IF(LEN(VLOOKUP($A146,Questions!$B:$AA,21,FALSE))=0,"",VLOOKUP($A146,Questions!$B:$AA,21,FALSE))</f>
        <v> </v>
      </c>
      <c r="E146" s="337" t="str">
        <f>IF(LEN(VLOOKUP($A146,Questions!$B:$AA,22,FALSE))=0,"",VLOOKUP($A146,Questions!$B:$AA,22,FALSE))</f>
        <v> </v>
      </c>
      <c r="F146" s="338" t="str">
        <f>IF(LEN(VLOOKUP($A146,Questions!$B:$AA,23,FALSE))=0,"",VLOOKUP($A146,Questions!$B:$AA,23,FALSE))</f>
        <v> </v>
      </c>
      <c r="G146" s="338" t="str">
        <f>IF(LEN(VLOOKUP($A146,Questions!$B:$AA,24,FALSE))=0,"",VLOOKUP($A146,Questions!$B:$AA,24,FALSE))</f>
        <v> </v>
      </c>
      <c r="H146" s="338" t="str">
        <f>IF(LEN(VLOOKUP($A146,Questions!$B:$AA,25,FALSE))=0,"",VLOOKUP($A146,Questions!$B:$AA,25,FALSE))</f>
        <v> </v>
      </c>
      <c r="I146" s="337" t="str">
        <f>IF(LEN(VLOOKUP($A146,Questions!$B:$AA,26,FALSE))=0,"",VLOOKUP($A146,Questions!$B:$AA,26,FALSE))</f>
        <v> </v>
      </c>
      <c r="J146" s="337" t="str">
        <f>IF(LEN(VLOOKUP($A146,Questions!$B:$AB,27,FALSE))=0,"",VLOOKUP($A146,Questions!$B:$AB,27,FALSE))</f>
        <v> </v>
      </c>
    </row>
    <row r="147" ht="48.0" customHeight="1">
      <c r="A147" s="38" t="s">
        <v>289</v>
      </c>
      <c r="B147" s="227" t="str">
        <f>VLOOKUP(A147,'HECVAT - Full | Vendor Response'!A$26:B$283,2,FALSE)</f>
        <v>In the event of imminent bankruptcy, closing of business, or retirement of service, will you provide 90 days for customers to get their data out of the system and migrate applications?</v>
      </c>
      <c r="C147" s="337" t="str">
        <f>IF(LEN(VLOOKUP($A147,Questions!$B:$AA,20,FALSE))=0,"",VLOOKUP($A147,Questions!$B:$AA,20,FALSE))</f>
        <v> </v>
      </c>
      <c r="D147" s="338" t="str">
        <f>IF(LEN(VLOOKUP($A147,Questions!$B:$AA,21,FALSE))=0,"",VLOOKUP($A147,Questions!$B:$AA,21,FALSE))</f>
        <v> </v>
      </c>
      <c r="E147" s="337" t="str">
        <f>IF(LEN(VLOOKUP($A147,Questions!$B:$AA,22,FALSE))=0,"",VLOOKUP($A147,Questions!$B:$AA,22,FALSE))</f>
        <v> </v>
      </c>
      <c r="F147" s="338" t="str">
        <f>IF(LEN(VLOOKUP($A147,Questions!$B:$AA,23,FALSE))=0,"",VLOOKUP($A147,Questions!$B:$AA,23,FALSE))</f>
        <v> </v>
      </c>
      <c r="G147" s="337" t="str">
        <f>IF(LEN(VLOOKUP($A147,Questions!$B:$AA,24,FALSE))=0,"",VLOOKUP($A147,Questions!$B:$AA,24,FALSE))</f>
        <v> </v>
      </c>
      <c r="H147" s="338" t="str">
        <f>IF(LEN(VLOOKUP($A147,Questions!$B:$AA,25,FALSE))=0,"",VLOOKUP($A147,Questions!$B:$AA,25,FALSE))</f>
        <v> </v>
      </c>
      <c r="I147" s="337" t="str">
        <f>IF(LEN(VLOOKUP($A147,Questions!$B:$AA,26,FALSE))=0,"",VLOOKUP($A147,Questions!$B:$AA,26,FALSE))</f>
        <v> </v>
      </c>
      <c r="J147" s="337" t="str">
        <f>IF(LEN(VLOOKUP($A147,Questions!$B:$AB,27,FALSE))=0,"",VLOOKUP($A147,Questions!$B:$AB,27,FALSE))</f>
        <v> </v>
      </c>
    </row>
    <row r="148" ht="36.0" customHeight="1">
      <c r="A148" s="38" t="s">
        <v>291</v>
      </c>
      <c r="B148" s="227" t="str">
        <f>VLOOKUP(A148,'HECVAT - Full | Vendor Response'!A$26:B$283,2,FALSE)</f>
        <v>Are involatile backup copies made according to pre-defined schedules and securely stored and protected?</v>
      </c>
      <c r="C148" s="337" t="str">
        <f>IF(LEN(VLOOKUP($A148,Questions!$B:$AA,20,FALSE))=0,"",VLOOKUP($A148,Questions!$B:$AA,20,FALSE))</f>
        <v> </v>
      </c>
      <c r="D148" s="338" t="str">
        <f>IF(LEN(VLOOKUP($A148,Questions!$B:$AA,21,FALSE))=0,"",VLOOKUP($A148,Questions!$B:$AA,21,FALSE))</f>
        <v> </v>
      </c>
      <c r="E148" s="337" t="str">
        <f>IF(LEN(VLOOKUP($A148,Questions!$B:$AA,22,FALSE))=0,"",VLOOKUP($A148,Questions!$B:$AA,22,FALSE))</f>
        <v> </v>
      </c>
      <c r="F148" s="338" t="str">
        <f>IF(LEN(VLOOKUP($A148,Questions!$B:$AA,23,FALSE))=0,"",VLOOKUP($A148,Questions!$B:$AA,23,FALSE))</f>
        <v> </v>
      </c>
      <c r="G148" s="337" t="str">
        <f>IF(LEN(VLOOKUP($A148,Questions!$B:$AA,24,FALSE))=0,"",VLOOKUP($A148,Questions!$B:$AA,24,FALSE))</f>
        <v> </v>
      </c>
      <c r="H148" s="338" t="str">
        <f>IF(LEN(VLOOKUP($A148,Questions!$B:$AA,25,FALSE))=0,"",VLOOKUP($A148,Questions!$B:$AA,25,FALSE))</f>
        <v> </v>
      </c>
      <c r="I148" s="337" t="str">
        <f>IF(LEN(VLOOKUP($A148,Questions!$B:$AA,26,FALSE))=0,"",VLOOKUP($A148,Questions!$B:$AA,26,FALSE))</f>
        <v> </v>
      </c>
      <c r="J148" s="337" t="str">
        <f>IF(LEN(VLOOKUP($A148,Questions!$B:$AB,27,FALSE))=0,"",VLOOKUP($A148,Questions!$B:$AB,27,FALSE))</f>
        <v> </v>
      </c>
    </row>
    <row r="149" ht="54.0" customHeight="1">
      <c r="A149" s="38" t="s">
        <v>293</v>
      </c>
      <c r="B149" s="227" t="str">
        <f>VLOOKUP(A149,'HECVAT - Full | Vendor Response'!A$26:B$283,2,FALSE)</f>
        <v>Do current backups include all operating system software, utilities, security software, application software, and data files necessary for recovery?</v>
      </c>
      <c r="C149" s="337" t="str">
        <f>IF(LEN(VLOOKUP($A149,Questions!$B:$AA,20,FALSE))=0,"",VLOOKUP($A149,Questions!$B:$AA,20,FALSE))</f>
        <v> </v>
      </c>
      <c r="D149" s="338" t="str">
        <f>IF(LEN(VLOOKUP($A149,Questions!$B:$AA,21,FALSE))=0,"",VLOOKUP($A149,Questions!$B:$AA,21,FALSE))</f>
        <v> </v>
      </c>
      <c r="E149" s="337" t="str">
        <f>IF(LEN(VLOOKUP($A149,Questions!$B:$AA,22,FALSE))=0,"",VLOOKUP($A149,Questions!$B:$AA,22,FALSE))</f>
        <v> </v>
      </c>
      <c r="F149" s="338" t="str">
        <f>IF(LEN(VLOOKUP($A149,Questions!$B:$AA,23,FALSE))=0,"",VLOOKUP($A149,Questions!$B:$AA,23,FALSE))</f>
        <v> </v>
      </c>
      <c r="G149" s="337" t="str">
        <f>IF(LEN(VLOOKUP($A149,Questions!$B:$AA,24,FALSE))=0,"",VLOOKUP($A149,Questions!$B:$AA,24,FALSE))</f>
        <v> </v>
      </c>
      <c r="H149" s="338" t="str">
        <f>IF(LEN(VLOOKUP($A149,Questions!$B:$AA,25,FALSE))=0,"",VLOOKUP($A149,Questions!$B:$AA,25,FALSE))</f>
        <v> </v>
      </c>
      <c r="I149" s="337" t="str">
        <f>IF(LEN(VLOOKUP($A149,Questions!$B:$AA,26,FALSE))=0,"",VLOOKUP($A149,Questions!$B:$AA,26,FALSE))</f>
        <v> </v>
      </c>
      <c r="J149" s="337" t="str">
        <f>IF(LEN(VLOOKUP($A149,Questions!$B:$AB,27,FALSE))=0,"",VLOOKUP($A149,Questions!$B:$AB,27,FALSE))</f>
        <v> </v>
      </c>
    </row>
    <row r="150" ht="48.0" customHeight="1">
      <c r="A150" s="38" t="s">
        <v>295</v>
      </c>
      <c r="B150" s="227" t="str">
        <f>VLOOKUP(A150,'HECVAT - Full | Vendor Response'!A$26:B$283,2,FALSE)</f>
        <v>Are you performing off site backups? (i.e. digitally moved off site)</v>
      </c>
      <c r="C150" s="337" t="str">
        <f>IF(LEN(VLOOKUP($A150,Questions!$B:$AA,20,FALSE))=0,"",VLOOKUP($A150,Questions!$B:$AA,20,FALSE))</f>
        <v> </v>
      </c>
      <c r="D150" s="338" t="str">
        <f>IF(LEN(VLOOKUP($A150,Questions!$B:$AA,21,FALSE))=0,"",VLOOKUP($A150,Questions!$B:$AA,21,FALSE))</f>
        <v> </v>
      </c>
      <c r="E150" s="337" t="str">
        <f>IF(LEN(VLOOKUP($A150,Questions!$B:$AA,22,FALSE))=0,"",VLOOKUP($A150,Questions!$B:$AA,22,FALSE))</f>
        <v> </v>
      </c>
      <c r="F150" s="337" t="str">
        <f>IF(LEN(VLOOKUP($A150,Questions!$B:$AA,23,FALSE))=0,"",VLOOKUP($A150,Questions!$B:$AA,23,FALSE))</f>
        <v> </v>
      </c>
      <c r="G150" s="337" t="str">
        <f>IF(LEN(VLOOKUP($A150,Questions!$B:$AA,24,FALSE))=0,"",VLOOKUP($A150,Questions!$B:$AA,24,FALSE))</f>
        <v> </v>
      </c>
      <c r="H150" s="337" t="str">
        <f>IF(LEN(VLOOKUP($A150,Questions!$B:$AA,25,FALSE))=0,"",VLOOKUP($A150,Questions!$B:$AA,25,FALSE))</f>
        <v> </v>
      </c>
      <c r="I150" s="337" t="str">
        <f>IF(LEN(VLOOKUP($A150,Questions!$B:$AA,26,FALSE))=0,"",VLOOKUP($A150,Questions!$B:$AA,26,FALSE))</f>
        <v> </v>
      </c>
      <c r="J150" s="337" t="str">
        <f>IF(LEN(VLOOKUP($A150,Questions!$B:$AB,27,FALSE))=0,"",VLOOKUP($A150,Questions!$B:$AB,27,FALSE))</f>
        <v> </v>
      </c>
    </row>
    <row r="151" ht="48.0" customHeight="1">
      <c r="A151" s="38" t="s">
        <v>297</v>
      </c>
      <c r="B151" s="227" t="str">
        <f>VLOOKUP(A151,'HECVAT - Full | Vendor Response'!A$26:B$283,2,FALSE)</f>
        <v>Are physical backups taken off site? (i.e. physically moved off site)</v>
      </c>
      <c r="C151" s="337" t="str">
        <f>IF(LEN(VLOOKUP($A151,Questions!$B:$AA,20,FALSE))=0,"",VLOOKUP($A151,Questions!$B:$AA,20,FALSE))</f>
        <v> </v>
      </c>
      <c r="D151" s="338" t="str">
        <f>IF(LEN(VLOOKUP($A151,Questions!$B:$AA,21,FALSE))=0,"",VLOOKUP($A151,Questions!$B:$AA,21,FALSE))</f>
        <v> </v>
      </c>
      <c r="E151" s="337" t="str">
        <f>IF(LEN(VLOOKUP($A151,Questions!$B:$AA,22,FALSE))=0,"",VLOOKUP($A151,Questions!$B:$AA,22,FALSE))</f>
        <v> </v>
      </c>
      <c r="F151" s="337" t="str">
        <f>IF(LEN(VLOOKUP($A151,Questions!$B:$AA,23,FALSE))=0,"",VLOOKUP($A151,Questions!$B:$AA,23,FALSE))</f>
        <v> </v>
      </c>
      <c r="G151" s="337" t="str">
        <f>IF(LEN(VLOOKUP($A151,Questions!$B:$AA,24,FALSE))=0,"",VLOOKUP($A151,Questions!$B:$AA,24,FALSE))</f>
        <v> </v>
      </c>
      <c r="H151" s="337" t="str">
        <f>IF(LEN(VLOOKUP($A151,Questions!$B:$AA,25,FALSE))=0,"",VLOOKUP($A151,Questions!$B:$AA,25,FALSE))</f>
        <v> </v>
      </c>
      <c r="I151" s="337" t="str">
        <f>IF(LEN(VLOOKUP($A151,Questions!$B:$AA,26,FALSE))=0,"",VLOOKUP($A151,Questions!$B:$AA,26,FALSE))</f>
        <v> </v>
      </c>
      <c r="J151" s="337" t="str">
        <f>IF(LEN(VLOOKUP($A151,Questions!$B:$AB,27,FALSE))=0,"",VLOOKUP($A151,Questions!$B:$AB,27,FALSE))</f>
        <v> </v>
      </c>
    </row>
    <row r="152" ht="36.0" customHeight="1">
      <c r="A152" s="38" t="s">
        <v>299</v>
      </c>
      <c r="B152" s="227" t="str">
        <f>VLOOKUP(A152,'HECVAT - Full | Vendor Response'!A$26:B$283,2,FALSE)</f>
        <v>Do backups containing the institution's data ever leave the Institution's Data Zone either physically or via network routing?</v>
      </c>
      <c r="C152" s="337" t="str">
        <f>IF(LEN(VLOOKUP($A152,Questions!$B:$AA,20,FALSE))=0,"",VLOOKUP($A152,Questions!$B:$AA,20,FALSE))</f>
        <v> </v>
      </c>
      <c r="D152" s="338" t="str">
        <f>IF(LEN(VLOOKUP($A152,Questions!$B:$AA,21,FALSE))=0,"",VLOOKUP($A152,Questions!$B:$AA,21,FALSE))</f>
        <v> </v>
      </c>
      <c r="E152" s="337" t="str">
        <f>IF(LEN(VLOOKUP($A152,Questions!$B:$AA,22,FALSE))=0,"",VLOOKUP($A152,Questions!$B:$AA,22,FALSE))</f>
        <v> </v>
      </c>
      <c r="F152" s="337" t="str">
        <f>IF(LEN(VLOOKUP($A152,Questions!$B:$AA,23,FALSE))=0,"",VLOOKUP($A152,Questions!$B:$AA,23,FALSE))</f>
        <v> </v>
      </c>
      <c r="G152" s="337" t="str">
        <f>IF(LEN(VLOOKUP($A152,Questions!$B:$AA,24,FALSE))=0,"",VLOOKUP($A152,Questions!$B:$AA,24,FALSE))</f>
        <v> </v>
      </c>
      <c r="H152" s="337" t="str">
        <f>IF(LEN(VLOOKUP($A152,Questions!$B:$AA,25,FALSE))=0,"",VLOOKUP($A152,Questions!$B:$AA,25,FALSE))</f>
        <v> </v>
      </c>
      <c r="I152" s="338" t="str">
        <f>IF(LEN(VLOOKUP($A152,Questions!$B:$AA,26,FALSE))=0,"",VLOOKUP($A152,Questions!$B:$AA,26,FALSE))</f>
        <v> </v>
      </c>
      <c r="J152" s="338" t="str">
        <f>IF(LEN(VLOOKUP($A152,Questions!$B:$AB,27,FALSE))=0,"",VLOOKUP($A152,Questions!$B:$AB,27,FALSE))</f>
        <v> </v>
      </c>
    </row>
    <row r="153" ht="36.0" customHeight="1">
      <c r="A153" s="38" t="s">
        <v>300</v>
      </c>
      <c r="B153" s="227" t="str">
        <f>VLOOKUP(A153,'HECVAT - Full | Vendor Response'!A$26:B$283,2,FALSE)</f>
        <v>Are data backups encrypted?</v>
      </c>
      <c r="C153" s="337" t="str">
        <f>IF(LEN(VLOOKUP($A153,Questions!$B:$AA,20,FALSE))=0,"",VLOOKUP($A153,Questions!$B:$AA,20,FALSE))</f>
        <v> </v>
      </c>
      <c r="D153" s="338" t="str">
        <f>IF(LEN(VLOOKUP($A153,Questions!$B:$AA,21,FALSE))=0,"",VLOOKUP($A153,Questions!$B:$AA,21,FALSE))</f>
        <v> </v>
      </c>
      <c r="E153" s="337" t="str">
        <f>IF(LEN(VLOOKUP($A153,Questions!$B:$AA,22,FALSE))=0,"",VLOOKUP($A153,Questions!$B:$AA,22,FALSE))</f>
        <v> </v>
      </c>
      <c r="F153" s="337" t="str">
        <f>IF(LEN(VLOOKUP($A153,Questions!$B:$AA,23,FALSE))=0,"",VLOOKUP($A153,Questions!$B:$AA,23,FALSE))</f>
        <v> </v>
      </c>
      <c r="G153" s="337" t="str">
        <f>IF(LEN(VLOOKUP($A153,Questions!$B:$AA,24,FALSE))=0,"",VLOOKUP($A153,Questions!$B:$AA,24,FALSE))</f>
        <v> </v>
      </c>
      <c r="H153" s="337" t="str">
        <f>IF(LEN(VLOOKUP($A153,Questions!$B:$AA,25,FALSE))=0,"",VLOOKUP($A153,Questions!$B:$AA,25,FALSE))</f>
        <v> </v>
      </c>
      <c r="I153" s="338" t="str">
        <f>IF(LEN(VLOOKUP($A153,Questions!$B:$AA,26,FALSE))=0,"",VLOOKUP($A153,Questions!$B:$AA,26,FALSE))</f>
        <v> </v>
      </c>
      <c r="J153" s="338" t="str">
        <f>IF(LEN(VLOOKUP($A153,Questions!$B:$AB,27,FALSE))=0,"",VLOOKUP($A153,Questions!$B:$AB,27,FALSE))</f>
        <v> </v>
      </c>
    </row>
    <row r="154" ht="72.0" customHeight="1">
      <c r="A154" s="38" t="s">
        <v>302</v>
      </c>
      <c r="B154" s="227" t="str">
        <f>VLOOKUP(A154,'HECVAT - Full | Vendor Response'!A$26:B$283,2,FALSE)</f>
        <v>Do you have a cryptographic key management process (generation, exchange, storage, safeguards, use, vetting, and replacement), that is documented and currently implemented, for all system components? (e.g. database, system, web, etc.)</v>
      </c>
      <c r="C154" s="337" t="str">
        <f>IF(LEN(VLOOKUP($A154,Questions!$B:$AA,20,FALSE))=0,"",VLOOKUP($A154,Questions!$B:$AA,20,FALSE))</f>
        <v> </v>
      </c>
      <c r="D154" s="338" t="str">
        <f>IF(LEN(VLOOKUP($A154,Questions!$B:$AA,21,FALSE))=0,"",VLOOKUP($A154,Questions!$B:$AA,21,FALSE))</f>
        <v> </v>
      </c>
      <c r="E154" s="337" t="str">
        <f>IF(LEN(VLOOKUP($A154,Questions!$B:$AA,22,FALSE))=0,"",VLOOKUP($A154,Questions!$B:$AA,22,FALSE))</f>
        <v> </v>
      </c>
      <c r="F154" s="338" t="str">
        <f>IF(LEN(VLOOKUP($A154,Questions!$B:$AA,23,FALSE))=0,"",VLOOKUP($A154,Questions!$B:$AA,23,FALSE))</f>
        <v> </v>
      </c>
      <c r="G154" s="337" t="str">
        <f>IF(LEN(VLOOKUP($A154,Questions!$B:$AA,24,FALSE))=0,"",VLOOKUP($A154,Questions!$B:$AA,24,FALSE))</f>
        <v> </v>
      </c>
      <c r="H154" s="337" t="str">
        <f>IF(LEN(VLOOKUP($A154,Questions!$B:$AA,25,FALSE))=0,"",VLOOKUP($A154,Questions!$B:$AA,25,FALSE))</f>
        <v> </v>
      </c>
      <c r="I154" s="338" t="str">
        <f>IF(LEN(VLOOKUP($A154,Questions!$B:$AA,26,FALSE))=0,"",VLOOKUP($A154,Questions!$B:$AA,26,FALSE))</f>
        <v> </v>
      </c>
      <c r="J154" s="338" t="str">
        <f>IF(LEN(VLOOKUP($A154,Questions!$B:$AB,27,FALSE))=0,"",VLOOKUP($A154,Questions!$B:$AB,27,FALSE))</f>
        <v> </v>
      </c>
    </row>
    <row r="155" ht="48.0" customHeight="1">
      <c r="A155" s="38" t="s">
        <v>304</v>
      </c>
      <c r="B155" s="227" t="str">
        <f>VLOOKUP(A155,'HECVAT - Full | Vendor Response'!A$26:B$283,2,FALSE)</f>
        <v>Do you have a media handling process, that is documented and currently implemented that meets established business needs and regulatory requirements, including end-of-life, repurposing, and data sanitization procedures?</v>
      </c>
      <c r="C155" s="337" t="str">
        <f>IF(LEN(VLOOKUP($A155,Questions!$B:$AA,20,FALSE))=0,"",VLOOKUP($A155,Questions!$B:$AA,20,FALSE))</f>
        <v> </v>
      </c>
      <c r="D155" s="338" t="str">
        <f>IF(LEN(VLOOKUP($A155,Questions!$B:$AA,21,FALSE))=0,"",VLOOKUP($A155,Questions!$B:$AA,21,FALSE))</f>
        <v> </v>
      </c>
      <c r="E155" s="337" t="str">
        <f>IF(LEN(VLOOKUP($A155,Questions!$B:$AA,22,FALSE))=0,"",VLOOKUP($A155,Questions!$B:$AA,22,FALSE))</f>
        <v> </v>
      </c>
      <c r="F155" s="337" t="str">
        <f>IF(LEN(VLOOKUP($A155,Questions!$B:$AA,23,FALSE))=0,"",VLOOKUP($A155,Questions!$B:$AA,23,FALSE))</f>
        <v> </v>
      </c>
      <c r="G155" s="337" t="str">
        <f>IF(LEN(VLOOKUP($A155,Questions!$B:$AA,24,FALSE))=0,"",VLOOKUP($A155,Questions!$B:$AA,24,FALSE))</f>
        <v> </v>
      </c>
      <c r="H155" s="337" t="str">
        <f>IF(LEN(VLOOKUP($A155,Questions!$B:$AA,25,FALSE))=0,"",VLOOKUP($A155,Questions!$B:$AA,25,FALSE))</f>
        <v> </v>
      </c>
      <c r="I155" s="338" t="str">
        <f>IF(LEN(VLOOKUP($A155,Questions!$B:$AA,26,FALSE))=0,"",VLOOKUP($A155,Questions!$B:$AA,26,FALSE))</f>
        <v> </v>
      </c>
      <c r="J155" s="338" t="str">
        <f>IF(LEN(VLOOKUP($A155,Questions!$B:$AB,27,FALSE))=0,"",VLOOKUP($A155,Questions!$B:$AB,27,FALSE))</f>
        <v> </v>
      </c>
    </row>
    <row r="156" ht="36.0" customHeight="1">
      <c r="A156" s="38" t="s">
        <v>306</v>
      </c>
      <c r="B156" s="227" t="str">
        <f>VLOOKUP(A156,'HECVAT - Full | Vendor Response'!A$26:B$283,2,FALSE)</f>
        <v>Does the process described in DATA-19 adhere to DoD 5220.22-M and/or NIST SP 800-88 standards?</v>
      </c>
      <c r="C156" s="337" t="str">
        <f>IF(LEN(VLOOKUP($A156,Questions!$B:$AA,20,FALSE))=0,"",VLOOKUP($A156,Questions!$B:$AA,20,FALSE))</f>
        <v> </v>
      </c>
      <c r="D156" s="338" t="str">
        <f>IF(LEN(VLOOKUP($A156,Questions!$B:$AA,21,FALSE))=0,"",VLOOKUP($A156,Questions!$B:$AA,21,FALSE))</f>
        <v> </v>
      </c>
      <c r="E156" s="337" t="str">
        <f>IF(LEN(VLOOKUP($A156,Questions!$B:$AA,22,FALSE))=0,"",VLOOKUP($A156,Questions!$B:$AA,22,FALSE))</f>
        <v> </v>
      </c>
      <c r="F156" s="337" t="str">
        <f>IF(LEN(VLOOKUP($A156,Questions!$B:$AA,23,FALSE))=0,"",VLOOKUP($A156,Questions!$B:$AA,23,FALSE))</f>
        <v> </v>
      </c>
      <c r="G156" s="337" t="str">
        <f>IF(LEN(VLOOKUP($A156,Questions!$B:$AA,24,FALSE))=0,"",VLOOKUP($A156,Questions!$B:$AA,24,FALSE))</f>
        <v> </v>
      </c>
      <c r="H156" s="337" t="str">
        <f>IF(LEN(VLOOKUP($A156,Questions!$B:$AA,25,FALSE))=0,"",VLOOKUP($A156,Questions!$B:$AA,25,FALSE))</f>
        <v> </v>
      </c>
      <c r="I156" s="337" t="str">
        <f>IF(LEN(VLOOKUP($A156,Questions!$B:$AA,26,FALSE))=0,"",VLOOKUP($A156,Questions!$B:$AA,26,FALSE))</f>
        <v> </v>
      </c>
      <c r="J156" s="337" t="str">
        <f>IF(LEN(VLOOKUP($A156,Questions!$B:$AB,27,FALSE))=0,"",VLOOKUP($A156,Questions!$B:$AB,27,FALSE))</f>
        <v> </v>
      </c>
    </row>
    <row r="157" ht="48.0" customHeight="1">
      <c r="A157" s="38" t="s">
        <v>307</v>
      </c>
      <c r="B157" s="227" t="str">
        <f>VLOOKUP(A157,'HECVAT - Full | Vendor Response'!A$26:B$283,2,FALSE)</f>
        <v>Is media used for long-term retention of business data and archival purposes stored in a secure, environmentally protected area?</v>
      </c>
      <c r="C157" s="337" t="str">
        <f>IF(LEN(VLOOKUP($A157,Questions!$B:$AA,20,FALSE))=0,"",VLOOKUP($A157,Questions!$B:$AA,20,FALSE))</f>
        <v> </v>
      </c>
      <c r="D157" s="338" t="str">
        <f>IF(LEN(VLOOKUP($A157,Questions!$B:$AA,21,FALSE))=0,"",VLOOKUP($A157,Questions!$B:$AA,21,FALSE))</f>
        <v> </v>
      </c>
      <c r="E157" s="337" t="str">
        <f>IF(LEN(VLOOKUP($A157,Questions!$B:$AA,22,FALSE))=0,"",VLOOKUP($A157,Questions!$B:$AA,22,FALSE))</f>
        <v> </v>
      </c>
      <c r="F157" s="337" t="str">
        <f>IF(LEN(VLOOKUP($A157,Questions!$B:$AA,23,FALSE))=0,"",VLOOKUP($A157,Questions!$B:$AA,23,FALSE))</f>
        <v> </v>
      </c>
      <c r="G157" s="337" t="str">
        <f>IF(LEN(VLOOKUP($A157,Questions!$B:$AA,24,FALSE))=0,"",VLOOKUP($A157,Questions!$B:$AA,24,FALSE))</f>
        <v> </v>
      </c>
      <c r="H157" s="337" t="str">
        <f>IF(LEN(VLOOKUP($A157,Questions!$B:$AA,25,FALSE))=0,"",VLOOKUP($A157,Questions!$B:$AA,25,FALSE))</f>
        <v> </v>
      </c>
      <c r="I157" s="337" t="str">
        <f>IF(LEN(VLOOKUP($A157,Questions!$B:$AA,26,FALSE))=0,"",VLOOKUP($A157,Questions!$B:$AA,26,FALSE))</f>
        <v> </v>
      </c>
      <c r="J157" s="337" t="str">
        <f>IF(LEN(VLOOKUP($A157,Questions!$B:$AB,27,FALSE))=0,"",VLOOKUP($A157,Questions!$B:$AB,27,FALSE))</f>
        <v> </v>
      </c>
    </row>
    <row r="158" ht="48.0" customHeight="1">
      <c r="A158" s="38" t="s">
        <v>309</v>
      </c>
      <c r="B158" s="227" t="str">
        <f>VLOOKUP(A158,'HECVAT - Full | Vendor Response'!A$26:B$283,2,FALSE)</f>
        <v>Will you handle data in a FERPA compliant manner?</v>
      </c>
      <c r="C158" s="337" t="str">
        <f>IF(LEN(VLOOKUP($A158,Questions!$B:$AA,20,FALSE))=0,"",VLOOKUP($A158,Questions!$B:$AA,20,FALSE))</f>
        <v> </v>
      </c>
      <c r="D158" s="338" t="str">
        <f>IF(LEN(VLOOKUP($A158,Questions!$B:$AA,21,FALSE))=0,"",VLOOKUP($A158,Questions!$B:$AA,21,FALSE))</f>
        <v> </v>
      </c>
      <c r="E158" s="337" t="str">
        <f>IF(LEN(VLOOKUP($A158,Questions!$B:$AA,22,FALSE))=0,"",VLOOKUP($A158,Questions!$B:$AA,22,FALSE))</f>
        <v> </v>
      </c>
      <c r="F158" s="338" t="str">
        <f>IF(LEN(VLOOKUP($A158,Questions!$B:$AA,23,FALSE))=0,"",VLOOKUP($A158,Questions!$B:$AA,23,FALSE))</f>
        <v> </v>
      </c>
      <c r="G158" s="337" t="str">
        <f>IF(LEN(VLOOKUP($A158,Questions!$B:$AA,24,FALSE))=0,"",VLOOKUP($A158,Questions!$B:$AA,24,FALSE))</f>
        <v> </v>
      </c>
      <c r="H158" s="337" t="str">
        <f>IF(LEN(VLOOKUP($A158,Questions!$B:$AA,25,FALSE))=0,"",VLOOKUP($A158,Questions!$B:$AA,25,FALSE))</f>
        <v> </v>
      </c>
      <c r="I158" s="337" t="str">
        <f>IF(LEN(VLOOKUP($A158,Questions!$B:$AA,26,FALSE))=0,"",VLOOKUP($A158,Questions!$B:$AA,26,FALSE))</f>
        <v> </v>
      </c>
      <c r="J158" s="337" t="str">
        <f>IF(LEN(VLOOKUP($A158,Questions!$B:$AB,27,FALSE))=0,"",VLOOKUP($A158,Questions!$B:$AB,27,FALSE))</f>
        <v> </v>
      </c>
    </row>
    <row r="159" ht="72.75" customHeight="1">
      <c r="A159" s="38" t="s">
        <v>311</v>
      </c>
      <c r="B159" s="227" t="str">
        <f>VLOOKUP(A159,'HECVAT - Full | Vendor Response'!A$26:B$283,2,FALSE)</f>
        <v>Does your staff (or third party) have access to Institutional data (e.g., financial, PHI or other sensitive information) through any means?</v>
      </c>
      <c r="C159" s="337" t="str">
        <f>IF(LEN(VLOOKUP($A159,Questions!$B:$AA,20,FALSE))=0,"",VLOOKUP($A159,Questions!$B:$AA,20,FALSE))</f>
        <v> </v>
      </c>
      <c r="D159" s="338" t="str">
        <f>IF(LEN(VLOOKUP($A159,Questions!$B:$AA,21,FALSE))=0,"",VLOOKUP($A159,Questions!$B:$AA,21,FALSE))</f>
        <v> </v>
      </c>
      <c r="E159" s="337" t="str">
        <f>IF(LEN(VLOOKUP($A159,Questions!$B:$AA,22,FALSE))=0,"",VLOOKUP($A159,Questions!$B:$AA,22,FALSE))</f>
        <v> </v>
      </c>
      <c r="F159" s="337" t="str">
        <f>IF(LEN(VLOOKUP($A159,Questions!$B:$AA,23,FALSE))=0,"",VLOOKUP($A159,Questions!$B:$AA,23,FALSE))</f>
        <v> </v>
      </c>
      <c r="G159" s="337" t="str">
        <f>IF(LEN(VLOOKUP($A159,Questions!$B:$AA,24,FALSE))=0,"",VLOOKUP($A159,Questions!$B:$AA,24,FALSE))</f>
        <v> </v>
      </c>
      <c r="H159" s="337" t="str">
        <f>IF(LEN(VLOOKUP($A159,Questions!$B:$AA,25,FALSE))=0,"",VLOOKUP($A159,Questions!$B:$AA,25,FALSE))</f>
        <v> </v>
      </c>
      <c r="I159" s="337" t="str">
        <f>IF(LEN(VLOOKUP($A159,Questions!$B:$AA,26,FALSE))=0,"",VLOOKUP($A159,Questions!$B:$AA,26,FALSE))</f>
        <v> </v>
      </c>
      <c r="J159" s="337" t="str">
        <f>IF(LEN(VLOOKUP($A159,Questions!$B:$AB,27,FALSE))=0,"",VLOOKUP($A159,Questions!$B:$AB,27,FALSE))</f>
        <v> </v>
      </c>
    </row>
    <row r="160" ht="36.0" customHeight="1">
      <c r="A160" s="38" t="s">
        <v>312</v>
      </c>
      <c r="B160" s="227" t="str">
        <f>VLOOKUP(A160,'HECVAT - Full | Vendor Response'!A$26:B$283,2,FALSE)</f>
        <v>Do you have a documented and currently implemented strategy for securing employee workstations when they work remotely? (i.e. not in a trusted computing environment)</v>
      </c>
      <c r="C160" s="337" t="str">
        <f>IF(LEN(VLOOKUP($A160,Questions!$B:$AA,20,FALSE))=0,"",VLOOKUP($A160,Questions!$B:$AA,20,FALSE))</f>
        <v> </v>
      </c>
      <c r="D160" s="338" t="str">
        <f>IF(LEN(VLOOKUP($A160,Questions!$B:$AA,21,FALSE))=0,"",VLOOKUP($A160,Questions!$B:$AA,21,FALSE))</f>
        <v> </v>
      </c>
      <c r="E160" s="337" t="str">
        <f>IF(LEN(VLOOKUP($A160,Questions!$B:$AA,22,FALSE))=0,"",VLOOKUP($A160,Questions!$B:$AA,22,FALSE))</f>
        <v> </v>
      </c>
      <c r="F160" s="337" t="str">
        <f>IF(LEN(VLOOKUP($A160,Questions!$B:$AA,23,FALSE))=0,"",VLOOKUP($A160,Questions!$B:$AA,23,FALSE))</f>
        <v> </v>
      </c>
      <c r="G160" s="337" t="str">
        <f>IF(LEN(VLOOKUP($A160,Questions!$B:$AA,24,FALSE))=0,"",VLOOKUP($A160,Questions!$B:$AA,24,FALSE))</f>
        <v> </v>
      </c>
      <c r="H160" s="337" t="str">
        <f>IF(LEN(VLOOKUP($A160,Questions!$B:$AA,25,FALSE))=0,"",VLOOKUP($A160,Questions!$B:$AA,25,FALSE))</f>
        <v> </v>
      </c>
      <c r="I160" s="338" t="str">
        <f>IF(LEN(VLOOKUP($A160,Questions!$B:$AA,26,FALSE))=0,"",VLOOKUP($A160,Questions!$B:$AA,26,FALSE))</f>
        <v> </v>
      </c>
      <c r="J160" s="338" t="str">
        <f>IF(LEN(VLOOKUP($A160,Questions!$B:$AB,27,FALSE))=0,"",VLOOKUP($A160,Questions!$B:$AB,27,FALSE))</f>
        <v> </v>
      </c>
    </row>
    <row r="161" ht="36.0" customHeight="1">
      <c r="A161" s="32" t="str">
        <f>IF($C$30="","Datacenter",IF($C$30="Yes","Datacenter - Optional based on QUALIFIER response.","Datacenter"))</f>
        <v>Datacenter</v>
      </c>
      <c r="B161" s="9"/>
      <c r="C161" s="33" t="str">
        <f t="shared" ref="C161:J161" si="11">C$22</f>
        <v>CIS Critical Security Controls v6.1</v>
      </c>
      <c r="D161" s="33" t="str">
        <f t="shared" si="11"/>
        <v>HIPAA</v>
      </c>
      <c r="E161" s="33" t="str">
        <f t="shared" si="11"/>
        <v>ISO 27002:27013</v>
      </c>
      <c r="F161" s="33" t="str">
        <f t="shared" si="11"/>
        <v>NIST Cybersecurity Framework</v>
      </c>
      <c r="G161" s="33" t="str">
        <f t="shared" si="11"/>
        <v>NIST SP 800-171r1</v>
      </c>
      <c r="H161" s="33" t="str">
        <f t="shared" si="11"/>
        <v>NIST SP 800-53r4</v>
      </c>
      <c r="I161" s="33" t="str">
        <f t="shared" si="11"/>
        <v>PCI DSS</v>
      </c>
      <c r="J161" s="33" t="str">
        <f t="shared" si="11"/>
        <v>Trusted CI</v>
      </c>
    </row>
    <row r="162" ht="48.75" customHeight="1">
      <c r="A162" s="38" t="s">
        <v>315</v>
      </c>
      <c r="B162" s="227" t="str">
        <f>VLOOKUP(A162,'HECVAT - Full | Vendor Response'!A$26:B$283,2,FALSE)</f>
        <v>Does the hosting provider have a SOC 2 Type 2 report available?</v>
      </c>
      <c r="C162" s="337" t="str">
        <f>IF(LEN(VLOOKUP($A162,Questions!$B:$AA,20,FALSE))=0,"",VLOOKUP($A162,Questions!$B:$AA,20,FALSE))</f>
        <v> </v>
      </c>
      <c r="D162" s="343" t="str">
        <f>IF(LEN(VLOOKUP($A162,Questions!$B:$AA,21,FALSE))=0,"",VLOOKUP($A162,Questions!$B:$AA,21,FALSE))</f>
        <v> </v>
      </c>
      <c r="E162" s="337" t="str">
        <f>IF(LEN(VLOOKUP($A162,Questions!$B:$AA,22,FALSE))=0,"",VLOOKUP($A162,Questions!$B:$AA,22,FALSE))</f>
        <v> </v>
      </c>
      <c r="F162" s="337" t="str">
        <f>IF(LEN(VLOOKUP($A162,Questions!$B:$AA,23,FALSE))=0,"",VLOOKUP($A162,Questions!$B:$AA,23,FALSE))</f>
        <v> </v>
      </c>
      <c r="G162" s="338" t="str">
        <f>IF(LEN(VLOOKUP($A162,Questions!$B:$AA,24,FALSE))=0,"",VLOOKUP($A162,Questions!$B:$AA,24,FALSE))</f>
        <v> </v>
      </c>
      <c r="H162" s="343" t="str">
        <f>IF(LEN(VLOOKUP($A162,Questions!$B:$AA,25,FALSE))=0,"",VLOOKUP($A162,Questions!$B:$AA,25,FALSE))</f>
        <v> </v>
      </c>
      <c r="I162" s="337" t="str">
        <f>IF(LEN(VLOOKUP($A162,Questions!$B:$AA,26,FALSE))=0,"",VLOOKUP($A162,Questions!$B:$AA,26,FALSE))</f>
        <v> </v>
      </c>
      <c r="J162" s="337" t="str">
        <f>IF(LEN(VLOOKUP($A162,Questions!$B:$AB,27,FALSE))=0,"",VLOOKUP($A162,Questions!$B:$AB,27,FALSE))</f>
        <v> </v>
      </c>
    </row>
    <row r="163" ht="48.0" customHeight="1">
      <c r="A163" s="38" t="s">
        <v>317</v>
      </c>
      <c r="B163" s="227" t="str">
        <f>VLOOKUP(A163,'HECVAT - Full | Vendor Response'!A$26:B$283,2,FALSE)</f>
        <v>Are you generally able to accommodate storing each institution's data within their geographic region?</v>
      </c>
      <c r="C163" s="337" t="str">
        <f>IF(LEN(VLOOKUP($A163,Questions!$B:$AA,20,FALSE))=0,"",VLOOKUP($A163,Questions!$B:$AA,20,FALSE))</f>
        <v> </v>
      </c>
      <c r="D163" s="343" t="str">
        <f>IF(LEN(VLOOKUP($A163,Questions!$B:$AA,21,FALSE))=0,"",VLOOKUP($A163,Questions!$B:$AA,21,FALSE))</f>
        <v> </v>
      </c>
      <c r="E163" s="337" t="str">
        <f>IF(LEN(VLOOKUP($A163,Questions!$B:$AA,22,FALSE))=0,"",VLOOKUP($A163,Questions!$B:$AA,22,FALSE))</f>
        <v> </v>
      </c>
      <c r="F163" s="338" t="str">
        <f>IF(LEN(VLOOKUP($A163,Questions!$B:$AA,23,FALSE))=0,"",VLOOKUP($A163,Questions!$B:$AA,23,FALSE))</f>
        <v> </v>
      </c>
      <c r="G163" s="338" t="str">
        <f>IF(LEN(VLOOKUP($A163,Questions!$B:$AA,24,FALSE))=0,"",VLOOKUP($A163,Questions!$B:$AA,24,FALSE))</f>
        <v> </v>
      </c>
      <c r="H163" s="343" t="str">
        <f>IF(LEN(VLOOKUP($A163,Questions!$B:$AA,25,FALSE))=0,"",VLOOKUP($A163,Questions!$B:$AA,25,FALSE))</f>
        <v> </v>
      </c>
      <c r="I163" s="343" t="str">
        <f>IF(LEN(VLOOKUP($A163,Questions!$B:$AA,26,FALSE))=0,"",VLOOKUP($A163,Questions!$B:$AA,26,FALSE))</f>
        <v> </v>
      </c>
      <c r="J163" s="343" t="str">
        <f>IF(LEN(VLOOKUP($A163,Questions!$B:$AB,27,FALSE))=0,"",VLOOKUP($A163,Questions!$B:$AB,27,FALSE))</f>
        <v> </v>
      </c>
    </row>
    <row r="164" ht="36.0" customHeight="1">
      <c r="A164" s="38" t="s">
        <v>318</v>
      </c>
      <c r="B164" s="227" t="str">
        <f>VLOOKUP(A164,'HECVAT - Full | Vendor Response'!A$26:B$283,2,FALSE)</f>
        <v>Are the data centers staffed 24 hours a day, seven days a week (i.e., 24x7x365)?</v>
      </c>
      <c r="C164" s="337" t="str">
        <f>IF(LEN(VLOOKUP($A164,Questions!$B:$AA,20,FALSE))=0,"",VLOOKUP($A164,Questions!$B:$AA,20,FALSE))</f>
        <v> </v>
      </c>
      <c r="D164" s="343" t="str">
        <f>IF(LEN(VLOOKUP($A164,Questions!$B:$AA,21,FALSE))=0,"",VLOOKUP($A164,Questions!$B:$AA,21,FALSE))</f>
        <v> </v>
      </c>
      <c r="E164" s="337" t="str">
        <f>IF(LEN(VLOOKUP($A164,Questions!$B:$AA,22,FALSE))=0,"",VLOOKUP($A164,Questions!$B:$AA,22,FALSE))</f>
        <v> </v>
      </c>
      <c r="F164" s="338" t="str">
        <f>IF(LEN(VLOOKUP($A164,Questions!$B:$AA,23,FALSE))=0,"",VLOOKUP($A164,Questions!$B:$AA,23,FALSE))</f>
        <v> </v>
      </c>
      <c r="G164" s="338" t="str">
        <f>IF(LEN(VLOOKUP($A164,Questions!$B:$AA,24,FALSE))=0,"",VLOOKUP($A164,Questions!$B:$AA,24,FALSE))</f>
        <v> </v>
      </c>
      <c r="H164" s="343" t="str">
        <f>IF(LEN(VLOOKUP($A164,Questions!$B:$AA,25,FALSE))=0,"",VLOOKUP($A164,Questions!$B:$AA,25,FALSE))</f>
        <v> </v>
      </c>
      <c r="I164" s="343" t="str">
        <f>IF(LEN(VLOOKUP($A164,Questions!$B:$AA,26,FALSE))=0,"",VLOOKUP($A164,Questions!$B:$AA,26,FALSE))</f>
        <v> </v>
      </c>
      <c r="J164" s="343" t="str">
        <f>IF(LEN(VLOOKUP($A164,Questions!$B:$AB,27,FALSE))=0,"",VLOOKUP($A164,Questions!$B:$AB,27,FALSE))</f>
        <v> </v>
      </c>
    </row>
    <row r="165" ht="46.5" customHeight="1">
      <c r="A165" s="38" t="s">
        <v>320</v>
      </c>
      <c r="B165" s="227" t="str">
        <f>VLOOKUP(A165,'HECVAT - Full | Vendor Response'!A$26:B$283,2,FALSE)</f>
        <v>Are your servers separated from other companies via a physical barrier, such as a cage or hardened walls?</v>
      </c>
      <c r="C165" s="337" t="str">
        <f>IF(LEN(VLOOKUP($A165,Questions!$B:$AA,20,FALSE))=0,"",VLOOKUP($A165,Questions!$B:$AA,20,FALSE))</f>
        <v> </v>
      </c>
      <c r="D165" s="343" t="str">
        <f>IF(LEN(VLOOKUP($A165,Questions!$B:$AA,21,FALSE))=0,"",VLOOKUP($A165,Questions!$B:$AA,21,FALSE))</f>
        <v> </v>
      </c>
      <c r="E165" s="338" t="str">
        <f>IF(LEN(VLOOKUP($A165,Questions!$B:$AA,22,FALSE))=0,"",VLOOKUP($A165,Questions!$B:$AA,22,FALSE))</f>
        <v> </v>
      </c>
      <c r="F165" s="338" t="str">
        <f>IF(LEN(VLOOKUP($A165,Questions!$B:$AA,23,FALSE))=0,"",VLOOKUP($A165,Questions!$B:$AA,23,FALSE))</f>
        <v> </v>
      </c>
      <c r="G165" s="338" t="str">
        <f>IF(LEN(VLOOKUP($A165,Questions!$B:$AA,24,FALSE))=0,"",VLOOKUP($A165,Questions!$B:$AA,24,FALSE))</f>
        <v> </v>
      </c>
      <c r="H165" s="337" t="str">
        <f>IF(LEN(VLOOKUP($A165,Questions!$B:$AA,25,FALSE))=0,"",VLOOKUP($A165,Questions!$B:$AA,25,FALSE))</f>
        <v> </v>
      </c>
      <c r="I165" s="337" t="str">
        <f>IF(LEN(VLOOKUP($A165,Questions!$B:$AA,26,FALSE))=0,"",VLOOKUP($A165,Questions!$B:$AA,26,FALSE))</f>
        <v> </v>
      </c>
      <c r="J165" s="337" t="str">
        <f>IF(LEN(VLOOKUP($A165,Questions!$B:$AB,27,FALSE))=0,"",VLOOKUP($A165,Questions!$B:$AB,27,FALSE))</f>
        <v> </v>
      </c>
    </row>
    <row r="166" ht="46.5" customHeight="1">
      <c r="A166" s="38" t="s">
        <v>322</v>
      </c>
      <c r="B166" s="227" t="str">
        <f>VLOOKUP(A166,'HECVAT - Full | Vendor Response'!A$26:B$283,2,FALSE)</f>
        <v>Does a physical barrier fully enclose the physical space preventing unauthorized physical contact with any of your devices?</v>
      </c>
      <c r="C166" s="337" t="str">
        <f>IF(LEN(VLOOKUP($A166,Questions!$B:$AA,20,FALSE))=0,"",VLOOKUP($A166,Questions!$B:$AA,20,FALSE))</f>
        <v> </v>
      </c>
      <c r="D166" s="343" t="str">
        <f>IF(LEN(VLOOKUP($A166,Questions!$B:$AA,21,FALSE))=0,"",VLOOKUP($A166,Questions!$B:$AA,21,FALSE))</f>
        <v> </v>
      </c>
      <c r="E166" s="337" t="str">
        <f>IF(LEN(VLOOKUP($A166,Questions!$B:$AA,22,FALSE))=0,"",VLOOKUP($A166,Questions!$B:$AA,22,FALSE))</f>
        <v> </v>
      </c>
      <c r="F166" s="337" t="str">
        <f>IF(LEN(VLOOKUP($A166,Questions!$B:$AA,23,FALSE))=0,"",VLOOKUP($A166,Questions!$B:$AA,23,FALSE))</f>
        <v> </v>
      </c>
      <c r="G166" s="338" t="str">
        <f>IF(LEN(VLOOKUP($A166,Questions!$B:$AA,24,FALSE))=0,"",VLOOKUP($A166,Questions!$B:$AA,24,FALSE))</f>
        <v> </v>
      </c>
      <c r="H166" s="343" t="str">
        <f>IF(LEN(VLOOKUP($A166,Questions!$B:$AA,25,FALSE))=0,"",VLOOKUP($A166,Questions!$B:$AA,25,FALSE))</f>
        <v> </v>
      </c>
      <c r="I166" s="337" t="str">
        <f>IF(LEN(VLOOKUP($A166,Questions!$B:$AA,26,FALSE))=0,"",VLOOKUP($A166,Questions!$B:$AA,26,FALSE))</f>
        <v> </v>
      </c>
      <c r="J166" s="337" t="str">
        <f>IF(LEN(VLOOKUP($A166,Questions!$B:$AB,27,FALSE))=0,"",VLOOKUP($A166,Questions!$B:$AB,27,FALSE))</f>
        <v> </v>
      </c>
    </row>
    <row r="167" ht="48.0" customHeight="1">
      <c r="A167" s="38" t="s">
        <v>323</v>
      </c>
      <c r="B167" s="227" t="str">
        <f>VLOOKUP(A167,'HECVAT - Full | Vendor Response'!A$26:B$283,2,FALSE)</f>
        <v>Are your primary and secondary data centers geographically diverse?</v>
      </c>
      <c r="C167" s="337" t="str">
        <f>IF(LEN(VLOOKUP($A167,Questions!$B:$AA,20,FALSE))=0,"",VLOOKUP($A167,Questions!$B:$AA,20,FALSE))</f>
        <v> </v>
      </c>
      <c r="D167" s="343" t="str">
        <f>IF(LEN(VLOOKUP($A167,Questions!$B:$AA,21,FALSE))=0,"",VLOOKUP($A167,Questions!$B:$AA,21,FALSE))</f>
        <v> </v>
      </c>
      <c r="E167" s="337" t="str">
        <f>IF(LEN(VLOOKUP($A167,Questions!$B:$AA,22,FALSE))=0,"",VLOOKUP($A167,Questions!$B:$AA,22,FALSE))</f>
        <v> </v>
      </c>
      <c r="F167" s="337" t="str">
        <f>IF(LEN(VLOOKUP($A167,Questions!$B:$AA,23,FALSE))=0,"",VLOOKUP($A167,Questions!$B:$AA,23,FALSE))</f>
        <v> </v>
      </c>
      <c r="G167" s="337" t="str">
        <f>IF(LEN(VLOOKUP($A167,Questions!$B:$AA,24,FALSE))=0,"",VLOOKUP($A167,Questions!$B:$AA,24,FALSE))</f>
        <v> </v>
      </c>
      <c r="H167" s="343" t="str">
        <f>IF(LEN(VLOOKUP($A167,Questions!$B:$AA,25,FALSE))=0,"",VLOOKUP($A167,Questions!$B:$AA,25,FALSE))</f>
        <v> </v>
      </c>
      <c r="I167" s="337" t="str">
        <f>IF(LEN(VLOOKUP($A167,Questions!$B:$AA,26,FALSE))=0,"",VLOOKUP($A167,Questions!$B:$AA,26,FALSE))</f>
        <v> </v>
      </c>
      <c r="J167" s="337" t="str">
        <f>IF(LEN(VLOOKUP($A167,Questions!$B:$AB,27,FALSE))=0,"",VLOOKUP($A167,Questions!$B:$AB,27,FALSE))</f>
        <v> </v>
      </c>
    </row>
    <row r="168" ht="46.5" customHeight="1">
      <c r="A168" s="38" t="s">
        <v>325</v>
      </c>
      <c r="B168" s="227" t="str">
        <f>VLOOKUP(A168,'HECVAT - Full | Vendor Response'!A$26:B$283,2,FALSE)</f>
        <v>If outsourced or co-located, is there a contract in place to prevent data from leaving the Institution's Data Zone?</v>
      </c>
      <c r="C168" s="337" t="str">
        <f>IF(LEN(VLOOKUP($A168,Questions!$B:$AA,20,FALSE))=0,"",VLOOKUP($A168,Questions!$B:$AA,20,FALSE))</f>
        <v> </v>
      </c>
      <c r="D168" s="343" t="str">
        <f>IF(LEN(VLOOKUP($A168,Questions!$B:$AA,21,FALSE))=0,"",VLOOKUP($A168,Questions!$B:$AA,21,FALSE))</f>
        <v> </v>
      </c>
      <c r="E168" s="338" t="str">
        <f>IF(LEN(VLOOKUP($A168,Questions!$B:$AA,22,FALSE))=0,"",VLOOKUP($A168,Questions!$B:$AA,22,FALSE))</f>
        <v> </v>
      </c>
      <c r="F168" s="337" t="str">
        <f>IF(LEN(VLOOKUP($A168,Questions!$B:$AA,23,FALSE))=0,"",VLOOKUP($A168,Questions!$B:$AA,23,FALSE))</f>
        <v> </v>
      </c>
      <c r="G168" s="337" t="str">
        <f>IF(LEN(VLOOKUP($A168,Questions!$B:$AA,24,FALSE))=0,"",VLOOKUP($A168,Questions!$B:$AA,24,FALSE))</f>
        <v> </v>
      </c>
      <c r="H168" s="343" t="str">
        <f>IF(LEN(VLOOKUP($A168,Questions!$B:$AA,25,FALSE))=0,"",VLOOKUP($A168,Questions!$B:$AA,25,FALSE))</f>
        <v> </v>
      </c>
      <c r="I168" s="343" t="str">
        <f>IF(LEN(VLOOKUP($A168,Questions!$B:$AA,26,FALSE))=0,"",VLOOKUP($A168,Questions!$B:$AA,26,FALSE))</f>
        <v> </v>
      </c>
      <c r="J168" s="343" t="str">
        <f>IF(LEN(VLOOKUP($A168,Questions!$B:$AB,27,FALSE))=0,"",VLOOKUP($A168,Questions!$B:$AB,27,FALSE))</f>
        <v> </v>
      </c>
    </row>
    <row r="169" ht="36.0" customHeight="1">
      <c r="A169" s="38" t="s">
        <v>327</v>
      </c>
      <c r="B169" s="227" t="str">
        <f>VLOOKUP(A169,'HECVAT - Full | Vendor Response'!A$26:B$283,2,FALSE)</f>
        <v>What Tier Level is your data center (per levels defined by the Uptime Institute)?</v>
      </c>
      <c r="C169" s="337" t="str">
        <f>IF(LEN(VLOOKUP($A169,Questions!$B:$AA,20,FALSE))=0,"",VLOOKUP($A169,Questions!$B:$AA,20,FALSE))</f>
        <v> </v>
      </c>
      <c r="D169" s="343" t="str">
        <f>IF(LEN(VLOOKUP($A169,Questions!$B:$AA,21,FALSE))=0,"",VLOOKUP($A169,Questions!$B:$AA,21,FALSE))</f>
        <v> </v>
      </c>
      <c r="E169" s="337" t="str">
        <f>IF(LEN(VLOOKUP($A169,Questions!$B:$AA,22,FALSE))=0,"",VLOOKUP($A169,Questions!$B:$AA,22,FALSE))</f>
        <v> </v>
      </c>
      <c r="F169" s="338" t="str">
        <f>IF(LEN(VLOOKUP($A169,Questions!$B:$AA,23,FALSE))=0,"",VLOOKUP($A169,Questions!$B:$AA,23,FALSE))</f>
        <v> </v>
      </c>
      <c r="G169" s="338" t="str">
        <f>IF(LEN(VLOOKUP($A169,Questions!$B:$AA,24,FALSE))=0,"",VLOOKUP($A169,Questions!$B:$AA,24,FALSE))</f>
        <v> </v>
      </c>
      <c r="H169" s="343" t="str">
        <f>IF(LEN(VLOOKUP($A169,Questions!$B:$AA,25,FALSE))=0,"",VLOOKUP($A169,Questions!$B:$AA,25,FALSE))</f>
        <v> </v>
      </c>
      <c r="I169" s="337" t="str">
        <f>IF(LEN(VLOOKUP($A169,Questions!$B:$AA,26,FALSE))=0,"",VLOOKUP($A169,Questions!$B:$AA,26,FALSE))</f>
        <v> </v>
      </c>
      <c r="J169" s="337" t="str">
        <f>IF(LEN(VLOOKUP($A169,Questions!$B:$AB,27,FALSE))=0,"",VLOOKUP($A169,Questions!$B:$AB,27,FALSE))</f>
        <v> </v>
      </c>
    </row>
    <row r="170" ht="36.0" customHeight="1">
      <c r="A170" s="38" t="s">
        <v>329</v>
      </c>
      <c r="B170" s="227" t="str">
        <f>VLOOKUP(A170,'HECVAT - Full | Vendor Response'!A$26:B$283,2,FALSE)</f>
        <v>Is the service hosted in a high availability environment?</v>
      </c>
      <c r="C170" s="337" t="str">
        <f>IF(LEN(VLOOKUP($A170,Questions!$B:$AA,20,FALSE))=0,"",VLOOKUP($A170,Questions!$B:$AA,20,FALSE))</f>
        <v> </v>
      </c>
      <c r="D170" s="343" t="str">
        <f>IF(LEN(VLOOKUP($A170,Questions!$B:$AA,21,FALSE))=0,"",VLOOKUP($A170,Questions!$B:$AA,21,FALSE))</f>
        <v> </v>
      </c>
      <c r="E170" s="337" t="str">
        <f>IF(LEN(VLOOKUP($A170,Questions!$B:$AA,22,FALSE))=0,"",VLOOKUP($A170,Questions!$B:$AA,22,FALSE))</f>
        <v> </v>
      </c>
      <c r="F170" s="338" t="str">
        <f>IF(LEN(VLOOKUP($A170,Questions!$B:$AA,23,FALSE))=0,"",VLOOKUP($A170,Questions!$B:$AA,23,FALSE))</f>
        <v> </v>
      </c>
      <c r="G170" s="338" t="str">
        <f>IF(LEN(VLOOKUP($A170,Questions!$B:$AA,24,FALSE))=0,"",VLOOKUP($A170,Questions!$B:$AA,24,FALSE))</f>
        <v> </v>
      </c>
      <c r="H170" s="343" t="str">
        <f>IF(LEN(VLOOKUP($A170,Questions!$B:$AA,25,FALSE))=0,"",VLOOKUP($A170,Questions!$B:$AA,25,FALSE))</f>
        <v> </v>
      </c>
      <c r="I170" s="337" t="str">
        <f>IF(LEN(VLOOKUP($A170,Questions!$B:$AA,26,FALSE))=0,"",VLOOKUP($A170,Questions!$B:$AA,26,FALSE))</f>
        <v> </v>
      </c>
      <c r="J170" s="337" t="str">
        <f>IF(LEN(VLOOKUP($A170,Questions!$B:$AB,27,FALSE))=0,"",VLOOKUP($A170,Questions!$B:$AB,27,FALSE))</f>
        <v> </v>
      </c>
    </row>
    <row r="171" ht="63.75" customHeight="1">
      <c r="A171" s="38" t="s">
        <v>331</v>
      </c>
      <c r="B171" s="227" t="str">
        <f>VLOOKUP(A171,'HECVAT - Full | Vendor Response'!A$26:B$283,2,FALSE)</f>
        <v>Is redundant power available for all datacenters where institution data will reside? </v>
      </c>
      <c r="C171" s="337" t="str">
        <f>IF(LEN(VLOOKUP($A171,Questions!$B:$AA,20,FALSE))=0,"",VLOOKUP($A171,Questions!$B:$AA,20,FALSE))</f>
        <v> </v>
      </c>
      <c r="D171" s="343" t="str">
        <f>IF(LEN(VLOOKUP($A171,Questions!$B:$AA,21,FALSE))=0,"",VLOOKUP($A171,Questions!$B:$AA,21,FALSE))</f>
        <v> </v>
      </c>
      <c r="E171" s="337" t="str">
        <f>IF(LEN(VLOOKUP($A171,Questions!$B:$AA,22,FALSE))=0,"",VLOOKUP($A171,Questions!$B:$AA,22,FALSE))</f>
        <v> </v>
      </c>
      <c r="F171" s="338" t="str">
        <f>IF(LEN(VLOOKUP($A171,Questions!$B:$AA,23,FALSE))=0,"",VLOOKUP($A171,Questions!$B:$AA,23,FALSE))</f>
        <v> </v>
      </c>
      <c r="G171" s="343" t="str">
        <f>IF(LEN(VLOOKUP($A171,Questions!$B:$AA,24,FALSE))=0,"",VLOOKUP($A171,Questions!$B:$AA,24,FALSE))</f>
        <v> </v>
      </c>
      <c r="H171" s="343" t="str">
        <f>IF(LEN(VLOOKUP($A171,Questions!$B:$AA,25,FALSE))=0,"",VLOOKUP($A171,Questions!$B:$AA,25,FALSE))</f>
        <v> </v>
      </c>
      <c r="I171" s="337" t="str">
        <f>IF(LEN(VLOOKUP($A171,Questions!$B:$AA,26,FALSE))=0,"",VLOOKUP($A171,Questions!$B:$AA,26,FALSE))</f>
        <v> </v>
      </c>
      <c r="J171" s="337" t="str">
        <f>IF(LEN(VLOOKUP($A171,Questions!$B:$AB,27,FALSE))=0,"",VLOOKUP($A171,Questions!$B:$AB,27,FALSE))</f>
        <v> </v>
      </c>
    </row>
    <row r="172" ht="52.5" customHeight="1">
      <c r="A172" s="38" t="s">
        <v>333</v>
      </c>
      <c r="B172" s="227" t="str">
        <f>VLOOKUP(A172,'HECVAT - Full | Vendor Response'!A$26:B$283,2,FALSE)</f>
        <v>Are redundant power strategies tested?</v>
      </c>
      <c r="C172" s="337" t="str">
        <f>IF(LEN(VLOOKUP($A172,Questions!$B:$AA,20,FALSE))=0,"",VLOOKUP($A172,Questions!$B:$AA,20,FALSE))</f>
        <v> </v>
      </c>
      <c r="D172" s="343" t="str">
        <f>IF(LEN(VLOOKUP($A172,Questions!$B:$AA,21,FALSE))=0,"",VLOOKUP($A172,Questions!$B:$AA,21,FALSE))</f>
        <v> </v>
      </c>
      <c r="E172" s="337" t="str">
        <f>IF(LEN(VLOOKUP($A172,Questions!$B:$AA,22,FALSE))=0,"",VLOOKUP($A172,Questions!$B:$AA,22,FALSE))</f>
        <v> </v>
      </c>
      <c r="F172" s="338" t="str">
        <f>IF(LEN(VLOOKUP($A172,Questions!$B:$AA,23,FALSE))=0,"",VLOOKUP($A172,Questions!$B:$AA,23,FALSE))</f>
        <v> </v>
      </c>
      <c r="G172" s="338" t="str">
        <f>IF(LEN(VLOOKUP($A172,Questions!$B:$AA,24,FALSE))=0,"",VLOOKUP($A172,Questions!$B:$AA,24,FALSE))</f>
        <v> </v>
      </c>
      <c r="H172" s="343" t="str">
        <f>IF(LEN(VLOOKUP($A172,Questions!$B:$AA,25,FALSE))=0,"",VLOOKUP($A172,Questions!$B:$AA,25,FALSE))</f>
        <v> </v>
      </c>
      <c r="I172" s="337" t="str">
        <f>IF(LEN(VLOOKUP($A172,Questions!$B:$AA,26,FALSE))=0,"",VLOOKUP($A172,Questions!$B:$AA,26,FALSE))</f>
        <v> </v>
      </c>
      <c r="J172" s="337" t="str">
        <f>IF(LEN(VLOOKUP($A172,Questions!$B:$AB,27,FALSE))=0,"",VLOOKUP($A172,Questions!$B:$AB,27,FALSE))</f>
        <v> </v>
      </c>
    </row>
    <row r="173" ht="36.0" customHeight="1">
      <c r="A173" s="38" t="s">
        <v>335</v>
      </c>
      <c r="B173" s="227" t="str">
        <f>VLOOKUP(A173,'HECVAT - Full | Vendor Response'!A$26:B$283,2,FALSE)</f>
        <v>Describe or provide a reference to the availability of cooling and fire suppression systems in all datacenters where institution data will reside.</v>
      </c>
      <c r="C173" s="337" t="str">
        <f>IF(LEN(VLOOKUP($A173,Questions!$B:$AA,20,FALSE))=0,"",VLOOKUP($A173,Questions!$B:$AA,20,FALSE))</f>
        <v> </v>
      </c>
      <c r="D173" s="343" t="str">
        <f>IF(LEN(VLOOKUP($A173,Questions!$B:$AA,21,FALSE))=0,"",VLOOKUP($A173,Questions!$B:$AA,21,FALSE))</f>
        <v> </v>
      </c>
      <c r="E173" s="337" t="str">
        <f>IF(LEN(VLOOKUP($A173,Questions!$B:$AA,22,FALSE))=0,"",VLOOKUP($A173,Questions!$B:$AA,22,FALSE))</f>
        <v> </v>
      </c>
      <c r="F173" s="338" t="str">
        <f>IF(LEN(VLOOKUP($A173,Questions!$B:$AA,23,FALSE))=0,"",VLOOKUP($A173,Questions!$B:$AA,23,FALSE))</f>
        <v> </v>
      </c>
      <c r="G173" s="338" t="str">
        <f>IF(LEN(VLOOKUP($A173,Questions!$B:$AA,24,FALSE))=0,"",VLOOKUP($A173,Questions!$B:$AA,24,FALSE))</f>
        <v> </v>
      </c>
      <c r="H173" s="343" t="str">
        <f>IF(LEN(VLOOKUP($A173,Questions!$B:$AA,25,FALSE))=0,"",VLOOKUP($A173,Questions!$B:$AA,25,FALSE))</f>
        <v> </v>
      </c>
      <c r="I173" s="337" t="str">
        <f>IF(LEN(VLOOKUP($A173,Questions!$B:$AA,26,FALSE))=0,"",VLOOKUP($A173,Questions!$B:$AA,26,FALSE))</f>
        <v> </v>
      </c>
      <c r="J173" s="337" t="str">
        <f>IF(LEN(VLOOKUP($A173,Questions!$B:$AB,27,FALSE))=0,"",VLOOKUP($A173,Questions!$B:$AB,27,FALSE))</f>
        <v> </v>
      </c>
    </row>
    <row r="174" ht="36.0" customHeight="1">
      <c r="A174" s="38" t="s">
        <v>337</v>
      </c>
      <c r="B174" s="227" t="str">
        <f>VLOOKUP(A174,'HECVAT - Full | Vendor Response'!A$26:B$283,2,FALSE)</f>
        <v>Do you have Internet Service Provider (ISP) Redundancy?</v>
      </c>
      <c r="C174" s="338" t="str">
        <f>IF(LEN(VLOOKUP($A174,Questions!$B:$AA,20,FALSE))=0,"",VLOOKUP($A174,Questions!$B:$AA,20,FALSE))</f>
        <v> </v>
      </c>
      <c r="D174" s="343" t="str">
        <f>IF(LEN(VLOOKUP($A174,Questions!$B:$AA,21,FALSE))=0,"",VLOOKUP($A174,Questions!$B:$AA,21,FALSE))</f>
        <v> </v>
      </c>
      <c r="E174" s="337" t="str">
        <f>IF(LEN(VLOOKUP($A174,Questions!$B:$AA,22,FALSE))=0,"",VLOOKUP($A174,Questions!$B:$AA,22,FALSE))</f>
        <v> </v>
      </c>
      <c r="F174" s="338" t="str">
        <f>IF(LEN(VLOOKUP($A174,Questions!$B:$AA,23,FALSE))=0,"",VLOOKUP($A174,Questions!$B:$AA,23,FALSE))</f>
        <v> </v>
      </c>
      <c r="G174" s="338" t="str">
        <f>IF(LEN(VLOOKUP($A174,Questions!$B:$AA,24,FALSE))=0,"",VLOOKUP($A174,Questions!$B:$AA,24,FALSE))</f>
        <v> </v>
      </c>
      <c r="H174" s="343" t="str">
        <f>IF(LEN(VLOOKUP($A174,Questions!$B:$AA,25,FALSE))=0,"",VLOOKUP($A174,Questions!$B:$AA,25,FALSE))</f>
        <v> </v>
      </c>
      <c r="I174" s="343" t="str">
        <f>IF(LEN(VLOOKUP($A174,Questions!$B:$AA,26,FALSE))=0,"",VLOOKUP($A174,Questions!$B:$AA,26,FALSE))</f>
        <v> </v>
      </c>
      <c r="J174" s="343" t="str">
        <f>IF(LEN(VLOOKUP($A174,Questions!$B:$AB,27,FALSE))=0,"",VLOOKUP($A174,Questions!$B:$AB,27,FALSE))</f>
        <v> </v>
      </c>
    </row>
    <row r="175" ht="48.0" customHeight="1">
      <c r="A175" s="38" t="s">
        <v>339</v>
      </c>
      <c r="B175" s="227" t="str">
        <f>VLOOKUP(A175,'HECVAT - Full | Vendor Response'!A$26:B$283,2,FALSE)</f>
        <v>Does every datacenter where the Institution's data will reside have multiple telephone company or network provider entrances to the facility?</v>
      </c>
      <c r="C175" s="337" t="str">
        <f>IF(LEN(VLOOKUP($A175,Questions!$B:$AA,20,FALSE))=0,"",VLOOKUP($A175,Questions!$B:$AA,20,FALSE))</f>
        <v> </v>
      </c>
      <c r="D175" s="343" t="str">
        <f>IF(LEN(VLOOKUP($A175,Questions!$B:$AA,21,FALSE))=0,"",VLOOKUP($A175,Questions!$B:$AA,21,FALSE))</f>
        <v> </v>
      </c>
      <c r="E175" s="337" t="str">
        <f>IF(LEN(VLOOKUP($A175,Questions!$B:$AA,22,FALSE))=0,"",VLOOKUP($A175,Questions!$B:$AA,22,FALSE))</f>
        <v> </v>
      </c>
      <c r="F175" s="337" t="str">
        <f>IF(LEN(VLOOKUP($A175,Questions!$B:$AA,23,FALSE))=0,"",VLOOKUP($A175,Questions!$B:$AA,23,FALSE))</f>
        <v> </v>
      </c>
      <c r="G175" s="338" t="str">
        <f>IF(LEN(VLOOKUP($A175,Questions!$B:$AA,24,FALSE))=0,"",VLOOKUP($A175,Questions!$B:$AA,24,FALSE))</f>
        <v> </v>
      </c>
      <c r="H175" s="343" t="str">
        <f>IF(LEN(VLOOKUP($A175,Questions!$B:$AA,25,FALSE))=0,"",VLOOKUP($A175,Questions!$B:$AA,25,FALSE))</f>
        <v> </v>
      </c>
      <c r="I175" s="343" t="str">
        <f>IF(LEN(VLOOKUP($A175,Questions!$B:$AA,26,FALSE))=0,"",VLOOKUP($A175,Questions!$B:$AA,26,FALSE))</f>
        <v> </v>
      </c>
      <c r="J175" s="343" t="str">
        <f>IF(LEN(VLOOKUP($A175,Questions!$B:$AB,27,FALSE))=0,"",VLOOKUP($A175,Questions!$B:$AB,27,FALSE))</f>
        <v> </v>
      </c>
      <c r="K175" s="79"/>
      <c r="L175" s="79"/>
      <c r="M175" s="79"/>
      <c r="N175" s="79"/>
      <c r="O175" s="79"/>
      <c r="P175" s="79"/>
      <c r="Q175" s="79"/>
      <c r="R175" s="79"/>
      <c r="S175" s="79"/>
      <c r="T175" s="79"/>
      <c r="U175" s="79"/>
      <c r="V175" s="79"/>
      <c r="W175" s="79"/>
      <c r="X175" s="79"/>
      <c r="Y175" s="79"/>
      <c r="Z175" s="79"/>
      <c r="AA175" s="79"/>
      <c r="AB175" s="79"/>
      <c r="AC175" s="79"/>
      <c r="AD175" s="79"/>
    </row>
    <row r="176" ht="63.75" customHeight="1">
      <c r="A176" s="38" t="s">
        <v>341</v>
      </c>
      <c r="B176" s="227" t="str">
        <f>VLOOKUP(A176,'HECVAT - Full | Vendor Response'!A$26:B$283,2,FALSE)</f>
        <v>Are you requiring multi-factor authentication for administrators of your cloud environment?</v>
      </c>
      <c r="C176" s="338" t="str">
        <f>IF(LEN(VLOOKUP($A176,Questions!$B:$AA,20,FALSE))=0,"",VLOOKUP($A176,Questions!$B:$AA,20,FALSE))</f>
        <v> </v>
      </c>
      <c r="D176" s="343" t="str">
        <f>IF(LEN(VLOOKUP($A176,Questions!$B:$AA,21,FALSE))=0,"",VLOOKUP($A176,Questions!$B:$AA,21,FALSE))</f>
        <v> </v>
      </c>
      <c r="E176" s="337" t="str">
        <f>IF(LEN(VLOOKUP($A176,Questions!$B:$AA,22,FALSE))=0,"",VLOOKUP($A176,Questions!$B:$AA,22,FALSE))</f>
        <v> </v>
      </c>
      <c r="F176" s="337" t="str">
        <f>IF(LEN(VLOOKUP($A176,Questions!$B:$AA,23,FALSE))=0,"",VLOOKUP($A176,Questions!$B:$AA,23,FALSE))</f>
        <v> </v>
      </c>
      <c r="G176" s="338" t="str">
        <f>IF(LEN(VLOOKUP($A176,Questions!$B:$AA,24,FALSE))=0,"",VLOOKUP($A176,Questions!$B:$AA,24,FALSE))</f>
        <v> </v>
      </c>
      <c r="H176" s="343" t="str">
        <f>IF(LEN(VLOOKUP($A176,Questions!$B:$AA,25,FALSE))=0,"",VLOOKUP($A176,Questions!$B:$AA,25,FALSE))</f>
        <v> </v>
      </c>
      <c r="I176" s="343" t="str">
        <f>IF(LEN(VLOOKUP($A176,Questions!$B:$AA,26,FALSE))=0,"",VLOOKUP($A176,Questions!$B:$AA,26,FALSE))</f>
        <v> </v>
      </c>
      <c r="J176" s="343" t="str">
        <f>IF(LEN(VLOOKUP($A176,Questions!$B:$AB,27,FALSE))=0,"",VLOOKUP($A176,Questions!$B:$AB,27,FALSE))</f>
        <v> </v>
      </c>
    </row>
    <row r="177" ht="36.0" customHeight="1">
      <c r="A177" s="38" t="s">
        <v>343</v>
      </c>
      <c r="B177" s="227" t="str">
        <f>VLOOKUP(A177,'HECVAT - Full | Vendor Response'!A$26:B$283,2,FALSE)</f>
        <v>Are you using your cloud providers available hardening tools or pre-hardened images?</v>
      </c>
      <c r="C177" s="338" t="str">
        <f>IF(LEN(VLOOKUP($A177,Questions!$B:$AA,20,FALSE))=0,"",VLOOKUP($A177,Questions!$B:$AA,20,FALSE))</f>
        <v> </v>
      </c>
      <c r="D177" s="343" t="str">
        <f>IF(LEN(VLOOKUP($A177,Questions!$B:$AA,21,FALSE))=0,"",VLOOKUP($A177,Questions!$B:$AA,21,FALSE))</f>
        <v> </v>
      </c>
      <c r="E177" s="337" t="str">
        <f>IF(LEN(VLOOKUP($A177,Questions!$B:$AA,22,FALSE))=0,"",VLOOKUP($A177,Questions!$B:$AA,22,FALSE))</f>
        <v> </v>
      </c>
      <c r="F177" s="337" t="str">
        <f>IF(LEN(VLOOKUP($A177,Questions!$B:$AA,23,FALSE))=0,"",VLOOKUP($A177,Questions!$B:$AA,23,FALSE))</f>
        <v> </v>
      </c>
      <c r="G177" s="343" t="str">
        <f>IF(LEN(VLOOKUP($A177,Questions!$B:$AA,24,FALSE))=0,"",VLOOKUP($A177,Questions!$B:$AA,24,FALSE))</f>
        <v> </v>
      </c>
      <c r="H177" s="343" t="str">
        <f>IF(LEN(VLOOKUP($A177,Questions!$B:$AA,25,FALSE))=0,"",VLOOKUP($A177,Questions!$B:$AA,25,FALSE))</f>
        <v> </v>
      </c>
      <c r="I177" s="343" t="str">
        <f>IF(LEN(VLOOKUP($A177,Questions!$B:$AA,26,FALSE))=0,"",VLOOKUP($A177,Questions!$B:$AA,26,FALSE))</f>
        <v> </v>
      </c>
      <c r="J177" s="343" t="str">
        <f>IF(LEN(VLOOKUP($A177,Questions!$B:$AB,27,FALSE))=0,"",VLOOKUP($A177,Questions!$B:$AB,27,FALSE))</f>
        <v> </v>
      </c>
    </row>
    <row r="178" ht="48.0" customHeight="1">
      <c r="A178" s="38" t="s">
        <v>344</v>
      </c>
      <c r="B178" s="227" t="str">
        <f>VLOOKUP(A178,'HECVAT - Full | Vendor Response'!A$26:B$283,2,FALSE)</f>
        <v>Does your cloud vendor have access to your encryption keys?</v>
      </c>
      <c r="C178" s="338" t="str">
        <f>IF(LEN(VLOOKUP($A178,Questions!$B:$AA,20,FALSE))=0,"",VLOOKUP($A178,Questions!$B:$AA,20,FALSE))</f>
        <v> </v>
      </c>
      <c r="D178" s="343" t="str">
        <f>IF(LEN(VLOOKUP($A178,Questions!$B:$AA,21,FALSE))=0,"",VLOOKUP($A178,Questions!$B:$AA,21,FALSE))</f>
        <v> </v>
      </c>
      <c r="E178" s="337" t="str">
        <f>IF(LEN(VLOOKUP($A178,Questions!$B:$AA,22,FALSE))=0,"",VLOOKUP($A178,Questions!$B:$AA,22,FALSE))</f>
        <v> </v>
      </c>
      <c r="F178" s="338" t="str">
        <f>IF(LEN(VLOOKUP($A178,Questions!$B:$AA,23,FALSE))=0,"",VLOOKUP($A178,Questions!$B:$AA,23,FALSE))</f>
        <v> </v>
      </c>
      <c r="G178" s="343" t="str">
        <f>IF(LEN(VLOOKUP($A178,Questions!$B:$AA,24,FALSE))=0,"",VLOOKUP($A178,Questions!$B:$AA,24,FALSE))</f>
        <v> </v>
      </c>
      <c r="H178" s="337" t="str">
        <f>IF(LEN(VLOOKUP($A178,Questions!$B:$AA,25,FALSE))=0,"",VLOOKUP($A178,Questions!$B:$AA,25,FALSE))</f>
        <v> </v>
      </c>
      <c r="I178" s="343" t="str">
        <f>IF(LEN(VLOOKUP($A178,Questions!$B:$AA,26,FALSE))=0,"",VLOOKUP($A178,Questions!$B:$AA,26,FALSE))</f>
        <v> </v>
      </c>
      <c r="J178" s="343" t="str">
        <f>IF(LEN(VLOOKUP($A178,Questions!$B:$AB,27,FALSE))=0,"",VLOOKUP($A178,Questions!$B:$AB,27,FALSE))</f>
        <v> </v>
      </c>
    </row>
    <row r="179" ht="36.0" customHeight="1">
      <c r="A179" s="32" t="str">
        <f>IF(OR($C$28="No",$C$30="Yes"),"DRP - Optional based on QUALIFIER response.","Disaster Recovery Plan")</f>
        <v>Disaster Recovery Plan</v>
      </c>
      <c r="B179" s="9"/>
      <c r="C179" s="33" t="str">
        <f t="shared" ref="C179:J179" si="12">C$22</f>
        <v>CIS Critical Security Controls v6.1</v>
      </c>
      <c r="D179" s="33" t="str">
        <f t="shared" si="12"/>
        <v>HIPAA</v>
      </c>
      <c r="E179" s="33" t="str">
        <f t="shared" si="12"/>
        <v>ISO 27002:27013</v>
      </c>
      <c r="F179" s="33" t="str">
        <f t="shared" si="12"/>
        <v>NIST Cybersecurity Framework</v>
      </c>
      <c r="G179" s="33" t="str">
        <f t="shared" si="12"/>
        <v>NIST SP 800-171r1</v>
      </c>
      <c r="H179" s="33" t="str">
        <f t="shared" si="12"/>
        <v>NIST SP 800-53r4</v>
      </c>
      <c r="I179" s="33" t="str">
        <f t="shared" si="12"/>
        <v>PCI DSS</v>
      </c>
      <c r="J179" s="33" t="str">
        <f t="shared" si="12"/>
        <v>Trusted CI</v>
      </c>
    </row>
    <row r="180" ht="48.0" customHeight="1">
      <c r="A180" s="38" t="s">
        <v>345</v>
      </c>
      <c r="B180" s="227" t="str">
        <f>VLOOKUP(A180,'HECVAT - Full | Vendor Response'!A$26:B$283,2,FALSE)</f>
        <v>Describe or provide a reference to your Disaster Recovery Plan (DRP).</v>
      </c>
      <c r="C180" s="337" t="str">
        <f>IF(LEN(VLOOKUP($A180,Questions!$B:$AA,20,FALSE))=0,"",VLOOKUP($A180,Questions!$B:$AA,20,FALSE))</f>
        <v> </v>
      </c>
      <c r="D180" s="343" t="str">
        <f>IF(LEN(VLOOKUP($A180,Questions!$B:$AA,21,FALSE))=0,"",VLOOKUP($A180,Questions!$B:$AA,21,FALSE))</f>
        <v> </v>
      </c>
      <c r="E180" s="337" t="str">
        <f>IF(LEN(VLOOKUP($A180,Questions!$B:$AA,22,FALSE))=0,"",VLOOKUP($A180,Questions!$B:$AA,22,FALSE))</f>
        <v> </v>
      </c>
      <c r="F180" s="337" t="str">
        <f>IF(LEN(VLOOKUP($A180,Questions!$B:$AA,23,FALSE))=0,"",VLOOKUP($A180,Questions!$B:$AA,23,FALSE))</f>
        <v> </v>
      </c>
      <c r="G180" s="337" t="str">
        <f>IF(LEN(VLOOKUP($A180,Questions!$B:$AA,24,FALSE))=0,"",VLOOKUP($A180,Questions!$B:$AA,24,FALSE))</f>
        <v> </v>
      </c>
      <c r="H180" s="345" t="str">
        <f>IF(LEN(VLOOKUP($A180,Questions!$B:$AA,25,FALSE))=0,"",VLOOKUP($A180,Questions!$B:$AA,25,FALSE))</f>
        <v> </v>
      </c>
      <c r="I180" s="345" t="str">
        <f>IF(LEN(VLOOKUP($A180,Questions!$B:$AA,26,FALSE))=0,"",VLOOKUP($A180,Questions!$B:$AA,26,FALSE))</f>
        <v> </v>
      </c>
      <c r="J180" s="345" t="str">
        <f>IF(LEN(VLOOKUP($A180,Questions!$B:$AB,27,FALSE))=0,"",VLOOKUP($A180,Questions!$B:$AB,27,FALSE))</f>
        <v> </v>
      </c>
    </row>
    <row r="181" ht="46.5" customHeight="1">
      <c r="A181" s="38" t="s">
        <v>347</v>
      </c>
      <c r="B181" s="227" t="str">
        <f>VLOOKUP(A181,'HECVAT - Full | Vendor Response'!A$26:B$283,2,FALSE)</f>
        <v>Is an owner assigned who is responsible for the maintenance and review of the DRP?</v>
      </c>
      <c r="C181" s="337" t="str">
        <f>IF(LEN(VLOOKUP($A181,Questions!$B:$AA,20,FALSE))=0,"",VLOOKUP($A181,Questions!$B:$AA,20,FALSE))</f>
        <v> </v>
      </c>
      <c r="D181" s="343" t="str">
        <f>IF(LEN(VLOOKUP($A181,Questions!$B:$AA,21,FALSE))=0,"",VLOOKUP($A181,Questions!$B:$AA,21,FALSE))</f>
        <v> </v>
      </c>
      <c r="E181" s="337" t="str">
        <f>IF(LEN(VLOOKUP($A181,Questions!$B:$AA,22,FALSE))=0,"",VLOOKUP($A181,Questions!$B:$AA,22,FALSE))</f>
        <v> </v>
      </c>
      <c r="F181" s="337" t="str">
        <f>IF(LEN(VLOOKUP($A181,Questions!$B:$AA,23,FALSE))=0,"",VLOOKUP($A181,Questions!$B:$AA,23,FALSE))</f>
        <v> </v>
      </c>
      <c r="G181" s="337" t="str">
        <f>IF(LEN(VLOOKUP($A181,Questions!$B:$AA,24,FALSE))=0,"",VLOOKUP($A181,Questions!$B:$AA,24,FALSE))</f>
        <v> </v>
      </c>
      <c r="H181" s="345" t="str">
        <f>IF(LEN(VLOOKUP($A181,Questions!$B:$AA,25,FALSE))=0,"",VLOOKUP($A181,Questions!$B:$AA,25,FALSE))</f>
        <v> </v>
      </c>
      <c r="I181" s="345" t="str">
        <f>IF(LEN(VLOOKUP($A181,Questions!$B:$AA,26,FALSE))=0,"",VLOOKUP($A181,Questions!$B:$AA,26,FALSE))</f>
        <v> </v>
      </c>
      <c r="J181" s="345" t="str">
        <f>IF(LEN(VLOOKUP($A181,Questions!$B:$AB,27,FALSE))=0,"",VLOOKUP($A181,Questions!$B:$AB,27,FALSE))</f>
        <v> </v>
      </c>
    </row>
    <row r="182" ht="46.5" customHeight="1">
      <c r="A182" s="38" t="s">
        <v>349</v>
      </c>
      <c r="B182" s="227" t="str">
        <f>VLOOKUP(A182,'HECVAT - Full | Vendor Response'!A$26:B$283,2,FALSE)</f>
        <v>Can the Institution review your DRP and supporting documentation?</v>
      </c>
      <c r="C182" s="337" t="str">
        <f>IF(LEN(VLOOKUP($A182,Questions!$B:$AA,20,FALSE))=0,"",VLOOKUP($A182,Questions!$B:$AA,20,FALSE))</f>
        <v> </v>
      </c>
      <c r="D182" s="343" t="str">
        <f>IF(LEN(VLOOKUP($A182,Questions!$B:$AA,21,FALSE))=0,"",VLOOKUP($A182,Questions!$B:$AA,21,FALSE))</f>
        <v> </v>
      </c>
      <c r="E182" s="338" t="str">
        <f>IF(LEN(VLOOKUP($A182,Questions!$B:$AA,22,FALSE))=0,"",VLOOKUP($A182,Questions!$B:$AA,22,FALSE))</f>
        <v> </v>
      </c>
      <c r="F182" s="337" t="str">
        <f>IF(LEN(VLOOKUP($A182,Questions!$B:$AA,23,FALSE))=0,"",VLOOKUP($A182,Questions!$B:$AA,23,FALSE))</f>
        <v> </v>
      </c>
      <c r="G182" s="337" t="str">
        <f>IF(LEN(VLOOKUP($A182,Questions!$B:$AA,24,FALSE))=0,"",VLOOKUP($A182,Questions!$B:$AA,24,FALSE))</f>
        <v> </v>
      </c>
      <c r="H182" s="345" t="str">
        <f>IF(LEN(VLOOKUP($A182,Questions!$B:$AA,25,FALSE))=0,"",VLOOKUP($A182,Questions!$B:$AA,25,FALSE))</f>
        <v> </v>
      </c>
      <c r="I182" s="345" t="str">
        <f>IF(LEN(VLOOKUP($A182,Questions!$B:$AA,26,FALSE))=0,"",VLOOKUP($A182,Questions!$B:$AA,26,FALSE))</f>
        <v> </v>
      </c>
      <c r="J182" s="345" t="str">
        <f>IF(LEN(VLOOKUP($A182,Questions!$B:$AB,27,FALSE))=0,"",VLOOKUP($A182,Questions!$B:$AB,27,FALSE))</f>
        <v> </v>
      </c>
    </row>
    <row r="183" ht="46.5" customHeight="1">
      <c r="A183" s="38" t="s">
        <v>351</v>
      </c>
      <c r="B183" s="227" t="str">
        <f>VLOOKUP(A183,'HECVAT - Full | Vendor Response'!A$26:B$283,2,FALSE)</f>
        <v>Are any disaster recovery locations outside the Institution's geographic region?</v>
      </c>
      <c r="C183" s="337" t="str">
        <f>IF(LEN(VLOOKUP($A183,Questions!$B:$AA,20,FALSE))=0,"",VLOOKUP($A183,Questions!$B:$AA,20,FALSE))</f>
        <v> </v>
      </c>
      <c r="D183" s="343" t="str">
        <f>IF(LEN(VLOOKUP($A183,Questions!$B:$AA,21,FALSE))=0,"",VLOOKUP($A183,Questions!$B:$AA,21,FALSE))</f>
        <v> </v>
      </c>
      <c r="E183" s="337" t="str">
        <f>IF(LEN(VLOOKUP($A183,Questions!$B:$AA,22,FALSE))=0,"",VLOOKUP($A183,Questions!$B:$AA,22,FALSE))</f>
        <v> </v>
      </c>
      <c r="F183" s="337" t="str">
        <f>IF(LEN(VLOOKUP($A183,Questions!$B:$AA,23,FALSE))=0,"",VLOOKUP($A183,Questions!$B:$AA,23,FALSE))</f>
        <v> </v>
      </c>
      <c r="G183" s="338" t="str">
        <f>IF(LEN(VLOOKUP($A183,Questions!$B:$AA,24,FALSE))=0,"",VLOOKUP($A183,Questions!$B:$AA,24,FALSE))</f>
        <v> </v>
      </c>
      <c r="H183" s="345" t="str">
        <f>IF(LEN(VLOOKUP($A183,Questions!$B:$AA,25,FALSE))=0,"",VLOOKUP($A183,Questions!$B:$AA,25,FALSE))</f>
        <v> </v>
      </c>
      <c r="I183" s="345" t="str">
        <f>IF(LEN(VLOOKUP($A183,Questions!$B:$AA,26,FALSE))=0,"",VLOOKUP($A183,Questions!$B:$AA,26,FALSE))</f>
        <v> </v>
      </c>
      <c r="J183" s="345" t="str">
        <f>IF(LEN(VLOOKUP($A183,Questions!$B:$AB,27,FALSE))=0,"",VLOOKUP($A183,Questions!$B:$AB,27,FALSE))</f>
        <v> </v>
      </c>
    </row>
    <row r="184" ht="46.5" customHeight="1">
      <c r="A184" s="38" t="s">
        <v>353</v>
      </c>
      <c r="B184" s="227" t="str">
        <f>VLOOKUP(A184,'HECVAT - Full | Vendor Response'!A$26:B$283,2,FALSE)</f>
        <v>Does your organization have a disaster recovery site or a contracted Disaster Recovery provider?</v>
      </c>
      <c r="C184" s="337" t="str">
        <f>IF(LEN(VLOOKUP($A184,Questions!$B:$AA,20,FALSE))=0,"",VLOOKUP($A184,Questions!$B:$AA,20,FALSE))</f>
        <v> </v>
      </c>
      <c r="D184" s="343" t="str">
        <f>IF(LEN(VLOOKUP($A184,Questions!$B:$AA,21,FALSE))=0,"",VLOOKUP($A184,Questions!$B:$AA,21,FALSE))</f>
        <v> </v>
      </c>
      <c r="E184" s="337" t="str">
        <f>IF(LEN(VLOOKUP($A184,Questions!$B:$AA,22,FALSE))=0,"",VLOOKUP($A184,Questions!$B:$AA,22,FALSE))</f>
        <v> </v>
      </c>
      <c r="F184" s="337" t="str">
        <f>IF(LEN(VLOOKUP($A184,Questions!$B:$AA,23,FALSE))=0,"",VLOOKUP($A184,Questions!$B:$AA,23,FALSE))</f>
        <v> </v>
      </c>
      <c r="G184" s="338" t="str">
        <f>IF(LEN(VLOOKUP($A184,Questions!$B:$AA,24,FALSE))=0,"",VLOOKUP($A184,Questions!$B:$AA,24,FALSE))</f>
        <v> </v>
      </c>
      <c r="H184" s="345" t="str">
        <f>IF(LEN(VLOOKUP($A184,Questions!$B:$AA,25,FALSE))=0,"",VLOOKUP($A184,Questions!$B:$AA,25,FALSE))</f>
        <v> </v>
      </c>
      <c r="I184" s="338" t="str">
        <f>IF(LEN(VLOOKUP($A184,Questions!$B:$AA,26,FALSE))=0,"",VLOOKUP($A184,Questions!$B:$AA,26,FALSE))</f>
        <v> </v>
      </c>
      <c r="J184" s="338" t="str">
        <f>IF(LEN(VLOOKUP($A184,Questions!$B:$AB,27,FALSE))=0,"",VLOOKUP($A184,Questions!$B:$AB,27,FALSE))</f>
        <v> </v>
      </c>
    </row>
    <row r="185" ht="46.5" customHeight="1">
      <c r="A185" s="38" t="s">
        <v>355</v>
      </c>
      <c r="B185" s="227" t="str">
        <f>VLOOKUP(A185,'HECVAT - Full | Vendor Response'!A$26:B$283,2,FALSE)</f>
        <v>Does your organization conduct an annual test of relocating to this site for disaster recovery purposes?</v>
      </c>
      <c r="C185" s="337" t="str">
        <f>IF(LEN(VLOOKUP($A185,Questions!$B:$AA,20,FALSE))=0,"",VLOOKUP($A185,Questions!$B:$AA,20,FALSE))</f>
        <v> </v>
      </c>
      <c r="D185" s="343" t="str">
        <f>IF(LEN(VLOOKUP($A185,Questions!$B:$AA,21,FALSE))=0,"",VLOOKUP($A185,Questions!$B:$AA,21,FALSE))</f>
        <v> </v>
      </c>
      <c r="E185" s="337" t="str">
        <f>IF(LEN(VLOOKUP($A185,Questions!$B:$AA,22,FALSE))=0,"",VLOOKUP($A185,Questions!$B:$AA,22,FALSE))</f>
        <v> </v>
      </c>
      <c r="F185" s="337" t="str">
        <f>IF(LEN(VLOOKUP($A185,Questions!$B:$AA,23,FALSE))=0,"",VLOOKUP($A185,Questions!$B:$AA,23,FALSE))</f>
        <v> </v>
      </c>
      <c r="G185" s="338" t="str">
        <f>IF(LEN(VLOOKUP($A185,Questions!$B:$AA,24,FALSE))=0,"",VLOOKUP($A185,Questions!$B:$AA,24,FALSE))</f>
        <v> </v>
      </c>
      <c r="H185" s="345" t="str">
        <f>IF(LEN(VLOOKUP($A185,Questions!$B:$AA,25,FALSE))=0,"",VLOOKUP($A185,Questions!$B:$AA,25,FALSE))</f>
        <v> </v>
      </c>
      <c r="I185" s="338" t="str">
        <f>IF(LEN(VLOOKUP($A185,Questions!$B:$AA,26,FALSE))=0,"",VLOOKUP($A185,Questions!$B:$AA,26,FALSE))</f>
        <v> </v>
      </c>
      <c r="J185" s="338" t="str">
        <f>IF(LEN(VLOOKUP($A185,Questions!$B:$AB,27,FALSE))=0,"",VLOOKUP($A185,Questions!$B:$AB,27,FALSE))</f>
        <v> </v>
      </c>
    </row>
    <row r="186" ht="46.5" customHeight="1">
      <c r="A186" s="38" t="s">
        <v>357</v>
      </c>
      <c r="B186" s="227" t="str">
        <f>VLOOKUP(A186,'HECVAT - Full | Vendor Response'!A$26:B$283,2,FALSE)</f>
        <v>Is there a defined problem/issue escalation plan in your DRP for impacted clients?</v>
      </c>
      <c r="C186" s="337" t="str">
        <f>IF(LEN(VLOOKUP($A186,Questions!$B:$AA,20,FALSE))=0,"",VLOOKUP($A186,Questions!$B:$AA,20,FALSE))</f>
        <v> </v>
      </c>
      <c r="D186" s="343" t="str">
        <f>IF(LEN(VLOOKUP($A186,Questions!$B:$AA,21,FALSE))=0,"",VLOOKUP($A186,Questions!$B:$AA,21,FALSE))</f>
        <v> </v>
      </c>
      <c r="E186" s="338" t="str">
        <f>IF(LEN(VLOOKUP($A186,Questions!$B:$AA,22,FALSE))=0,"",VLOOKUP($A186,Questions!$B:$AA,22,FALSE))</f>
        <v> </v>
      </c>
      <c r="F186" s="337" t="str">
        <f>IF(LEN(VLOOKUP($A186,Questions!$B:$AA,23,FALSE))=0,"",VLOOKUP($A186,Questions!$B:$AA,23,FALSE))</f>
        <v> </v>
      </c>
      <c r="G186" s="337" t="str">
        <f>IF(LEN(VLOOKUP($A186,Questions!$B:$AA,24,FALSE))=0,"",VLOOKUP($A186,Questions!$B:$AA,24,FALSE))</f>
        <v> </v>
      </c>
      <c r="H186" s="345" t="str">
        <f>IF(LEN(VLOOKUP($A186,Questions!$B:$AA,25,FALSE))=0,"",VLOOKUP($A186,Questions!$B:$AA,25,FALSE))</f>
        <v> </v>
      </c>
      <c r="I186" s="345" t="str">
        <f>IF(LEN(VLOOKUP($A186,Questions!$B:$AA,26,FALSE))=0,"",VLOOKUP($A186,Questions!$B:$AA,26,FALSE))</f>
        <v> </v>
      </c>
      <c r="J186" s="345" t="str">
        <f>IF(LEN(VLOOKUP($A186,Questions!$B:$AB,27,FALSE))=0,"",VLOOKUP($A186,Questions!$B:$AB,27,FALSE))</f>
        <v> </v>
      </c>
    </row>
    <row r="187" ht="46.5" customHeight="1">
      <c r="A187" s="38" t="s">
        <v>359</v>
      </c>
      <c r="B187" s="227" t="str">
        <f>VLOOKUP(A187,'HECVAT - Full | Vendor Response'!A$26:B$283,2,FALSE)</f>
        <v>Is there a documented communication plan in your DRP for impacted clients?</v>
      </c>
      <c r="C187" s="337" t="str">
        <f>IF(LEN(VLOOKUP($A187,Questions!$B:$AA,20,FALSE))=0,"",VLOOKUP($A187,Questions!$B:$AA,20,FALSE))</f>
        <v> </v>
      </c>
      <c r="D187" s="343" t="str">
        <f>IF(LEN(VLOOKUP($A187,Questions!$B:$AA,21,FALSE))=0,"",VLOOKUP($A187,Questions!$B:$AA,21,FALSE))</f>
        <v> </v>
      </c>
      <c r="E187" s="337" t="str">
        <f>IF(LEN(VLOOKUP($A187,Questions!$B:$AA,22,FALSE))=0,"",VLOOKUP($A187,Questions!$B:$AA,22,FALSE))</f>
        <v> </v>
      </c>
      <c r="F187" s="337" t="str">
        <f>IF(LEN(VLOOKUP($A187,Questions!$B:$AA,23,FALSE))=0,"",VLOOKUP($A187,Questions!$B:$AA,23,FALSE))</f>
        <v> </v>
      </c>
      <c r="G187" s="337" t="str">
        <f>IF(LEN(VLOOKUP($A187,Questions!$B:$AA,24,FALSE))=0,"",VLOOKUP($A187,Questions!$B:$AA,24,FALSE))</f>
        <v> </v>
      </c>
      <c r="H187" s="345" t="str">
        <f>IF(LEN(VLOOKUP($A187,Questions!$B:$AA,25,FALSE))=0,"",VLOOKUP($A187,Questions!$B:$AA,25,FALSE))</f>
        <v> </v>
      </c>
      <c r="I187" s="345" t="str">
        <f>IF(LEN(VLOOKUP($A187,Questions!$B:$AA,26,FALSE))=0,"",VLOOKUP($A187,Questions!$B:$AA,26,FALSE))</f>
        <v> </v>
      </c>
      <c r="J187" s="345" t="str">
        <f>IF(LEN(VLOOKUP($A187,Questions!$B:$AB,27,FALSE))=0,"",VLOOKUP($A187,Questions!$B:$AB,27,FALSE))</f>
        <v> </v>
      </c>
    </row>
    <row r="188" ht="63.75" customHeight="1">
      <c r="A188" s="38" t="s">
        <v>361</v>
      </c>
      <c r="B188" s="227" t="str">
        <f>VLOOKUP(A188,'HECVAT - Full | Vendor Response'!A$26:B$283,2,FALSE)</f>
        <v>Describe or provide a reference to how your disaster recovery plan is tested? (i.e. scope of DR tests, end-to-end testing, etc.)</v>
      </c>
      <c r="C188" s="337" t="str">
        <f>IF(LEN(VLOOKUP($A188,Questions!$B:$AA,20,FALSE))=0,"",VLOOKUP($A188,Questions!$B:$AA,20,FALSE))</f>
        <v> </v>
      </c>
      <c r="D188" s="343" t="str">
        <f>IF(LEN(VLOOKUP($A188,Questions!$B:$AA,21,FALSE))=0,"",VLOOKUP($A188,Questions!$B:$AA,21,FALSE))</f>
        <v> </v>
      </c>
      <c r="E188" s="337" t="str">
        <f>IF(LEN(VLOOKUP($A188,Questions!$B:$AA,22,FALSE))=0,"",VLOOKUP($A188,Questions!$B:$AA,22,FALSE))</f>
        <v> </v>
      </c>
      <c r="F188" s="337" t="str">
        <f>IF(LEN(VLOOKUP($A188,Questions!$B:$AA,23,FALSE))=0,"",VLOOKUP($A188,Questions!$B:$AA,23,FALSE))</f>
        <v> </v>
      </c>
      <c r="G188" s="337" t="str">
        <f>IF(LEN(VLOOKUP($A188,Questions!$B:$AA,24,FALSE))=0,"",VLOOKUP($A188,Questions!$B:$AA,24,FALSE))</f>
        <v> </v>
      </c>
      <c r="H188" s="345" t="str">
        <f>IF(LEN(VLOOKUP($A188,Questions!$B:$AA,25,FALSE))=0,"",VLOOKUP($A188,Questions!$B:$AA,25,FALSE))</f>
        <v> </v>
      </c>
      <c r="I188" s="338" t="str">
        <f>IF(LEN(VLOOKUP($A188,Questions!$B:$AA,26,FALSE))=0,"",VLOOKUP($A188,Questions!$B:$AA,26,FALSE))</f>
        <v> </v>
      </c>
      <c r="J188" s="338" t="str">
        <f>IF(LEN(VLOOKUP($A188,Questions!$B:$AB,27,FALSE))=0,"",VLOOKUP($A188,Questions!$B:$AB,27,FALSE))</f>
        <v> </v>
      </c>
    </row>
    <row r="189" ht="63.75" customHeight="1">
      <c r="A189" s="38" t="s">
        <v>363</v>
      </c>
      <c r="B189" s="227" t="str">
        <f>VLOOKUP(A189,'HECVAT - Full | Vendor Response'!A$26:B$283,2,FALSE)</f>
        <v>Has the Disaster Recovery Plan been tested in the last year?</v>
      </c>
      <c r="C189" s="337" t="str">
        <f>IF(LEN(VLOOKUP($A189,Questions!$B:$AA,20,FALSE))=0,"",VLOOKUP($A189,Questions!$B:$AA,20,FALSE))</f>
        <v> </v>
      </c>
      <c r="D189" s="343" t="str">
        <f>IF(LEN(VLOOKUP($A189,Questions!$B:$AA,21,FALSE))=0,"",VLOOKUP($A189,Questions!$B:$AA,21,FALSE))</f>
        <v> </v>
      </c>
      <c r="E189" s="337" t="str">
        <f>IF(LEN(VLOOKUP($A189,Questions!$B:$AA,22,FALSE))=0,"",VLOOKUP($A189,Questions!$B:$AA,22,FALSE))</f>
        <v> </v>
      </c>
      <c r="F189" s="337" t="str">
        <f>IF(LEN(VLOOKUP($A189,Questions!$B:$AA,23,FALSE))=0,"",VLOOKUP($A189,Questions!$B:$AA,23,FALSE))</f>
        <v> </v>
      </c>
      <c r="G189" s="337" t="str">
        <f>IF(LEN(VLOOKUP($A189,Questions!$B:$AA,24,FALSE))=0,"",VLOOKUP($A189,Questions!$B:$AA,24,FALSE))</f>
        <v> </v>
      </c>
      <c r="H189" s="345" t="str">
        <f>IF(LEN(VLOOKUP($A189,Questions!$B:$AA,25,FALSE))=0,"",VLOOKUP($A189,Questions!$B:$AA,25,FALSE))</f>
        <v> </v>
      </c>
      <c r="I189" s="338" t="str">
        <f>IF(LEN(VLOOKUP($A189,Questions!$B:$AA,26,FALSE))=0,"",VLOOKUP($A189,Questions!$B:$AA,26,FALSE))</f>
        <v> </v>
      </c>
      <c r="J189" s="338" t="str">
        <f>IF(LEN(VLOOKUP($A189,Questions!$B:$AB,27,FALSE))=0,"",VLOOKUP($A189,Questions!$B:$AB,27,FALSE))</f>
        <v> </v>
      </c>
    </row>
    <row r="190" ht="48.0" customHeight="1">
      <c r="A190" s="38" t="s">
        <v>365</v>
      </c>
      <c r="B190" s="227" t="str">
        <f>VLOOKUP(A190,'HECVAT - Full | Vendor Response'!A$26:B$283,2,FALSE)</f>
        <v>Are all components of the DRP reviewed at least annually and updated as needed to reflect change?</v>
      </c>
      <c r="C190" s="337" t="str">
        <f>IF(LEN(VLOOKUP($A190,Questions!$B:$AA,20,FALSE))=0,"",VLOOKUP($A190,Questions!$B:$AA,20,FALSE))</f>
        <v> </v>
      </c>
      <c r="D190" s="343" t="str">
        <f>IF(LEN(VLOOKUP($A190,Questions!$B:$AA,21,FALSE))=0,"",VLOOKUP($A190,Questions!$B:$AA,21,FALSE))</f>
        <v> </v>
      </c>
      <c r="E190" s="337" t="str">
        <f>IF(LEN(VLOOKUP($A190,Questions!$B:$AA,22,FALSE))=0,"",VLOOKUP($A190,Questions!$B:$AA,22,FALSE))</f>
        <v> </v>
      </c>
      <c r="F190" s="337" t="str">
        <f>IF(LEN(VLOOKUP($A190,Questions!$B:$AA,23,FALSE))=0,"",VLOOKUP($A190,Questions!$B:$AA,23,FALSE))</f>
        <v> </v>
      </c>
      <c r="G190" s="338" t="str">
        <f>IF(LEN(VLOOKUP($A190,Questions!$B:$AA,24,FALSE))=0,"",VLOOKUP($A190,Questions!$B:$AA,24,FALSE))</f>
        <v> </v>
      </c>
      <c r="H190" s="345" t="str">
        <f>IF(LEN(VLOOKUP($A190,Questions!$B:$AA,25,FALSE))=0,"",VLOOKUP($A190,Questions!$B:$AA,25,FALSE))</f>
        <v> </v>
      </c>
      <c r="I190" s="345" t="str">
        <f>IF(LEN(VLOOKUP($A190,Questions!$B:$AA,26,FALSE))=0,"",VLOOKUP($A190,Questions!$B:$AA,26,FALSE))</f>
        <v> </v>
      </c>
      <c r="J190" s="345" t="str">
        <f>IF(LEN(VLOOKUP($A190,Questions!$B:$AB,27,FALSE))=0,"",VLOOKUP($A190,Questions!$B:$AB,27,FALSE))</f>
        <v> </v>
      </c>
    </row>
    <row r="191" ht="36.0" customHeight="1">
      <c r="A191" s="32" t="str">
        <f>IF($C$30="","Firewalls, IDS, IPS, and Networking",IF($C$30="Yes","FW/IDPS/Networks - Optional based on QUALIFIER response.","Firewalls, IDS, IPS, and Networking"))</f>
        <v>Firewalls, IDS, IPS, and Networking</v>
      </c>
      <c r="B191" s="9"/>
      <c r="C191" s="33" t="str">
        <f t="shared" ref="C191:J191" si="13">C$22</f>
        <v>CIS Critical Security Controls v6.1</v>
      </c>
      <c r="D191" s="33" t="str">
        <f t="shared" si="13"/>
        <v>HIPAA</v>
      </c>
      <c r="E191" s="33" t="str">
        <f t="shared" si="13"/>
        <v>ISO 27002:27013</v>
      </c>
      <c r="F191" s="33" t="str">
        <f t="shared" si="13"/>
        <v>NIST Cybersecurity Framework</v>
      </c>
      <c r="G191" s="33" t="str">
        <f t="shared" si="13"/>
        <v>NIST SP 800-171r1</v>
      </c>
      <c r="H191" s="33" t="str">
        <f t="shared" si="13"/>
        <v>NIST SP 800-53r4</v>
      </c>
      <c r="I191" s="33" t="str">
        <f t="shared" si="13"/>
        <v>PCI DSS</v>
      </c>
      <c r="J191" s="33" t="str">
        <f t="shared" si="13"/>
        <v>Trusted CI</v>
      </c>
    </row>
    <row r="192" ht="36.0" customHeight="1">
      <c r="A192" s="38" t="s">
        <v>368</v>
      </c>
      <c r="B192" s="227" t="str">
        <f>VLOOKUP(A192,'HECVAT - Full | Vendor Response'!A$26:B$283,2,FALSE)</f>
        <v>Are you utilizing a stateful packet inspection (SPI) firewall?</v>
      </c>
      <c r="C192" s="337" t="str">
        <f>IF(LEN(VLOOKUP($A192,Questions!$B:$AA,20,FALSE))=0,"",VLOOKUP($A192,Questions!$B:$AA,20,FALSE))</f>
        <v> </v>
      </c>
      <c r="D192" s="343" t="str">
        <f>IF(LEN(VLOOKUP($A192,Questions!$B:$AA,21,FALSE))=0,"",VLOOKUP($A192,Questions!$B:$AA,21,FALSE))</f>
        <v> </v>
      </c>
      <c r="E192" s="337" t="str">
        <f>IF(LEN(VLOOKUP($A192,Questions!$B:$AA,22,FALSE))=0,"",VLOOKUP($A192,Questions!$B:$AA,22,FALSE))</f>
        <v> </v>
      </c>
      <c r="F192" s="337" t="str">
        <f>IF(LEN(VLOOKUP($A192,Questions!$B:$AA,23,FALSE))=0,"",VLOOKUP($A192,Questions!$B:$AA,23,FALSE))</f>
        <v> </v>
      </c>
      <c r="G192" s="338" t="str">
        <f>IF(LEN(VLOOKUP($A192,Questions!$B:$AA,24,FALSE))=0,"",VLOOKUP($A192,Questions!$B:$AA,24,FALSE))</f>
        <v> </v>
      </c>
      <c r="H192" s="338" t="str">
        <f>IF(LEN(VLOOKUP($A192,Questions!$B:$AA,25,FALSE))=0,"",VLOOKUP($A192,Questions!$B:$AA,25,FALSE))</f>
        <v> </v>
      </c>
      <c r="I192" s="341" t="str">
        <f>IF(LEN(VLOOKUP($A192,Questions!$B:$AA,26,FALSE))=0,"",VLOOKUP($A192,Questions!$B:$AA,26,FALSE))</f>
        <v> </v>
      </c>
      <c r="J192" s="341" t="str">
        <f>IF(LEN(VLOOKUP($A192,Questions!$B:$AB,27,FALSE))=0,"",VLOOKUP($A192,Questions!$B:$AB,27,FALSE))</f>
        <v> </v>
      </c>
    </row>
    <row r="193" ht="36.0" customHeight="1">
      <c r="A193" s="38" t="s">
        <v>370</v>
      </c>
      <c r="B193" s="227" t="str">
        <f>VLOOKUP(A193,'HECVAT - Full | Vendor Response'!A$26:B$283,2,FALSE)</f>
        <v>Is authority for firewall change approval documented?  Please list approver names or titles in Additional Info</v>
      </c>
      <c r="C193" s="337" t="str">
        <f>IF(LEN(VLOOKUP($A193,Questions!$B:$AA,20,FALSE))=0,"",VLOOKUP($A193,Questions!$B:$AA,20,FALSE))</f>
        <v> </v>
      </c>
      <c r="D193" s="343" t="str">
        <f>IF(LEN(VLOOKUP($A193,Questions!$B:$AA,21,FALSE))=0,"",VLOOKUP($A193,Questions!$B:$AA,21,FALSE))</f>
        <v> </v>
      </c>
      <c r="E193" s="337" t="str">
        <f>IF(LEN(VLOOKUP($A193,Questions!$B:$AA,22,FALSE))=0,"",VLOOKUP($A193,Questions!$B:$AA,22,FALSE))</f>
        <v> </v>
      </c>
      <c r="F193" s="337" t="str">
        <f>IF(LEN(VLOOKUP($A193,Questions!$B:$AA,23,FALSE))=0,"",VLOOKUP($A193,Questions!$B:$AA,23,FALSE))</f>
        <v> </v>
      </c>
      <c r="G193" s="338" t="str">
        <f>IF(LEN(VLOOKUP($A193,Questions!$B:$AA,24,FALSE))=0,"",VLOOKUP($A193,Questions!$B:$AA,24,FALSE))</f>
        <v> </v>
      </c>
      <c r="H193" s="338" t="str">
        <f>IF(LEN(VLOOKUP($A193,Questions!$B:$AA,25,FALSE))=0,"",VLOOKUP($A193,Questions!$B:$AA,25,FALSE))</f>
        <v> </v>
      </c>
      <c r="I193" s="341" t="str">
        <f>IF(LEN(VLOOKUP($A193,Questions!$B:$AA,26,FALSE))=0,"",VLOOKUP($A193,Questions!$B:$AA,26,FALSE))</f>
        <v> </v>
      </c>
      <c r="J193" s="341" t="str">
        <f>IF(LEN(VLOOKUP($A193,Questions!$B:$AB,27,FALSE))=0,"",VLOOKUP($A193,Questions!$B:$AB,27,FALSE))</f>
        <v> </v>
      </c>
    </row>
    <row r="194" ht="48.0" customHeight="1">
      <c r="A194" s="38" t="s">
        <v>371</v>
      </c>
      <c r="B194" s="227" t="str">
        <f>VLOOKUP(A194,'HECVAT - Full | Vendor Response'!A$26:B$283,2,FALSE)</f>
        <v>Do you have a documented policy for firewall change requests?</v>
      </c>
      <c r="C194" s="337" t="str">
        <f>IF(LEN(VLOOKUP($A194,Questions!$B:$AA,20,FALSE))=0,"",VLOOKUP($A194,Questions!$B:$AA,20,FALSE))</f>
        <v> </v>
      </c>
      <c r="D194" s="343" t="str">
        <f>IF(LEN(VLOOKUP($A194,Questions!$B:$AA,21,FALSE))=0,"",VLOOKUP($A194,Questions!$B:$AA,21,FALSE))</f>
        <v> </v>
      </c>
      <c r="E194" s="337" t="str">
        <f>IF(LEN(VLOOKUP($A194,Questions!$B:$AA,22,FALSE))=0,"",VLOOKUP($A194,Questions!$B:$AA,22,FALSE))</f>
        <v> </v>
      </c>
      <c r="F194" s="337" t="str">
        <f>IF(LEN(VLOOKUP($A194,Questions!$B:$AA,23,FALSE))=0,"",VLOOKUP($A194,Questions!$B:$AA,23,FALSE))</f>
        <v> </v>
      </c>
      <c r="G194" s="338" t="str">
        <f>IF(LEN(VLOOKUP($A194,Questions!$B:$AA,24,FALSE))=0,"",VLOOKUP($A194,Questions!$B:$AA,24,FALSE))</f>
        <v> </v>
      </c>
      <c r="H194" s="338" t="str">
        <f>IF(LEN(VLOOKUP($A194,Questions!$B:$AA,25,FALSE))=0,"",VLOOKUP($A194,Questions!$B:$AA,25,FALSE))</f>
        <v> </v>
      </c>
      <c r="I194" s="341" t="str">
        <f>IF(LEN(VLOOKUP($A194,Questions!$B:$AA,26,FALSE))=0,"",VLOOKUP($A194,Questions!$B:$AA,26,FALSE))</f>
        <v> </v>
      </c>
      <c r="J194" s="341" t="str">
        <f>IF(LEN(VLOOKUP($A194,Questions!$B:$AB,27,FALSE))=0,"",VLOOKUP($A194,Questions!$B:$AB,27,FALSE))</f>
        <v> </v>
      </c>
    </row>
    <row r="195" ht="36.0" customHeight="1">
      <c r="A195" s="38" t="s">
        <v>373</v>
      </c>
      <c r="B195" s="227" t="str">
        <f>VLOOKUP(A195,'HECVAT - Full | Vendor Response'!A$26:B$283,2,FALSE)</f>
        <v>Have you implemented an Intrusion Detection System (network-based)?</v>
      </c>
      <c r="C195" s="337" t="str">
        <f>IF(LEN(VLOOKUP($A195,Questions!$B:$AA,20,FALSE))=0,"",VLOOKUP($A195,Questions!$B:$AA,20,FALSE))</f>
        <v> </v>
      </c>
      <c r="D195" s="343" t="str">
        <f>IF(LEN(VLOOKUP($A195,Questions!$B:$AA,21,FALSE))=0,"",VLOOKUP($A195,Questions!$B:$AA,21,FALSE))</f>
        <v> </v>
      </c>
      <c r="E195" s="337" t="str">
        <f>IF(LEN(VLOOKUP($A195,Questions!$B:$AA,22,FALSE))=0,"",VLOOKUP($A195,Questions!$B:$AA,22,FALSE))</f>
        <v> </v>
      </c>
      <c r="F195" s="337" t="str">
        <f>IF(LEN(VLOOKUP($A195,Questions!$B:$AA,23,FALSE))=0,"",VLOOKUP($A195,Questions!$B:$AA,23,FALSE))</f>
        <v> </v>
      </c>
      <c r="G195" s="338" t="str">
        <f>IF(LEN(VLOOKUP($A195,Questions!$B:$AA,24,FALSE))=0,"",VLOOKUP($A195,Questions!$B:$AA,24,FALSE))</f>
        <v> </v>
      </c>
      <c r="H195" s="338" t="str">
        <f>IF(LEN(VLOOKUP($A195,Questions!$B:$AA,25,FALSE))=0,"",VLOOKUP($A195,Questions!$B:$AA,25,FALSE))</f>
        <v> </v>
      </c>
      <c r="I195" s="341" t="str">
        <f>IF(LEN(VLOOKUP($A195,Questions!$B:$AA,26,FALSE))=0,"",VLOOKUP($A195,Questions!$B:$AA,26,FALSE))</f>
        <v> </v>
      </c>
      <c r="J195" s="341" t="str">
        <f>IF(LEN(VLOOKUP($A195,Questions!$B:$AB,27,FALSE))=0,"",VLOOKUP($A195,Questions!$B:$AB,27,FALSE))</f>
        <v> </v>
      </c>
    </row>
    <row r="196" ht="36.0" customHeight="1">
      <c r="A196" s="38" t="s">
        <v>374</v>
      </c>
      <c r="B196" s="227" t="str">
        <f>VLOOKUP(A196,'HECVAT - Full | Vendor Response'!A$26:B$283,2,FALSE)</f>
        <v>Have you implemented an Intrusion Prevention System (network-based)?</v>
      </c>
      <c r="C196" s="337" t="str">
        <f>IF(LEN(VLOOKUP($A196,Questions!$B:$AA,20,FALSE))=0,"",VLOOKUP($A196,Questions!$B:$AA,20,FALSE))</f>
        <v> </v>
      </c>
      <c r="D196" s="343" t="str">
        <f>IF(LEN(VLOOKUP($A196,Questions!$B:$AA,21,FALSE))=0,"",VLOOKUP($A196,Questions!$B:$AA,21,FALSE))</f>
        <v> </v>
      </c>
      <c r="E196" s="337" t="str">
        <f>IF(LEN(VLOOKUP($A196,Questions!$B:$AA,22,FALSE))=0,"",VLOOKUP($A196,Questions!$B:$AA,22,FALSE))</f>
        <v> </v>
      </c>
      <c r="F196" s="337" t="str">
        <f>IF(LEN(VLOOKUP($A196,Questions!$B:$AA,23,FALSE))=0,"",VLOOKUP($A196,Questions!$B:$AA,23,FALSE))</f>
        <v> </v>
      </c>
      <c r="G196" s="337" t="str">
        <f>IF(LEN(VLOOKUP($A196,Questions!$B:$AA,24,FALSE))=0,"",VLOOKUP($A196,Questions!$B:$AA,24,FALSE))</f>
        <v> </v>
      </c>
      <c r="H196" s="337" t="str">
        <f>IF(LEN(VLOOKUP($A196,Questions!$B:$AA,25,FALSE))=0,"",VLOOKUP($A196,Questions!$B:$AA,25,FALSE))</f>
        <v> </v>
      </c>
      <c r="I196" s="341" t="str">
        <f>IF(LEN(VLOOKUP($A196,Questions!$B:$AA,26,FALSE))=0,"",VLOOKUP($A196,Questions!$B:$AA,26,FALSE))</f>
        <v> </v>
      </c>
      <c r="J196" s="341" t="str">
        <f>IF(LEN(VLOOKUP($A196,Questions!$B:$AB,27,FALSE))=0,"",VLOOKUP($A196,Questions!$B:$AB,27,FALSE))</f>
        <v> </v>
      </c>
    </row>
    <row r="197" ht="36.0" customHeight="1">
      <c r="A197" s="38" t="s">
        <v>376</v>
      </c>
      <c r="B197" s="227" t="str">
        <f>VLOOKUP(A197,'HECVAT - Full | Vendor Response'!A$26:B$283,2,FALSE)</f>
        <v>Do you employ host-based intrusion detection?</v>
      </c>
      <c r="C197" s="337" t="str">
        <f>IF(LEN(VLOOKUP($A197,Questions!$B:$AA,20,FALSE))=0,"",VLOOKUP($A197,Questions!$B:$AA,20,FALSE))</f>
        <v> </v>
      </c>
      <c r="D197" s="343" t="str">
        <f>IF(LEN(VLOOKUP($A197,Questions!$B:$AA,21,FALSE))=0,"",VLOOKUP($A197,Questions!$B:$AA,21,FALSE))</f>
        <v> </v>
      </c>
      <c r="E197" s="337" t="str">
        <f>IF(LEN(VLOOKUP($A197,Questions!$B:$AA,22,FALSE))=0,"",VLOOKUP($A197,Questions!$B:$AA,22,FALSE))</f>
        <v> </v>
      </c>
      <c r="F197" s="337" t="str">
        <f>IF(LEN(VLOOKUP($A197,Questions!$B:$AA,23,FALSE))=0,"",VLOOKUP($A197,Questions!$B:$AA,23,FALSE))</f>
        <v> </v>
      </c>
      <c r="G197" s="337" t="str">
        <f>IF(LEN(VLOOKUP($A197,Questions!$B:$AA,24,FALSE))=0,"",VLOOKUP($A197,Questions!$B:$AA,24,FALSE))</f>
        <v> </v>
      </c>
      <c r="H197" s="337" t="str">
        <f>IF(LEN(VLOOKUP($A197,Questions!$B:$AA,25,FALSE))=0,"",VLOOKUP($A197,Questions!$B:$AA,25,FALSE))</f>
        <v> </v>
      </c>
      <c r="I197" s="341" t="str">
        <f>IF(LEN(VLOOKUP($A197,Questions!$B:$AA,26,FALSE))=0,"",VLOOKUP($A197,Questions!$B:$AA,26,FALSE))</f>
        <v> </v>
      </c>
      <c r="J197" s="341" t="str">
        <f>IF(LEN(VLOOKUP($A197,Questions!$B:$AB,27,FALSE))=0,"",VLOOKUP($A197,Questions!$B:$AB,27,FALSE))</f>
        <v> </v>
      </c>
    </row>
    <row r="198" ht="36.0" customHeight="1">
      <c r="A198" s="38" t="s">
        <v>377</v>
      </c>
      <c r="B198" s="227" t="str">
        <f>VLOOKUP(A198,'HECVAT - Full | Vendor Response'!A$26:B$283,2,FALSE)</f>
        <v>Do you employ host-based intrusion prevention?</v>
      </c>
      <c r="C198" s="337" t="str">
        <f>IF(LEN(VLOOKUP($A198,Questions!$B:$AA,20,FALSE))=0,"",VLOOKUP($A198,Questions!$B:$AA,20,FALSE))</f>
        <v> </v>
      </c>
      <c r="D198" s="343" t="str">
        <f>IF(LEN(VLOOKUP($A198,Questions!$B:$AA,21,FALSE))=0,"",VLOOKUP($A198,Questions!$B:$AA,21,FALSE))</f>
        <v> </v>
      </c>
      <c r="E198" s="337" t="str">
        <f>IF(LEN(VLOOKUP($A198,Questions!$B:$AA,22,FALSE))=0,"",VLOOKUP($A198,Questions!$B:$AA,22,FALSE))</f>
        <v> </v>
      </c>
      <c r="F198" s="337" t="str">
        <f>IF(LEN(VLOOKUP($A198,Questions!$B:$AA,23,FALSE))=0,"",VLOOKUP($A198,Questions!$B:$AA,23,FALSE))</f>
        <v> </v>
      </c>
      <c r="G198" s="337" t="str">
        <f>IF(LEN(VLOOKUP($A198,Questions!$B:$AA,24,FALSE))=0,"",VLOOKUP($A198,Questions!$B:$AA,24,FALSE))</f>
        <v> </v>
      </c>
      <c r="H198" s="337" t="str">
        <f>IF(LEN(VLOOKUP($A198,Questions!$B:$AA,25,FALSE))=0,"",VLOOKUP($A198,Questions!$B:$AA,25,FALSE))</f>
        <v> </v>
      </c>
      <c r="I198" s="341" t="str">
        <f>IF(LEN(VLOOKUP($A198,Questions!$B:$AA,26,FALSE))=0,"",VLOOKUP($A198,Questions!$B:$AA,26,FALSE))</f>
        <v> </v>
      </c>
      <c r="J198" s="341" t="str">
        <f>IF(LEN(VLOOKUP($A198,Questions!$B:$AB,27,FALSE))=0,"",VLOOKUP($A198,Questions!$B:$AB,27,FALSE))</f>
        <v> </v>
      </c>
    </row>
    <row r="199" ht="36.0" customHeight="1">
      <c r="A199" s="38" t="s">
        <v>379</v>
      </c>
      <c r="B199" s="227" t="str">
        <f>VLOOKUP(A199,'HECVAT - Full | Vendor Response'!A$26:B$283,2,FALSE)</f>
        <v>Are you employing any next-generation persistent threat (NGPT) monitoring?</v>
      </c>
      <c r="C199" s="337" t="str">
        <f>IF(LEN(VLOOKUP($A199,Questions!$B:$AA,20,FALSE))=0,"",VLOOKUP($A199,Questions!$B:$AA,20,FALSE))</f>
        <v> </v>
      </c>
      <c r="D199" s="343" t="str">
        <f>IF(LEN(VLOOKUP($A199,Questions!$B:$AA,21,FALSE))=0,"",VLOOKUP($A199,Questions!$B:$AA,21,FALSE))</f>
        <v> </v>
      </c>
      <c r="E199" s="337" t="str">
        <f>IF(LEN(VLOOKUP($A199,Questions!$B:$AA,22,FALSE))=0,"",VLOOKUP($A199,Questions!$B:$AA,22,FALSE))</f>
        <v> </v>
      </c>
      <c r="F199" s="337" t="str">
        <f>IF(LEN(VLOOKUP($A199,Questions!$B:$AA,23,FALSE))=0,"",VLOOKUP($A199,Questions!$B:$AA,23,FALSE))</f>
        <v> </v>
      </c>
      <c r="G199" s="337" t="str">
        <f>IF(LEN(VLOOKUP($A199,Questions!$B:$AA,24,FALSE))=0,"",VLOOKUP($A199,Questions!$B:$AA,24,FALSE))</f>
        <v> </v>
      </c>
      <c r="H199" s="337" t="str">
        <f>IF(LEN(VLOOKUP($A199,Questions!$B:$AA,25,FALSE))=0,"",VLOOKUP($A199,Questions!$B:$AA,25,FALSE))</f>
        <v> </v>
      </c>
      <c r="I199" s="341" t="str">
        <f>IF(LEN(VLOOKUP($A199,Questions!$B:$AA,26,FALSE))=0,"",VLOOKUP($A199,Questions!$B:$AA,26,FALSE))</f>
        <v> </v>
      </c>
      <c r="J199" s="341" t="str">
        <f>IF(LEN(VLOOKUP($A199,Questions!$B:$AB,27,FALSE))=0,"",VLOOKUP($A199,Questions!$B:$AB,27,FALSE))</f>
        <v> </v>
      </c>
    </row>
    <row r="200" ht="48.0" customHeight="1">
      <c r="A200" s="38" t="s">
        <v>381</v>
      </c>
      <c r="B200" s="227" t="str">
        <f>VLOOKUP(A200,'HECVAT - Full | Vendor Response'!A$26:B$283,2,FALSE)</f>
        <v>Do you monitor for intrusions on a 24x7x365 basis?</v>
      </c>
      <c r="C200" s="337" t="str">
        <f>IF(LEN(VLOOKUP($A200,Questions!$B:$AA,20,FALSE))=0,"",VLOOKUP($A200,Questions!$B:$AA,20,FALSE))</f>
        <v> </v>
      </c>
      <c r="D200" s="343" t="str">
        <f>IF(LEN(VLOOKUP($A200,Questions!$B:$AA,21,FALSE))=0,"",VLOOKUP($A200,Questions!$B:$AA,21,FALSE))</f>
        <v> </v>
      </c>
      <c r="E200" s="337" t="str">
        <f>IF(LEN(VLOOKUP($A200,Questions!$B:$AA,22,FALSE))=0,"",VLOOKUP($A200,Questions!$B:$AA,22,FALSE))</f>
        <v> </v>
      </c>
      <c r="F200" s="338" t="str">
        <f>IF(LEN(VLOOKUP($A200,Questions!$B:$AA,23,FALSE))=0,"",VLOOKUP($A200,Questions!$B:$AA,23,FALSE))</f>
        <v> </v>
      </c>
      <c r="G200" s="337" t="str">
        <f>IF(LEN(VLOOKUP($A200,Questions!$B:$AA,24,FALSE))=0,"",VLOOKUP($A200,Questions!$B:$AA,24,FALSE))</f>
        <v> </v>
      </c>
      <c r="H200" s="337" t="str">
        <f>IF(LEN(VLOOKUP($A200,Questions!$B:$AA,25,FALSE))=0,"",VLOOKUP($A200,Questions!$B:$AA,25,FALSE))</f>
        <v> </v>
      </c>
      <c r="I200" s="341" t="str">
        <f>IF(LEN(VLOOKUP($A200,Questions!$B:$AA,26,FALSE))=0,"",VLOOKUP($A200,Questions!$B:$AA,26,FALSE))</f>
        <v> </v>
      </c>
      <c r="J200" s="341" t="str">
        <f>IF(LEN(VLOOKUP($A200,Questions!$B:$AB,27,FALSE))=0,"",VLOOKUP($A200,Questions!$B:$AB,27,FALSE))</f>
        <v> </v>
      </c>
    </row>
    <row r="201" ht="36.0" customHeight="1">
      <c r="A201" s="38" t="s">
        <v>382</v>
      </c>
      <c r="B201" s="227" t="str">
        <f>VLOOKUP(A201,'HECVAT - Full | Vendor Response'!A$26:B$283,2,FALSE)</f>
        <v>Is intrusion monitoring performed internally or by a third-party service?</v>
      </c>
      <c r="C201" s="337" t="str">
        <f>IF(LEN(VLOOKUP($A201,Questions!$B:$AA,20,FALSE))=0,"",VLOOKUP($A201,Questions!$B:$AA,20,FALSE))</f>
        <v> </v>
      </c>
      <c r="D201" s="343" t="str">
        <f>IF(LEN(VLOOKUP($A201,Questions!$B:$AA,21,FALSE))=0,"",VLOOKUP($A201,Questions!$B:$AA,21,FALSE))</f>
        <v> </v>
      </c>
      <c r="E201" s="337" t="str">
        <f>IF(LEN(VLOOKUP($A201,Questions!$B:$AA,22,FALSE))=0,"",VLOOKUP($A201,Questions!$B:$AA,22,FALSE))</f>
        <v> </v>
      </c>
      <c r="F201" s="337" t="str">
        <f>IF(LEN(VLOOKUP($A201,Questions!$B:$AA,23,FALSE))=0,"",VLOOKUP($A201,Questions!$B:$AA,23,FALSE))</f>
        <v> </v>
      </c>
      <c r="G201" s="337" t="str">
        <f>IF(LEN(VLOOKUP($A201,Questions!$B:$AA,24,FALSE))=0,"",VLOOKUP($A201,Questions!$B:$AA,24,FALSE))</f>
        <v> </v>
      </c>
      <c r="H201" s="337" t="str">
        <f>IF(LEN(VLOOKUP($A201,Questions!$B:$AA,25,FALSE))=0,"",VLOOKUP($A201,Questions!$B:$AA,25,FALSE))</f>
        <v> </v>
      </c>
      <c r="I201" s="341" t="str">
        <f>IF(LEN(VLOOKUP($A201,Questions!$B:$AA,26,FALSE))=0,"",VLOOKUP($A201,Questions!$B:$AA,26,FALSE))</f>
        <v> </v>
      </c>
      <c r="J201" s="341" t="str">
        <f>IF(LEN(VLOOKUP($A201,Questions!$B:$AB,27,FALSE))=0,"",VLOOKUP($A201,Questions!$B:$AB,27,FALSE))</f>
        <v> </v>
      </c>
    </row>
    <row r="202" ht="36.0" customHeight="1">
      <c r="A202" s="38" t="s">
        <v>384</v>
      </c>
      <c r="B202" s="227" t="str">
        <f>VLOOKUP(A202,'HECVAT - Full | Vendor Response'!A$26:B$283,2,FALSE)</f>
        <v>Are audit logs available for all changes to the network, firewall, IDS, and IPS systems?</v>
      </c>
      <c r="C202" s="337" t="str">
        <f>IF(LEN(VLOOKUP($A202,Questions!$B:$AA,20,FALSE))=0,"",VLOOKUP($A202,Questions!$B:$AA,20,FALSE))</f>
        <v> </v>
      </c>
      <c r="D202" s="343" t="str">
        <f>IF(LEN(VLOOKUP($A202,Questions!$B:$AA,21,FALSE))=0,"",VLOOKUP($A202,Questions!$B:$AA,21,FALSE))</f>
        <v> </v>
      </c>
      <c r="E202" s="337" t="str">
        <f>IF(LEN(VLOOKUP($A202,Questions!$B:$AA,22,FALSE))=0,"",VLOOKUP($A202,Questions!$B:$AA,22,FALSE))</f>
        <v> </v>
      </c>
      <c r="F202" s="337" t="str">
        <f>IF(LEN(VLOOKUP($A202,Questions!$B:$AA,23,FALSE))=0,"",VLOOKUP($A202,Questions!$B:$AA,23,FALSE))</f>
        <v> </v>
      </c>
      <c r="G202" s="337" t="str">
        <f>IF(LEN(VLOOKUP($A202,Questions!$B:$AA,24,FALSE))=0,"",VLOOKUP($A202,Questions!$B:$AA,24,FALSE))</f>
        <v> </v>
      </c>
      <c r="H202" s="337" t="str">
        <f>IF(LEN(VLOOKUP($A202,Questions!$B:$AA,25,FALSE))=0,"",VLOOKUP($A202,Questions!$B:$AA,25,FALSE))</f>
        <v> </v>
      </c>
      <c r="I202" s="341" t="str">
        <f>IF(LEN(VLOOKUP($A202,Questions!$B:$AA,26,FALSE))=0,"",VLOOKUP($A202,Questions!$B:$AA,26,FALSE))</f>
        <v> </v>
      </c>
      <c r="J202" s="341" t="str">
        <f>IF(LEN(VLOOKUP($A202,Questions!$B:$AB,27,FALSE))=0,"",VLOOKUP($A202,Questions!$B:$AB,27,FALSE))</f>
        <v> </v>
      </c>
    </row>
    <row r="203" ht="36.0" customHeight="1">
      <c r="A203" s="32" t="str">
        <f>IF($C$30="","Policies, Procedures, and Processes",IF($C$30="Yes","Pol/Pro/Proc - Optional based on QUALIFIER response.","Policies, Procedures, and Processes"))</f>
        <v>Policies, Procedures, and Processes</v>
      </c>
      <c r="B203" s="9"/>
      <c r="C203" s="33" t="str">
        <f t="shared" ref="C203:J203" si="14">C$22</f>
        <v>CIS Critical Security Controls v6.1</v>
      </c>
      <c r="D203" s="33" t="str">
        <f t="shared" si="14"/>
        <v>HIPAA</v>
      </c>
      <c r="E203" s="33" t="str">
        <f t="shared" si="14"/>
        <v>ISO 27002:27013</v>
      </c>
      <c r="F203" s="33" t="str">
        <f t="shared" si="14"/>
        <v>NIST Cybersecurity Framework</v>
      </c>
      <c r="G203" s="33" t="str">
        <f t="shared" si="14"/>
        <v>NIST SP 800-171r1</v>
      </c>
      <c r="H203" s="33" t="str">
        <f t="shared" si="14"/>
        <v>NIST SP 800-53r4</v>
      </c>
      <c r="I203" s="33" t="str">
        <f t="shared" si="14"/>
        <v>PCI DSS</v>
      </c>
      <c r="J203" s="33" t="str">
        <f t="shared" si="14"/>
        <v>Trusted CI</v>
      </c>
    </row>
    <row r="204" ht="72.0" customHeight="1">
      <c r="A204" s="38" t="s">
        <v>387</v>
      </c>
      <c r="B204" s="227" t="str">
        <f>VLOOKUP(A204,'HECVAT - Full | Vendor Response'!A$26:B$283,2,FALSE)</f>
        <v>Can you share the organization chart, mission statement, and policies for your information security unit?</v>
      </c>
      <c r="C204" s="338" t="str">
        <f>IF(LEN(VLOOKUP($A204,Questions!$B:$AA,20,FALSE))=0,"",VLOOKUP($A204,Questions!$B:$AA,20,FALSE))</f>
        <v> </v>
      </c>
      <c r="D204" s="338" t="str">
        <f>IF(LEN(VLOOKUP($A204,Questions!$B:$AA,21,FALSE))=0,"",VLOOKUP($A204,Questions!$B:$AA,21,FALSE))</f>
        <v> </v>
      </c>
      <c r="E204" s="337" t="str">
        <f>IF(LEN(VLOOKUP($A204,Questions!$B:$AA,22,FALSE))=0,"",VLOOKUP($A204,Questions!$B:$AA,22,FALSE))</f>
        <v> </v>
      </c>
      <c r="F204" s="337" t="str">
        <f>IF(LEN(VLOOKUP($A204,Questions!$B:$AA,23,FALSE))=0,"",VLOOKUP($A204,Questions!$B:$AA,23,FALSE))</f>
        <v> </v>
      </c>
      <c r="G204" s="337" t="str">
        <f>IF(LEN(VLOOKUP($A204,Questions!$B:$AA,24,FALSE))=0,"",VLOOKUP($A204,Questions!$B:$AA,24,FALSE))</f>
        <v> </v>
      </c>
      <c r="H204" s="337" t="str">
        <f>IF(LEN(VLOOKUP($A204,Questions!$B:$AA,25,FALSE))=0,"",VLOOKUP($A204,Questions!$B:$AA,25,FALSE))</f>
        <v> </v>
      </c>
      <c r="I204" s="337" t="str">
        <f>IF(LEN(VLOOKUP($A204,Questions!$B:$AA,26,FALSE))=0,"",VLOOKUP($A204,Questions!$B:$AA,26,FALSE))</f>
        <v> </v>
      </c>
      <c r="J204" s="337" t="str">
        <f>IF(LEN(VLOOKUP($A204,Questions!$B:$AB,27,FALSE))=0,"",VLOOKUP($A204,Questions!$B:$AB,27,FALSE))</f>
        <v> </v>
      </c>
    </row>
    <row r="205" ht="36.0" customHeight="1">
      <c r="A205" s="38" t="s">
        <v>389</v>
      </c>
      <c r="B205" s="227" t="str">
        <f>VLOOKUP(A205,'HECVAT - Full | Vendor Response'!A$26:B$283,2,FALSE)</f>
        <v>Do you have a documented patch management process?</v>
      </c>
      <c r="C205" s="337" t="str">
        <f>IF(LEN(VLOOKUP($A205,Questions!$B:$AA,20,FALSE))=0,"",VLOOKUP($A205,Questions!$B:$AA,20,FALSE))</f>
        <v> </v>
      </c>
      <c r="D205" s="338" t="str">
        <f>IF(LEN(VLOOKUP($A205,Questions!$B:$AA,21,FALSE))=0,"",VLOOKUP($A205,Questions!$B:$AA,21,FALSE))</f>
        <v> </v>
      </c>
      <c r="E205" s="337" t="str">
        <f>IF(LEN(VLOOKUP($A205,Questions!$B:$AA,22,FALSE))=0,"",VLOOKUP($A205,Questions!$B:$AA,22,FALSE))</f>
        <v> </v>
      </c>
      <c r="F205" s="337" t="str">
        <f>IF(LEN(VLOOKUP($A205,Questions!$B:$AA,23,FALSE))=0,"",VLOOKUP($A205,Questions!$B:$AA,23,FALSE))</f>
        <v> </v>
      </c>
      <c r="G205" s="338" t="str">
        <f>IF(LEN(VLOOKUP($A205,Questions!$B:$AA,24,FALSE))=0,"",VLOOKUP($A205,Questions!$B:$AA,24,FALSE))</f>
        <v> </v>
      </c>
      <c r="H205" s="337" t="str">
        <f>IF(LEN(VLOOKUP($A205,Questions!$B:$AA,25,FALSE))=0,"",VLOOKUP($A205,Questions!$B:$AA,25,FALSE))</f>
        <v> </v>
      </c>
      <c r="I205" s="337" t="str">
        <f>IF(LEN(VLOOKUP($A205,Questions!$B:$AA,26,FALSE))=0,"",VLOOKUP($A205,Questions!$B:$AA,26,FALSE))</f>
        <v> </v>
      </c>
      <c r="J205" s="337" t="str">
        <f>IF(LEN(VLOOKUP($A205,Questions!$B:$AB,27,FALSE))=0,"",VLOOKUP($A205,Questions!$B:$AB,27,FALSE))</f>
        <v> </v>
      </c>
    </row>
    <row r="206" ht="36.0" customHeight="1">
      <c r="A206" s="38" t="s">
        <v>390</v>
      </c>
      <c r="B206" s="227" t="str">
        <f>VLOOKUP(A206,'HECVAT - Full | Vendor Response'!A$26:B$283,2,FALSE)</f>
        <v>Can you accommodate encryption requirements using open standards?</v>
      </c>
      <c r="C206" s="337" t="str">
        <f>IF(LEN(VLOOKUP($A206,Questions!$B:$AA,20,FALSE))=0,"",VLOOKUP($A206,Questions!$B:$AA,20,FALSE))</f>
        <v> </v>
      </c>
      <c r="D206" s="338" t="str">
        <f>IF(LEN(VLOOKUP($A206,Questions!$B:$AA,21,FALSE))=0,"",VLOOKUP($A206,Questions!$B:$AA,21,FALSE))</f>
        <v> </v>
      </c>
      <c r="E206" s="337" t="str">
        <f>IF(LEN(VLOOKUP($A206,Questions!$B:$AA,22,FALSE))=0,"",VLOOKUP($A206,Questions!$B:$AA,22,FALSE))</f>
        <v> </v>
      </c>
      <c r="F206" s="338" t="str">
        <f>IF(LEN(VLOOKUP($A206,Questions!$B:$AA,23,FALSE))=0,"",VLOOKUP($A206,Questions!$B:$AA,23,FALSE))</f>
        <v> </v>
      </c>
      <c r="G206" s="338" t="str">
        <f>IF(LEN(VLOOKUP($A206,Questions!$B:$AA,24,FALSE))=0,"",VLOOKUP($A206,Questions!$B:$AA,24,FALSE))</f>
        <v> </v>
      </c>
      <c r="H206" s="337" t="str">
        <f>IF(LEN(VLOOKUP($A206,Questions!$B:$AA,25,FALSE))=0,"",VLOOKUP($A206,Questions!$B:$AA,25,FALSE))</f>
        <v> </v>
      </c>
      <c r="I206" s="337" t="str">
        <f>IF(LEN(VLOOKUP($A206,Questions!$B:$AA,26,FALSE))=0,"",VLOOKUP($A206,Questions!$B:$AA,26,FALSE))</f>
        <v> </v>
      </c>
      <c r="J206" s="337" t="str">
        <f>IF(LEN(VLOOKUP($A206,Questions!$B:$AB,27,FALSE))=0,"",VLOOKUP($A206,Questions!$B:$AB,27,FALSE))</f>
        <v> </v>
      </c>
    </row>
    <row r="207" ht="48.0" customHeight="1">
      <c r="A207" s="38" t="s">
        <v>391</v>
      </c>
      <c r="B207" s="227" t="str">
        <f>VLOOKUP(A207,'HECVAT - Full | Vendor Response'!A$26:B$283,2,FALSE)</f>
        <v>Are information security principles designed into the product lifecycle?</v>
      </c>
      <c r="C207" s="337" t="str">
        <f>IF(LEN(VLOOKUP($A207,Questions!$B:$AA,20,FALSE))=0,"",VLOOKUP($A207,Questions!$B:$AA,20,FALSE))</f>
        <v> </v>
      </c>
      <c r="D207" s="338" t="str">
        <f>IF(LEN(VLOOKUP($A207,Questions!$B:$AA,21,FALSE))=0,"",VLOOKUP($A207,Questions!$B:$AA,21,FALSE))</f>
        <v> </v>
      </c>
      <c r="E207" s="337" t="str">
        <f>IF(LEN(VLOOKUP($A207,Questions!$B:$AA,22,FALSE))=0,"",VLOOKUP($A207,Questions!$B:$AA,22,FALSE))</f>
        <v> </v>
      </c>
      <c r="F207" s="338" t="str">
        <f>IF(LEN(VLOOKUP($A207,Questions!$B:$AA,23,FALSE))=0,"",VLOOKUP($A207,Questions!$B:$AA,23,FALSE))</f>
        <v> </v>
      </c>
      <c r="G207" s="338" t="str">
        <f>IF(LEN(VLOOKUP($A207,Questions!$B:$AA,24,FALSE))=0,"",VLOOKUP($A207,Questions!$B:$AA,24,FALSE))</f>
        <v> </v>
      </c>
      <c r="H207" s="337" t="str">
        <f>IF(LEN(VLOOKUP($A207,Questions!$B:$AA,25,FALSE))=0,"",VLOOKUP($A207,Questions!$B:$AA,25,FALSE))</f>
        <v> </v>
      </c>
      <c r="I207" s="337" t="str">
        <f>IF(LEN(VLOOKUP($A207,Questions!$B:$AA,26,FALSE))=0,"",VLOOKUP($A207,Questions!$B:$AA,26,FALSE))</f>
        <v> </v>
      </c>
      <c r="J207" s="337" t="str">
        <f>IF(LEN(VLOOKUP($A207,Questions!$B:$AB,27,FALSE))=0,"",VLOOKUP($A207,Questions!$B:$AB,27,FALSE))</f>
        <v> </v>
      </c>
    </row>
    <row r="208" ht="48.0" customHeight="1">
      <c r="A208" s="38" t="s">
        <v>393</v>
      </c>
      <c r="B208" s="227" t="str">
        <f>VLOOKUP(A208,'HECVAT - Full | Vendor Response'!A$26:B$283,2,FALSE)</f>
        <v>Do you have a documented systems development life cycle (SDLC)?</v>
      </c>
      <c r="C208" s="337" t="str">
        <f>IF(LEN(VLOOKUP($A208,Questions!$B:$AA,20,FALSE))=0,"",VLOOKUP($A208,Questions!$B:$AA,20,FALSE))</f>
        <v> </v>
      </c>
      <c r="D208" s="338" t="str">
        <f>IF(LEN(VLOOKUP($A208,Questions!$B:$AA,21,FALSE))=0,"",VLOOKUP($A208,Questions!$B:$AA,21,FALSE))</f>
        <v> </v>
      </c>
      <c r="E208" s="337" t="str">
        <f>IF(LEN(VLOOKUP($A208,Questions!$B:$AA,22,FALSE))=0,"",VLOOKUP($A208,Questions!$B:$AA,22,FALSE))</f>
        <v> </v>
      </c>
      <c r="F208" s="338" t="str">
        <f>IF(LEN(VLOOKUP($A208,Questions!$B:$AA,23,FALSE))=0,"",VLOOKUP($A208,Questions!$B:$AA,23,FALSE))</f>
        <v> </v>
      </c>
      <c r="G208" s="338" t="str">
        <f>IF(LEN(VLOOKUP($A208,Questions!$B:$AA,24,FALSE))=0,"",VLOOKUP($A208,Questions!$B:$AA,24,FALSE))</f>
        <v> </v>
      </c>
      <c r="H208" s="337" t="str">
        <f>IF(LEN(VLOOKUP($A208,Questions!$B:$AA,25,FALSE))=0,"",VLOOKUP($A208,Questions!$B:$AA,25,FALSE))</f>
        <v> </v>
      </c>
      <c r="I208" s="337" t="str">
        <f>IF(LEN(VLOOKUP($A208,Questions!$B:$AA,26,FALSE))=0,"",VLOOKUP($A208,Questions!$B:$AA,26,FALSE))</f>
        <v> </v>
      </c>
      <c r="J208" s="337" t="str">
        <f>IF(LEN(VLOOKUP($A208,Questions!$B:$AB,27,FALSE))=0,"",VLOOKUP($A208,Questions!$B:$AB,27,FALSE))</f>
        <v> </v>
      </c>
    </row>
    <row r="209" ht="48.0" customHeight="1">
      <c r="A209" s="38" t="s">
        <v>395</v>
      </c>
      <c r="B209" s="227" t="str">
        <f>VLOOKUP(A209,'HECVAT - Full | Vendor Response'!A$26:B$283,2,FALSE)</f>
        <v>Will you comply with applicable breach notification laws?</v>
      </c>
      <c r="C209" s="337" t="str">
        <f>IF(LEN(VLOOKUP($A209,Questions!$B:$AA,20,FALSE))=0,"",VLOOKUP($A209,Questions!$B:$AA,20,FALSE))</f>
        <v> </v>
      </c>
      <c r="D209" s="338" t="str">
        <f>IF(LEN(VLOOKUP($A209,Questions!$B:$AA,21,FALSE))=0,"",VLOOKUP($A209,Questions!$B:$AA,21,FALSE))</f>
        <v> </v>
      </c>
      <c r="E209" s="337" t="str">
        <f>IF(LEN(VLOOKUP($A209,Questions!$B:$AA,22,FALSE))=0,"",VLOOKUP($A209,Questions!$B:$AA,22,FALSE))</f>
        <v> </v>
      </c>
      <c r="F209" s="337" t="str">
        <f>IF(LEN(VLOOKUP($A209,Questions!$B:$AA,23,FALSE))=0,"",VLOOKUP($A209,Questions!$B:$AA,23,FALSE))</f>
        <v> </v>
      </c>
      <c r="G209" s="338" t="str">
        <f>IF(LEN(VLOOKUP($A209,Questions!$B:$AA,24,FALSE))=0,"",VLOOKUP($A209,Questions!$B:$AA,24,FALSE))</f>
        <v> </v>
      </c>
      <c r="H209" s="337" t="str">
        <f>IF(LEN(VLOOKUP($A209,Questions!$B:$AA,25,FALSE))=0,"",VLOOKUP($A209,Questions!$B:$AA,25,FALSE))</f>
        <v> </v>
      </c>
      <c r="I209" s="337" t="str">
        <f>IF(LEN(VLOOKUP($A209,Questions!$B:$AA,26,FALSE))=0,"",VLOOKUP($A209,Questions!$B:$AA,26,FALSE))</f>
        <v> </v>
      </c>
      <c r="J209" s="337" t="str">
        <f>IF(LEN(VLOOKUP($A209,Questions!$B:$AB,27,FALSE))=0,"",VLOOKUP($A209,Questions!$B:$AB,27,FALSE))</f>
        <v> </v>
      </c>
    </row>
    <row r="210" ht="84.0" customHeight="1">
      <c r="A210" s="38" t="s">
        <v>397</v>
      </c>
      <c r="B210" s="227" t="str">
        <f>VLOOKUP(A210,'HECVAT - Full | Vendor Response'!A$26:B$283,2,FALSE)</f>
        <v>Will you comply with the Institution's IT policies with regards to user privacy and data protection?</v>
      </c>
      <c r="C210" s="337" t="str">
        <f>IF(LEN(VLOOKUP($A210,Questions!$B:$AA,20,FALSE))=0,"",VLOOKUP($A210,Questions!$B:$AA,20,FALSE))</f>
        <v> </v>
      </c>
      <c r="D210" s="338" t="str">
        <f>IF(LEN(VLOOKUP($A210,Questions!$B:$AA,21,FALSE))=0,"",VLOOKUP($A210,Questions!$B:$AA,21,FALSE))</f>
        <v> </v>
      </c>
      <c r="E210" s="337" t="str">
        <f>IF(LEN(VLOOKUP($A210,Questions!$B:$AA,22,FALSE))=0,"",VLOOKUP($A210,Questions!$B:$AA,22,FALSE))</f>
        <v> </v>
      </c>
      <c r="F210" s="337" t="str">
        <f>IF(LEN(VLOOKUP($A210,Questions!$B:$AA,23,FALSE))=0,"",VLOOKUP($A210,Questions!$B:$AA,23,FALSE))</f>
        <v> </v>
      </c>
      <c r="G210" s="337" t="str">
        <f>IF(LEN(VLOOKUP($A210,Questions!$B:$AA,24,FALSE))=0,"",VLOOKUP($A210,Questions!$B:$AA,24,FALSE))</f>
        <v> </v>
      </c>
      <c r="H210" s="337" t="str">
        <f>IF(LEN(VLOOKUP($A210,Questions!$B:$AA,25,FALSE))=0,"",VLOOKUP($A210,Questions!$B:$AA,25,FALSE))</f>
        <v> </v>
      </c>
      <c r="I210" s="337" t="str">
        <f>IF(LEN(VLOOKUP($A210,Questions!$B:$AA,26,FALSE))=0,"",VLOOKUP($A210,Questions!$B:$AA,26,FALSE))</f>
        <v> </v>
      </c>
      <c r="J210" s="337" t="str">
        <f>IF(LEN(VLOOKUP($A210,Questions!$B:$AB,27,FALSE))=0,"",VLOOKUP($A210,Questions!$B:$AB,27,FALSE))</f>
        <v> </v>
      </c>
    </row>
    <row r="211" ht="48.0" customHeight="1">
      <c r="A211" s="38" t="s">
        <v>399</v>
      </c>
      <c r="B211" s="227" t="str">
        <f>VLOOKUP(A211,'HECVAT - Full | Vendor Response'!A$26:B$283,2,FALSE)</f>
        <v>Is your company subject to Institution's geographic region's laws and regulations?</v>
      </c>
      <c r="C211" s="337" t="str">
        <f>IF(LEN(VLOOKUP($A211,Questions!$B:$AA,20,FALSE))=0,"",VLOOKUP($A211,Questions!$B:$AA,20,FALSE))</f>
        <v> </v>
      </c>
      <c r="D211" s="338" t="str">
        <f>IF(LEN(VLOOKUP($A211,Questions!$B:$AA,21,FALSE))=0,"",VLOOKUP($A211,Questions!$B:$AA,21,FALSE))</f>
        <v> </v>
      </c>
      <c r="E211" s="337" t="str">
        <f>IF(LEN(VLOOKUP($A211,Questions!$B:$AA,22,FALSE))=0,"",VLOOKUP($A211,Questions!$B:$AA,22,FALSE))</f>
        <v> </v>
      </c>
      <c r="F211" s="338" t="str">
        <f>IF(LEN(VLOOKUP($A211,Questions!$B:$AA,23,FALSE))=0,"",VLOOKUP($A211,Questions!$B:$AA,23,FALSE))</f>
        <v> </v>
      </c>
      <c r="G211" s="337" t="str">
        <f>IF(LEN(VLOOKUP($A211,Questions!$B:$AA,24,FALSE))=0,"",VLOOKUP($A211,Questions!$B:$AA,24,FALSE))</f>
        <v> </v>
      </c>
      <c r="H211" s="337" t="str">
        <f>IF(LEN(VLOOKUP($A211,Questions!$B:$AA,25,FALSE))=0,"",VLOOKUP($A211,Questions!$B:$AA,25,FALSE))</f>
        <v> </v>
      </c>
      <c r="I211" s="337" t="str">
        <f>IF(LEN(VLOOKUP($A211,Questions!$B:$AA,26,FALSE))=0,"",VLOOKUP($A211,Questions!$B:$AA,26,FALSE))</f>
        <v> </v>
      </c>
      <c r="J211" s="337" t="str">
        <f>IF(LEN(VLOOKUP($A211,Questions!$B:$AB,27,FALSE))=0,"",VLOOKUP($A211,Questions!$B:$AB,27,FALSE))</f>
        <v> </v>
      </c>
    </row>
    <row r="212" ht="36.0" customHeight="1">
      <c r="A212" s="38" t="s">
        <v>401</v>
      </c>
      <c r="B212" s="227" t="str">
        <f>VLOOKUP(A212,'HECVAT - Full | Vendor Response'!A$26:B$283,2,FALSE)</f>
        <v>Do you perform background screenings or multi-state background checks on all employees prior to their first day of work?</v>
      </c>
      <c r="C212" s="337" t="str">
        <f>IF(LEN(VLOOKUP($A212,Questions!$B:$AA,20,FALSE))=0,"",VLOOKUP($A212,Questions!$B:$AA,20,FALSE))</f>
        <v> </v>
      </c>
      <c r="D212" s="338" t="str">
        <f>IF(LEN(VLOOKUP($A212,Questions!$B:$AA,21,FALSE))=0,"",VLOOKUP($A212,Questions!$B:$AA,21,FALSE))</f>
        <v> </v>
      </c>
      <c r="E212" s="337" t="str">
        <f>IF(LEN(VLOOKUP($A212,Questions!$B:$AA,22,FALSE))=0,"",VLOOKUP($A212,Questions!$B:$AA,22,FALSE))</f>
        <v> </v>
      </c>
      <c r="F212" s="337" t="str">
        <f>IF(LEN(VLOOKUP($A212,Questions!$B:$AA,23,FALSE))=0,"",VLOOKUP($A212,Questions!$B:$AA,23,FALSE))</f>
        <v> </v>
      </c>
      <c r="G212" s="338" t="str">
        <f>IF(LEN(VLOOKUP($A212,Questions!$B:$AA,24,FALSE))=0,"",VLOOKUP($A212,Questions!$B:$AA,24,FALSE))</f>
        <v> </v>
      </c>
      <c r="H212" s="337" t="str">
        <f>IF(LEN(VLOOKUP($A212,Questions!$B:$AA,25,FALSE))=0,"",VLOOKUP($A212,Questions!$B:$AA,25,FALSE))</f>
        <v> </v>
      </c>
      <c r="I212" s="337" t="str">
        <f>IF(LEN(VLOOKUP($A212,Questions!$B:$AA,26,FALSE))=0,"",VLOOKUP($A212,Questions!$B:$AA,26,FALSE))</f>
        <v> </v>
      </c>
      <c r="J212" s="337" t="str">
        <f>IF(LEN(VLOOKUP($A212,Questions!$B:$AB,27,FALSE))=0,"",VLOOKUP($A212,Questions!$B:$AB,27,FALSE))</f>
        <v> </v>
      </c>
    </row>
    <row r="213" ht="36.0" customHeight="1">
      <c r="A213" s="38" t="s">
        <v>403</v>
      </c>
      <c r="B213" s="227" t="str">
        <f>VLOOKUP(A213,'HECVAT - Full | Vendor Response'!A$26:B$283,2,FALSE)</f>
        <v>Do you require new employees to fill out agreements and review policies?</v>
      </c>
      <c r="C213" s="337" t="str">
        <f>IF(LEN(VLOOKUP($A213,Questions!$B:$AA,20,FALSE))=0,"",VLOOKUP($A213,Questions!$B:$AA,20,FALSE))</f>
        <v> </v>
      </c>
      <c r="D213" s="338" t="str">
        <f>IF(LEN(VLOOKUP($A213,Questions!$B:$AA,21,FALSE))=0,"",VLOOKUP($A213,Questions!$B:$AA,21,FALSE))</f>
        <v> </v>
      </c>
      <c r="E213" s="337" t="str">
        <f>IF(LEN(VLOOKUP($A213,Questions!$B:$AA,22,FALSE))=0,"",VLOOKUP($A213,Questions!$B:$AA,22,FALSE))</f>
        <v> </v>
      </c>
      <c r="F213" s="337" t="str">
        <f>IF(LEN(VLOOKUP($A213,Questions!$B:$AA,23,FALSE))=0,"",VLOOKUP($A213,Questions!$B:$AA,23,FALSE))</f>
        <v> </v>
      </c>
      <c r="G213" s="337" t="str">
        <f>IF(LEN(VLOOKUP($A213,Questions!$B:$AA,24,FALSE))=0,"",VLOOKUP($A213,Questions!$B:$AA,24,FALSE))</f>
        <v> </v>
      </c>
      <c r="H213" s="337" t="str">
        <f>IF(LEN(VLOOKUP($A213,Questions!$B:$AA,25,FALSE))=0,"",VLOOKUP($A213,Questions!$B:$AA,25,FALSE))</f>
        <v> </v>
      </c>
      <c r="I213" s="337" t="str">
        <f>IF(LEN(VLOOKUP($A213,Questions!$B:$AA,26,FALSE))=0,"",VLOOKUP($A213,Questions!$B:$AA,26,FALSE))</f>
        <v> </v>
      </c>
      <c r="J213" s="337" t="str">
        <f>IF(LEN(VLOOKUP($A213,Questions!$B:$AB,27,FALSE))=0,"",VLOOKUP($A213,Questions!$B:$AB,27,FALSE))</f>
        <v> </v>
      </c>
    </row>
    <row r="214" ht="36.0" customHeight="1">
      <c r="A214" s="38" t="s">
        <v>405</v>
      </c>
      <c r="B214" s="227" t="str">
        <f>VLOOKUP(A214,'HECVAT - Full | Vendor Response'!A$26:B$283,2,FALSE)</f>
        <v>Do you have a documented information security policy?</v>
      </c>
      <c r="C214" s="337" t="str">
        <f>IF(LEN(VLOOKUP($A214,Questions!$B:$AA,20,FALSE))=0,"",VLOOKUP($A214,Questions!$B:$AA,20,FALSE))</f>
        <v> </v>
      </c>
      <c r="D214" s="338" t="str">
        <f>IF(LEN(VLOOKUP($A214,Questions!$B:$AA,21,FALSE))=0,"",VLOOKUP($A214,Questions!$B:$AA,21,FALSE))</f>
        <v> </v>
      </c>
      <c r="E214" s="337" t="str">
        <f>IF(LEN(VLOOKUP($A214,Questions!$B:$AA,22,FALSE))=0,"",VLOOKUP($A214,Questions!$B:$AA,22,FALSE))</f>
        <v> </v>
      </c>
      <c r="F214" s="337" t="str">
        <f>IF(LEN(VLOOKUP($A214,Questions!$B:$AA,23,FALSE))=0,"",VLOOKUP($A214,Questions!$B:$AA,23,FALSE))</f>
        <v> </v>
      </c>
      <c r="G214" s="337" t="str">
        <f>IF(LEN(VLOOKUP($A214,Questions!$B:$AA,24,FALSE))=0,"",VLOOKUP($A214,Questions!$B:$AA,24,FALSE))</f>
        <v> </v>
      </c>
      <c r="H214" s="337" t="str">
        <f>IF(LEN(VLOOKUP($A214,Questions!$B:$AA,25,FALSE))=0,"",VLOOKUP($A214,Questions!$B:$AA,25,FALSE))</f>
        <v> </v>
      </c>
      <c r="I214" s="337" t="str">
        <f>IF(LEN(VLOOKUP($A214,Questions!$B:$AA,26,FALSE))=0,"",VLOOKUP($A214,Questions!$B:$AA,26,FALSE))</f>
        <v> </v>
      </c>
      <c r="J214" s="337" t="str">
        <f>IF(LEN(VLOOKUP($A214,Questions!$B:$AB,27,FALSE))=0,"",VLOOKUP($A214,Questions!$B:$AB,27,FALSE))</f>
        <v> </v>
      </c>
    </row>
    <row r="215" ht="48.0" customHeight="1">
      <c r="A215" s="38" t="s">
        <v>407</v>
      </c>
      <c r="B215" s="227" t="str">
        <f>VLOOKUP(A215,'HECVAT - Full | Vendor Response'!A$26:B$283,2,FALSE)</f>
        <v>Do you have an information security awareness program?</v>
      </c>
      <c r="C215" s="337" t="str">
        <f>IF(LEN(VLOOKUP($A215,Questions!$B:$AA,20,FALSE))=0,"",VLOOKUP($A215,Questions!$B:$AA,20,FALSE))</f>
        <v> </v>
      </c>
      <c r="D215" s="338" t="str">
        <f>IF(LEN(VLOOKUP($A215,Questions!$B:$AA,21,FALSE))=0,"",VLOOKUP($A215,Questions!$B:$AA,21,FALSE))</f>
        <v> </v>
      </c>
      <c r="E215" s="337" t="str">
        <f>IF(LEN(VLOOKUP($A215,Questions!$B:$AA,22,FALSE))=0,"",VLOOKUP($A215,Questions!$B:$AA,22,FALSE))</f>
        <v> </v>
      </c>
      <c r="F215" s="338" t="str">
        <f>IF(LEN(VLOOKUP($A215,Questions!$B:$AA,23,FALSE))=0,"",VLOOKUP($A215,Questions!$B:$AA,23,FALSE))</f>
        <v> </v>
      </c>
      <c r="G215" s="337" t="str">
        <f>IF(LEN(VLOOKUP($A215,Questions!$B:$AA,24,FALSE))=0,"",VLOOKUP($A215,Questions!$B:$AA,24,FALSE))</f>
        <v> </v>
      </c>
      <c r="H215" s="337" t="str">
        <f>IF(LEN(VLOOKUP($A215,Questions!$B:$AA,25,FALSE))=0,"",VLOOKUP($A215,Questions!$B:$AA,25,FALSE))</f>
        <v> </v>
      </c>
      <c r="I215" s="337" t="str">
        <f>IF(LEN(VLOOKUP($A215,Questions!$B:$AA,26,FALSE))=0,"",VLOOKUP($A215,Questions!$B:$AA,26,FALSE))</f>
        <v> </v>
      </c>
      <c r="J215" s="337" t="str">
        <f>IF(LEN(VLOOKUP($A215,Questions!$B:$AB,27,FALSE))=0,"",VLOOKUP($A215,Questions!$B:$AB,27,FALSE))</f>
        <v> </v>
      </c>
    </row>
    <row r="216" ht="36.0" customHeight="1">
      <c r="A216" s="38" t="s">
        <v>409</v>
      </c>
      <c r="B216" s="227" t="str">
        <f>VLOOKUP(A216,'HECVAT - Full | Vendor Response'!A$26:B$283,2,FALSE)</f>
        <v>Is security awareness training mandatory for all employees?</v>
      </c>
      <c r="C216" s="337" t="str">
        <f>IF(LEN(VLOOKUP($A216,Questions!$B:$AA,20,FALSE))=0,"",VLOOKUP($A216,Questions!$B:$AA,20,FALSE))</f>
        <v> </v>
      </c>
      <c r="D216" s="338" t="str">
        <f>IF(LEN(VLOOKUP($A216,Questions!$B:$AA,21,FALSE))=0,"",VLOOKUP($A216,Questions!$B:$AA,21,FALSE))</f>
        <v> </v>
      </c>
      <c r="E216" s="337" t="str">
        <f>IF(LEN(VLOOKUP($A216,Questions!$B:$AA,22,FALSE))=0,"",VLOOKUP($A216,Questions!$B:$AA,22,FALSE))</f>
        <v> </v>
      </c>
      <c r="F216" s="337" t="str">
        <f>IF(LEN(VLOOKUP($A216,Questions!$B:$AA,23,FALSE))=0,"",VLOOKUP($A216,Questions!$B:$AA,23,FALSE))</f>
        <v> </v>
      </c>
      <c r="G216" s="338" t="str">
        <f>IF(LEN(VLOOKUP($A216,Questions!$B:$AA,24,FALSE))=0,"",VLOOKUP($A216,Questions!$B:$AA,24,FALSE))</f>
        <v> </v>
      </c>
      <c r="H216" s="337" t="str">
        <f>IF(LEN(VLOOKUP($A216,Questions!$B:$AA,25,FALSE))=0,"",VLOOKUP($A216,Questions!$B:$AA,25,FALSE))</f>
        <v> </v>
      </c>
      <c r="I216" s="337" t="str">
        <f>IF(LEN(VLOOKUP($A216,Questions!$B:$AA,26,FALSE))=0,"",VLOOKUP($A216,Questions!$B:$AA,26,FALSE))</f>
        <v> </v>
      </c>
      <c r="J216" s="337" t="str">
        <f>IF(LEN(VLOOKUP($A216,Questions!$B:$AB,27,FALSE))=0,"",VLOOKUP($A216,Questions!$B:$AB,27,FALSE))</f>
        <v> </v>
      </c>
    </row>
    <row r="217" ht="48.0" customHeight="1">
      <c r="A217" s="38" t="s">
        <v>411</v>
      </c>
      <c r="B217" s="227" t="str">
        <f>VLOOKUP(A217,'HECVAT - Full | Vendor Response'!A$26:B$283,2,FALSE)</f>
        <v>Do you have process and procedure(s) documented, and currently followed, that require a review and update of the access-list(s) for privileged accounts?</v>
      </c>
      <c r="C217" s="337" t="str">
        <f>IF(LEN(VLOOKUP($A217,Questions!$B:$AA,20,FALSE))=0,"",VLOOKUP($A217,Questions!$B:$AA,20,FALSE))</f>
        <v> </v>
      </c>
      <c r="D217" s="338" t="str">
        <f>IF(LEN(VLOOKUP($A217,Questions!$B:$AA,21,FALSE))=0,"",VLOOKUP($A217,Questions!$B:$AA,21,FALSE))</f>
        <v> </v>
      </c>
      <c r="E217" s="337" t="str">
        <f>IF(LEN(VLOOKUP($A217,Questions!$B:$AA,22,FALSE))=0,"",VLOOKUP($A217,Questions!$B:$AA,22,FALSE))</f>
        <v> </v>
      </c>
      <c r="F217" s="337" t="str">
        <f>IF(LEN(VLOOKUP($A217,Questions!$B:$AA,23,FALSE))=0,"",VLOOKUP($A217,Questions!$B:$AA,23,FALSE))</f>
        <v> </v>
      </c>
      <c r="G217" s="337" t="str">
        <f>IF(LEN(VLOOKUP($A217,Questions!$B:$AA,24,FALSE))=0,"",VLOOKUP($A217,Questions!$B:$AA,24,FALSE))</f>
        <v> </v>
      </c>
      <c r="H217" s="337" t="str">
        <f>IF(LEN(VLOOKUP($A217,Questions!$B:$AA,25,FALSE))=0,"",VLOOKUP($A217,Questions!$B:$AA,25,FALSE))</f>
        <v> </v>
      </c>
      <c r="I217" s="337" t="str">
        <f>IF(LEN(VLOOKUP($A217,Questions!$B:$AA,26,FALSE))=0,"",VLOOKUP($A217,Questions!$B:$AA,26,FALSE))</f>
        <v> </v>
      </c>
      <c r="J217" s="337" t="str">
        <f>IF(LEN(VLOOKUP($A217,Questions!$B:$AB,27,FALSE))=0,"",VLOOKUP($A217,Questions!$B:$AB,27,FALSE))</f>
        <v> </v>
      </c>
    </row>
    <row r="218" ht="36.0" customHeight="1">
      <c r="A218" s="38" t="s">
        <v>413</v>
      </c>
      <c r="B218" s="227" t="str">
        <f>VLOOKUP(A218,'HECVAT - Full | Vendor Response'!A$26:B$283,2,FALSE)</f>
        <v>Do you have documented, and currently implemented, internal audit processes and procedures?</v>
      </c>
      <c r="C218" s="337" t="str">
        <f>IF(LEN(VLOOKUP($A218,Questions!$B:$AA,20,FALSE))=0,"",VLOOKUP($A218,Questions!$B:$AA,20,FALSE))</f>
        <v> </v>
      </c>
      <c r="D218" s="338" t="str">
        <f>IF(LEN(VLOOKUP($A218,Questions!$B:$AA,21,FALSE))=0,"",VLOOKUP($A218,Questions!$B:$AA,21,FALSE))</f>
        <v> </v>
      </c>
      <c r="E218" s="337" t="str">
        <f>IF(LEN(VLOOKUP($A218,Questions!$B:$AA,22,FALSE))=0,"",VLOOKUP($A218,Questions!$B:$AA,22,FALSE))</f>
        <v> </v>
      </c>
      <c r="F218" s="337" t="str">
        <f>IF(LEN(VLOOKUP($A218,Questions!$B:$AA,23,FALSE))=0,"",VLOOKUP($A218,Questions!$B:$AA,23,FALSE))</f>
        <v> </v>
      </c>
      <c r="G218" s="338" t="str">
        <f>IF(LEN(VLOOKUP($A218,Questions!$B:$AA,24,FALSE))=0,"",VLOOKUP($A218,Questions!$B:$AA,24,FALSE))</f>
        <v> </v>
      </c>
      <c r="H218" s="337" t="str">
        <f>IF(LEN(VLOOKUP($A218,Questions!$B:$AA,25,FALSE))=0,"",VLOOKUP($A218,Questions!$B:$AA,25,FALSE))</f>
        <v> </v>
      </c>
      <c r="I218" s="337" t="str">
        <f>IF(LEN(VLOOKUP($A218,Questions!$B:$AA,26,FALSE))=0,"",VLOOKUP($A218,Questions!$B:$AA,26,FALSE))</f>
        <v> </v>
      </c>
      <c r="J218" s="337" t="str">
        <f>IF(LEN(VLOOKUP($A218,Questions!$B:$AB,27,FALSE))=0,"",VLOOKUP($A218,Questions!$B:$AB,27,FALSE))</f>
        <v> </v>
      </c>
    </row>
    <row r="219" ht="48.0" customHeight="1">
      <c r="A219" s="38" t="s">
        <v>415</v>
      </c>
      <c r="B219" s="227" t="str">
        <f>VLOOKUP(A219,'HECVAT - Full | Vendor Response'!A$26:B$283,2,FALSE)</f>
        <v>Does your organization have physical security controls and policies in place?</v>
      </c>
      <c r="C219" s="337" t="str">
        <f>IF(LEN(VLOOKUP($A219,Questions!$B:$AA,20,FALSE))=0,"",VLOOKUP($A219,Questions!$B:$AA,20,FALSE))</f>
        <v> </v>
      </c>
      <c r="D219" s="337" t="str">
        <f>IF(LEN(VLOOKUP($A219,Questions!$B:$AA,21,FALSE))=0,"",VLOOKUP($A219,Questions!$B:$AA,21,FALSE))</f>
        <v> </v>
      </c>
      <c r="E219" s="337" t="str">
        <f>IF(LEN(VLOOKUP($A219,Questions!$B:$AA,22,FALSE))=0,"",VLOOKUP($A219,Questions!$B:$AA,22,FALSE))</f>
        <v> </v>
      </c>
      <c r="F219" s="337" t="str">
        <f>IF(LEN(VLOOKUP($A219,Questions!$B:$AA,23,FALSE))=0,"",VLOOKUP($A219,Questions!$B:$AA,23,FALSE))</f>
        <v> </v>
      </c>
      <c r="G219" s="338" t="str">
        <f>IF(LEN(VLOOKUP($A219,Questions!$B:$AA,24,FALSE))=0,"",VLOOKUP($A219,Questions!$B:$AA,24,FALSE))</f>
        <v> </v>
      </c>
      <c r="H219" s="337" t="str">
        <f>IF(LEN(VLOOKUP($A219,Questions!$B:$AA,25,FALSE))=0,"",VLOOKUP($A219,Questions!$B:$AA,25,FALSE))</f>
        <v> </v>
      </c>
      <c r="I219" s="337" t="str">
        <f>IF(LEN(VLOOKUP($A219,Questions!$B:$AA,26,FALSE))=0,"",VLOOKUP($A219,Questions!$B:$AA,26,FALSE))</f>
        <v> </v>
      </c>
      <c r="J219" s="337" t="str">
        <f>IF(LEN(VLOOKUP($A219,Questions!$B:$AB,27,FALSE))=0,"",VLOOKUP($A219,Questions!$B:$AB,27,FALSE))</f>
        <v> </v>
      </c>
    </row>
    <row r="220" ht="36.0" customHeight="1">
      <c r="A220" s="32" t="s">
        <v>417</v>
      </c>
      <c r="B220" s="9"/>
      <c r="C220" s="33" t="str">
        <f t="shared" ref="C220:J220" si="15">C$22</f>
        <v>CIS Critical Security Controls v6.1</v>
      </c>
      <c r="D220" s="33" t="str">
        <f t="shared" si="15"/>
        <v>HIPAA</v>
      </c>
      <c r="E220" s="33" t="str">
        <f t="shared" si="15"/>
        <v>ISO 27002:27013</v>
      </c>
      <c r="F220" s="33" t="str">
        <f t="shared" si="15"/>
        <v>NIST Cybersecurity Framework</v>
      </c>
      <c r="G220" s="33" t="str">
        <f t="shared" si="15"/>
        <v>NIST SP 800-171r1</v>
      </c>
      <c r="H220" s="33" t="str">
        <f t="shared" si="15"/>
        <v>NIST SP 800-53r4</v>
      </c>
      <c r="I220" s="33" t="str">
        <f t="shared" si="15"/>
        <v>PCI DSS</v>
      </c>
      <c r="J220" s="33" t="str">
        <f t="shared" si="15"/>
        <v>Trusted CI</v>
      </c>
    </row>
    <row r="221" ht="69.75" customHeight="1">
      <c r="A221" s="38" t="s">
        <v>3300</v>
      </c>
      <c r="B221" s="227" t="str">
        <f>VLOOKUP(A221,'HECVAT - Full | Vendor Response'!A$26:B$283,2,FALSE)</f>
        <v>#N/A</v>
      </c>
      <c r="C221" s="346" t="str">
        <f>IF(LEN(VLOOKUP($A221,Questions!$B:$AA,20,FALSE))=0,"",VLOOKUP($A221,Questions!$B:$AA,20,FALSE))</f>
        <v>#N/A</v>
      </c>
      <c r="D221" s="346" t="str">
        <f>IF(LEN(VLOOKUP($A221,Questions!$B:$AA,21,FALSE))=0,"",VLOOKUP($A221,Questions!$B:$AA,21,FALSE))</f>
        <v>#N/A</v>
      </c>
      <c r="E221" s="340" t="str">
        <f>IF(LEN(VLOOKUP($A221,Questions!$B:$AA,22,FALSE))=0,"",VLOOKUP($A221,Questions!$B:$AA,22,FALSE))</f>
        <v>#N/A</v>
      </c>
      <c r="F221" s="346" t="str">
        <f>IF(LEN(VLOOKUP($A221,Questions!$B:$AA,23,FALSE))=0,"",VLOOKUP($A221,Questions!$B:$AA,23,FALSE))</f>
        <v>#N/A</v>
      </c>
      <c r="G221" s="346" t="str">
        <f>IF(LEN(VLOOKUP($A221,Questions!$B:$AA,24,FALSE))=0,"",VLOOKUP($A221,Questions!$B:$AA,24,FALSE))</f>
        <v>#N/A</v>
      </c>
      <c r="H221" s="340" t="str">
        <f>IF(LEN(VLOOKUP($A221,Questions!$B:$AA,25,FALSE))=0,"",VLOOKUP($A221,Questions!$B:$AA,25,FALSE))</f>
        <v>#N/A</v>
      </c>
      <c r="I221" s="346" t="str">
        <f>IF(LEN(VLOOKUP($A221,Questions!$B:$AA,26,FALSE))=0,"",VLOOKUP($A221,Questions!$B:$AA,26,FALSE))</f>
        <v>#N/A</v>
      </c>
      <c r="J221" s="346" t="str">
        <f>IF(LEN(VLOOKUP($A221,Questions!$B:$AB,27,FALSE))=0,"",VLOOKUP($A221,Questions!$B:$AB,27,FALSE))</f>
        <v>#N/A</v>
      </c>
    </row>
    <row r="222" ht="69.75" customHeight="1">
      <c r="A222" s="38" t="s">
        <v>3301</v>
      </c>
      <c r="B222" s="227" t="str">
        <f>VLOOKUP(A222,'HECVAT - Full | Vendor Response'!A$26:B$283,2,FALSE)</f>
        <v>#N/A</v>
      </c>
      <c r="C222" s="346" t="str">
        <f>IF(LEN(VLOOKUP($A222,Questions!$B:$AA,20,FALSE))=0,"",VLOOKUP($A222,Questions!$B:$AA,20,FALSE))</f>
        <v>#N/A</v>
      </c>
      <c r="D222" s="346" t="str">
        <f>IF(LEN(VLOOKUP($A222,Questions!$B:$AA,21,FALSE))=0,"",VLOOKUP($A222,Questions!$B:$AA,21,FALSE))</f>
        <v>#N/A</v>
      </c>
      <c r="E222" s="340" t="str">
        <f>IF(LEN(VLOOKUP($A222,Questions!$B:$AA,22,FALSE))=0,"",VLOOKUP($A222,Questions!$B:$AA,22,FALSE))</f>
        <v>#N/A</v>
      </c>
      <c r="F222" s="346" t="str">
        <f>IF(LEN(VLOOKUP($A222,Questions!$B:$AA,23,FALSE))=0,"",VLOOKUP($A222,Questions!$B:$AA,23,FALSE))</f>
        <v>#N/A</v>
      </c>
      <c r="G222" s="346" t="str">
        <f>IF(LEN(VLOOKUP($A222,Questions!$B:$AA,24,FALSE))=0,"",VLOOKUP($A222,Questions!$B:$AA,24,FALSE))</f>
        <v>#N/A</v>
      </c>
      <c r="H222" s="340" t="str">
        <f>IF(LEN(VLOOKUP($A222,Questions!$B:$AA,25,FALSE))=0,"",VLOOKUP($A222,Questions!$B:$AA,25,FALSE))</f>
        <v>#N/A</v>
      </c>
      <c r="I222" s="346" t="str">
        <f>IF(LEN(VLOOKUP($A222,Questions!$B:$AA,26,FALSE))=0,"",VLOOKUP($A222,Questions!$B:$AA,26,FALSE))</f>
        <v>#N/A</v>
      </c>
      <c r="J222" s="346" t="str">
        <f>IF(LEN(VLOOKUP($A222,Questions!$B:$AB,27,FALSE))=0,"",VLOOKUP($A222,Questions!$B:$AB,27,FALSE))</f>
        <v>#N/A</v>
      </c>
    </row>
    <row r="223" ht="69.75" customHeight="1">
      <c r="A223" s="38" t="s">
        <v>3302</v>
      </c>
      <c r="B223" s="227" t="str">
        <f>VLOOKUP(A223,'HECVAT - Full | Vendor Response'!A$26:B$283,2,FALSE)</f>
        <v>#N/A</v>
      </c>
      <c r="C223" s="346" t="str">
        <f>IF(LEN(VLOOKUP($A223,Questions!$B:$AA,20,FALSE))=0,"",VLOOKUP($A223,Questions!$B:$AA,20,FALSE))</f>
        <v>#N/A</v>
      </c>
      <c r="D223" s="346" t="str">
        <f>IF(LEN(VLOOKUP($A223,Questions!$B:$AA,21,FALSE))=0,"",VLOOKUP($A223,Questions!$B:$AA,21,FALSE))</f>
        <v>#N/A</v>
      </c>
      <c r="E223" s="340" t="str">
        <f>IF(LEN(VLOOKUP($A223,Questions!$B:$AA,22,FALSE))=0,"",VLOOKUP($A223,Questions!$B:$AA,22,FALSE))</f>
        <v>#N/A</v>
      </c>
      <c r="F223" s="346" t="str">
        <f>IF(LEN(VLOOKUP($A223,Questions!$B:$AA,23,FALSE))=0,"",VLOOKUP($A223,Questions!$B:$AA,23,FALSE))</f>
        <v>#N/A</v>
      </c>
      <c r="G223" s="346" t="str">
        <f>IF(LEN(VLOOKUP($A223,Questions!$B:$AA,24,FALSE))=0,"",VLOOKUP($A223,Questions!$B:$AA,24,FALSE))</f>
        <v>#N/A</v>
      </c>
      <c r="H223" s="340" t="str">
        <f>IF(LEN(VLOOKUP($A223,Questions!$B:$AA,25,FALSE))=0,"",VLOOKUP($A223,Questions!$B:$AA,25,FALSE))</f>
        <v>#N/A</v>
      </c>
      <c r="I223" s="346" t="str">
        <f>IF(LEN(VLOOKUP($A223,Questions!$B:$AA,26,FALSE))=0,"",VLOOKUP($A223,Questions!$B:$AA,26,FALSE))</f>
        <v>#N/A</v>
      </c>
      <c r="J223" s="346" t="str">
        <f>IF(LEN(VLOOKUP($A223,Questions!$B:$AB,27,FALSE))=0,"",VLOOKUP($A223,Questions!$B:$AB,27,FALSE))</f>
        <v>#N/A</v>
      </c>
    </row>
    <row r="224" ht="69.75" customHeight="1">
      <c r="A224" s="38" t="s">
        <v>3303</v>
      </c>
      <c r="B224" s="227" t="str">
        <f>VLOOKUP(A224,'HECVAT - Full | Vendor Response'!A$26:B$283,2,FALSE)</f>
        <v>#N/A</v>
      </c>
      <c r="C224" s="346" t="str">
        <f>IF(LEN(VLOOKUP($A224,Questions!$B:$AA,20,FALSE))=0,"",VLOOKUP($A224,Questions!$B:$AA,20,FALSE))</f>
        <v>#N/A</v>
      </c>
      <c r="D224" s="346" t="str">
        <f>IF(LEN(VLOOKUP($A224,Questions!$B:$AA,21,FALSE))=0,"",VLOOKUP($A224,Questions!$B:$AA,21,FALSE))</f>
        <v>#N/A</v>
      </c>
      <c r="E224" s="340" t="str">
        <f>IF(LEN(VLOOKUP($A224,Questions!$B:$AA,22,FALSE))=0,"",VLOOKUP($A224,Questions!$B:$AA,22,FALSE))</f>
        <v>#N/A</v>
      </c>
      <c r="F224" s="346" t="str">
        <f>IF(LEN(VLOOKUP($A224,Questions!$B:$AA,23,FALSE))=0,"",VLOOKUP($A224,Questions!$B:$AA,23,FALSE))</f>
        <v>#N/A</v>
      </c>
      <c r="G224" s="346" t="str">
        <f>IF(LEN(VLOOKUP($A224,Questions!$B:$AA,24,FALSE))=0,"",VLOOKUP($A224,Questions!$B:$AA,24,FALSE))</f>
        <v>#N/A</v>
      </c>
      <c r="H224" s="340" t="str">
        <f>IF(LEN(VLOOKUP($A224,Questions!$B:$AA,25,FALSE))=0,"",VLOOKUP($A224,Questions!$B:$AA,25,FALSE))</f>
        <v>#N/A</v>
      </c>
      <c r="I224" s="346" t="str">
        <f>IF(LEN(VLOOKUP($A224,Questions!$B:$AA,26,FALSE))=0,"",VLOOKUP($A224,Questions!$B:$AA,26,FALSE))</f>
        <v>#N/A</v>
      </c>
      <c r="J224" s="346" t="str">
        <f>IF(LEN(VLOOKUP($A224,Questions!$B:$AB,27,FALSE))=0,"",VLOOKUP($A224,Questions!$B:$AB,27,FALSE))</f>
        <v>#N/A</v>
      </c>
    </row>
    <row r="225" ht="36.0" customHeight="1">
      <c r="A225" s="32" t="str">
        <f>IF($C$30="","Quality Assurance",IF($C$30="Yes","Quality Assurance - Optional based on QUALIFIER response.","Quality Assurance"))</f>
        <v>Quality Assurance</v>
      </c>
      <c r="B225" s="9"/>
      <c r="C225" s="33" t="str">
        <f t="shared" ref="C225:J225" si="16">C$22</f>
        <v>CIS Critical Security Controls v6.1</v>
      </c>
      <c r="D225" s="33" t="str">
        <f t="shared" si="16"/>
        <v>HIPAA</v>
      </c>
      <c r="E225" s="33" t="str">
        <f t="shared" si="16"/>
        <v>ISO 27002:27013</v>
      </c>
      <c r="F225" s="33" t="str">
        <f t="shared" si="16"/>
        <v>NIST Cybersecurity Framework</v>
      </c>
      <c r="G225" s="33" t="str">
        <f t="shared" si="16"/>
        <v>NIST SP 800-171r1</v>
      </c>
      <c r="H225" s="33" t="str">
        <f t="shared" si="16"/>
        <v>NIST SP 800-53r4</v>
      </c>
      <c r="I225" s="33" t="str">
        <f t="shared" si="16"/>
        <v>PCI DSS</v>
      </c>
      <c r="J225" s="33" t="str">
        <f t="shared" si="16"/>
        <v>Trusted CI</v>
      </c>
    </row>
    <row r="226" ht="48.0" customHeight="1">
      <c r="A226" s="38" t="s">
        <v>427</v>
      </c>
      <c r="B226" s="227" t="str">
        <f>VLOOKUP(A226,'HECVAT - Full | Vendor Response'!A$26:B$283,2,FALSE)</f>
        <v>Do you have a documented and currently implemented Quality Assurance program?</v>
      </c>
      <c r="C226" s="337" t="str">
        <f>IF(LEN(VLOOKUP($A226,Questions!$B:$AA,20,FALSE))=0,"",VLOOKUP($A226,Questions!$B:$AA,20,FALSE))</f>
        <v> </v>
      </c>
      <c r="D226" s="343" t="str">
        <f>IF(LEN(VLOOKUP($A226,Questions!$B:$AA,21,FALSE))=0,"",VLOOKUP($A226,Questions!$B:$AA,21,FALSE))</f>
        <v> </v>
      </c>
      <c r="E226" s="343" t="str">
        <f>IF(LEN(VLOOKUP($A226,Questions!$B:$AA,22,FALSE))=0,"",VLOOKUP($A226,Questions!$B:$AA,22,FALSE))</f>
        <v> </v>
      </c>
      <c r="F226" s="343" t="str">
        <f>IF(LEN(VLOOKUP($A226,Questions!$B:$AA,23,FALSE))=0,"",VLOOKUP($A226,Questions!$B:$AA,23,FALSE))</f>
        <v> </v>
      </c>
      <c r="G226" s="343" t="str">
        <f>IF(LEN(VLOOKUP($A226,Questions!$B:$AA,24,FALSE))=0,"",VLOOKUP($A226,Questions!$B:$AA,24,FALSE))</f>
        <v> </v>
      </c>
      <c r="H226" s="343" t="str">
        <f>IF(LEN(VLOOKUP($A226,Questions!$B:$AA,25,FALSE))=0,"",VLOOKUP($A226,Questions!$B:$AA,25,FALSE))</f>
        <v> </v>
      </c>
      <c r="I226" s="343" t="str">
        <f>IF(LEN(VLOOKUP($A226,Questions!$B:$AA,26,FALSE))=0,"",VLOOKUP($A226,Questions!$B:$AA,26,FALSE))</f>
        <v> </v>
      </c>
      <c r="J226" s="343" t="str">
        <f>IF(LEN(VLOOKUP($A226,Questions!$B:$AB,27,FALSE))=0,"",VLOOKUP($A226,Questions!$B:$AB,27,FALSE))</f>
        <v> </v>
      </c>
    </row>
    <row r="227" ht="36.0" customHeight="1">
      <c r="A227" s="38" t="s">
        <v>429</v>
      </c>
      <c r="B227" s="227" t="str">
        <f>VLOOKUP(A227,'HECVAT - Full | Vendor Response'!A$26:B$283,2,FALSE)</f>
        <v>Do you comply with ISO 9001?</v>
      </c>
      <c r="C227" s="337" t="str">
        <f>IF(LEN(VLOOKUP($A227,Questions!$B:$AA,20,FALSE))=0,"",VLOOKUP($A227,Questions!$B:$AA,20,FALSE))</f>
        <v> </v>
      </c>
      <c r="D227" s="343" t="str">
        <f>IF(LEN(VLOOKUP($A227,Questions!$B:$AA,21,FALSE))=0,"",VLOOKUP($A227,Questions!$B:$AA,21,FALSE))</f>
        <v> </v>
      </c>
      <c r="E227" s="337" t="str">
        <f>IF(LEN(VLOOKUP($A227,Questions!$B:$AA,22,FALSE))=0,"",VLOOKUP($A227,Questions!$B:$AA,22,FALSE))</f>
        <v> </v>
      </c>
      <c r="F227" s="338" t="str">
        <f>IF(LEN(VLOOKUP($A227,Questions!$B:$AA,23,FALSE))=0,"",VLOOKUP($A227,Questions!$B:$AA,23,FALSE))</f>
        <v> </v>
      </c>
      <c r="G227" s="338" t="str">
        <f>IF(LEN(VLOOKUP($A227,Questions!$B:$AA,24,FALSE))=0,"",VLOOKUP($A227,Questions!$B:$AA,24,FALSE))</f>
        <v> </v>
      </c>
      <c r="H227" s="343" t="str">
        <f>IF(LEN(VLOOKUP($A227,Questions!$B:$AA,25,FALSE))=0,"",VLOOKUP($A227,Questions!$B:$AA,25,FALSE))</f>
        <v> </v>
      </c>
      <c r="I227" s="343" t="str">
        <f>IF(LEN(VLOOKUP($A227,Questions!$B:$AA,26,FALSE))=0,"",VLOOKUP($A227,Questions!$B:$AA,26,FALSE))</f>
        <v> </v>
      </c>
      <c r="J227" s="343" t="str">
        <f>IF(LEN(VLOOKUP($A227,Questions!$B:$AB,27,FALSE))=0,"",VLOOKUP($A227,Questions!$B:$AB,27,FALSE))</f>
        <v> </v>
      </c>
    </row>
    <row r="228" ht="52.5" customHeight="1">
      <c r="A228" s="38" t="s">
        <v>430</v>
      </c>
      <c r="B228" s="227" t="str">
        <f>VLOOKUP(A228,'HECVAT - Full | Vendor Response'!A$26:B$283,2,FALSE)</f>
        <v>Will your company provide quality and performance metrics in relation to the scope of services and performance expectations for the services you are offering?</v>
      </c>
      <c r="C228" s="337" t="str">
        <f>IF(LEN(VLOOKUP($A228,Questions!$B:$AA,20,FALSE))=0,"",VLOOKUP($A228,Questions!$B:$AA,20,FALSE))</f>
        <v> </v>
      </c>
      <c r="D228" s="343" t="str">
        <f>IF(LEN(VLOOKUP($A228,Questions!$B:$AA,21,FALSE))=0,"",VLOOKUP($A228,Questions!$B:$AA,21,FALSE))</f>
        <v> </v>
      </c>
      <c r="E228" s="343" t="str">
        <f>IF(LEN(VLOOKUP($A228,Questions!$B:$AA,22,FALSE))=0,"",VLOOKUP($A228,Questions!$B:$AA,22,FALSE))</f>
        <v> </v>
      </c>
      <c r="F228" s="338" t="str">
        <f>IF(LEN(VLOOKUP($A228,Questions!$B:$AA,23,FALSE))=0,"",VLOOKUP($A228,Questions!$B:$AA,23,FALSE))</f>
        <v> </v>
      </c>
      <c r="G228" s="338" t="str">
        <f>IF(LEN(VLOOKUP($A228,Questions!$B:$AA,24,FALSE))=0,"",VLOOKUP($A228,Questions!$B:$AA,24,FALSE))</f>
        <v> </v>
      </c>
      <c r="H228" s="343" t="str">
        <f>IF(LEN(VLOOKUP($A228,Questions!$B:$AA,25,FALSE))=0,"",VLOOKUP($A228,Questions!$B:$AA,25,FALSE))</f>
        <v> </v>
      </c>
      <c r="I228" s="343" t="str">
        <f>IF(LEN(VLOOKUP($A228,Questions!$B:$AA,26,FALSE))=0,"",VLOOKUP($A228,Questions!$B:$AA,26,FALSE))</f>
        <v> </v>
      </c>
      <c r="J228" s="343" t="str">
        <f>IF(LEN(VLOOKUP($A228,Questions!$B:$AB,27,FALSE))=0,"",VLOOKUP($A228,Questions!$B:$AB,27,FALSE))</f>
        <v> </v>
      </c>
    </row>
    <row r="229" ht="52.5" customHeight="1">
      <c r="A229" s="38" t="s">
        <v>432</v>
      </c>
      <c r="B229" s="227" t="str">
        <f>VLOOKUP(A229,'HECVAT - Full | Vendor Response'!A$26:B$283,2,FALSE)</f>
        <v>Do you incorporate customer feedback into security feature requests?</v>
      </c>
      <c r="C229" s="338" t="str">
        <f>IF(LEN(VLOOKUP($A229,Questions!$B:$AA,20,FALSE))=0,"",VLOOKUP($A229,Questions!$B:$AA,20,FALSE))</f>
        <v> </v>
      </c>
      <c r="D229" s="343" t="str">
        <f>IF(LEN(VLOOKUP($A229,Questions!$B:$AA,21,FALSE))=0,"",VLOOKUP($A229,Questions!$B:$AA,21,FALSE))</f>
        <v> </v>
      </c>
      <c r="E229" s="343" t="str">
        <f>IF(LEN(VLOOKUP($A229,Questions!$B:$AA,22,FALSE))=0,"",VLOOKUP($A229,Questions!$B:$AA,22,FALSE))</f>
        <v> </v>
      </c>
      <c r="F229" s="338" t="str">
        <f>IF(LEN(VLOOKUP($A229,Questions!$B:$AA,23,FALSE))=0,"",VLOOKUP($A229,Questions!$B:$AA,23,FALSE))</f>
        <v> </v>
      </c>
      <c r="G229" s="338" t="str">
        <f>IF(LEN(VLOOKUP($A229,Questions!$B:$AA,24,FALSE))=0,"",VLOOKUP($A229,Questions!$B:$AA,24,FALSE))</f>
        <v> </v>
      </c>
      <c r="H229" s="343" t="str">
        <f>IF(LEN(VLOOKUP($A229,Questions!$B:$AA,25,FALSE))=0,"",VLOOKUP($A229,Questions!$B:$AA,25,FALSE))</f>
        <v> </v>
      </c>
      <c r="I229" s="343" t="str">
        <f>IF(LEN(VLOOKUP($A229,Questions!$B:$AA,26,FALSE))=0,"",VLOOKUP($A229,Questions!$B:$AA,26,FALSE))</f>
        <v> </v>
      </c>
      <c r="J229" s="343" t="str">
        <f>IF(LEN(VLOOKUP($A229,Questions!$B:$AB,27,FALSE))=0,"",VLOOKUP($A229,Questions!$B:$AB,27,FALSE))</f>
        <v> </v>
      </c>
    </row>
    <row r="230" ht="48.0" customHeight="1">
      <c r="A230" s="38" t="s">
        <v>434</v>
      </c>
      <c r="B230" s="227" t="str">
        <f>VLOOKUP(A230,'HECVAT - Full | Vendor Response'!A$26:B$283,2,FALSE)</f>
        <v>Can you provide an evaluation site to the institution for testing?</v>
      </c>
      <c r="C230" s="337" t="str">
        <f>IF(LEN(VLOOKUP($A230,Questions!$B:$AA,20,FALSE))=0,"",VLOOKUP($A230,Questions!$B:$AA,20,FALSE))</f>
        <v> </v>
      </c>
      <c r="D230" s="343" t="str">
        <f>IF(LEN(VLOOKUP($A230,Questions!$B:$AA,21,FALSE))=0,"",VLOOKUP($A230,Questions!$B:$AA,21,FALSE))</f>
        <v> </v>
      </c>
      <c r="E230" s="343" t="str">
        <f>IF(LEN(VLOOKUP($A230,Questions!$B:$AA,22,FALSE))=0,"",VLOOKUP($A230,Questions!$B:$AA,22,FALSE))</f>
        <v> </v>
      </c>
      <c r="F230" s="338" t="str">
        <f>IF(LEN(VLOOKUP($A230,Questions!$B:$AA,23,FALSE))=0,"",VLOOKUP($A230,Questions!$B:$AA,23,FALSE))</f>
        <v> </v>
      </c>
      <c r="G230" s="338" t="str">
        <f>IF(LEN(VLOOKUP($A230,Questions!$B:$AA,24,FALSE))=0,"",VLOOKUP($A230,Questions!$B:$AA,24,FALSE))</f>
        <v> </v>
      </c>
      <c r="H230" s="343" t="str">
        <f>IF(LEN(VLOOKUP($A230,Questions!$B:$AA,25,FALSE))=0,"",VLOOKUP($A230,Questions!$B:$AA,25,FALSE))</f>
        <v> </v>
      </c>
      <c r="I230" s="343" t="str">
        <f>IF(LEN(VLOOKUP($A230,Questions!$B:$AA,26,FALSE))=0,"",VLOOKUP($A230,Questions!$B:$AA,26,FALSE))</f>
        <v> </v>
      </c>
      <c r="J230" s="343" t="str">
        <f>IF(LEN(VLOOKUP($A230,Questions!$B:$AB,27,FALSE))=0,"",VLOOKUP($A230,Questions!$B:$AB,27,FALSE))</f>
        <v> </v>
      </c>
    </row>
    <row r="231" ht="36.0" customHeight="1">
      <c r="A231" s="32" t="str">
        <f>IF($C$30="","Vulnerability Scanning",IF($C$30="Yes","Vulnerability Scanning - Optional based on QUALIFIER response.","Vulnerability Scanning"))</f>
        <v>Vulnerability Scanning</v>
      </c>
      <c r="B231" s="9"/>
      <c r="C231" s="33" t="str">
        <f t="shared" ref="C231:J231" si="17">C$22</f>
        <v>CIS Critical Security Controls v6.1</v>
      </c>
      <c r="D231" s="33" t="str">
        <f t="shared" si="17"/>
        <v>HIPAA</v>
      </c>
      <c r="E231" s="33" t="str">
        <f t="shared" si="17"/>
        <v>ISO 27002:27013</v>
      </c>
      <c r="F231" s="33" t="str">
        <f t="shared" si="17"/>
        <v>NIST Cybersecurity Framework</v>
      </c>
      <c r="G231" s="33" t="str">
        <f t="shared" si="17"/>
        <v>NIST SP 800-171r1</v>
      </c>
      <c r="H231" s="33" t="str">
        <f t="shared" si="17"/>
        <v>NIST SP 800-53r4</v>
      </c>
      <c r="I231" s="33" t="str">
        <f t="shared" si="17"/>
        <v>PCI DSS</v>
      </c>
      <c r="J231" s="33" t="str">
        <f t="shared" si="17"/>
        <v>Trusted CI</v>
      </c>
    </row>
    <row r="232" ht="36.0" customHeight="1">
      <c r="A232" s="38" t="s">
        <v>437</v>
      </c>
      <c r="B232" s="227" t="str">
        <f>VLOOKUP(A232,'HECVAT - Full | Vendor Response'!A$26:B$283,2,FALSE)</f>
        <v>Are your systems and applications regularly scanned externally for vulnerabilities?</v>
      </c>
      <c r="C232" s="337" t="str">
        <f>IF(LEN(VLOOKUP($A232,Questions!$B:$AA,20,FALSE))=0,"",VLOOKUP($A232,Questions!$B:$AA,20,FALSE))</f>
        <v> </v>
      </c>
      <c r="D232" s="343" t="str">
        <f>IF(LEN(VLOOKUP($A232,Questions!$B:$AA,21,FALSE))=0,"",VLOOKUP($A232,Questions!$B:$AA,21,FALSE))</f>
        <v> </v>
      </c>
      <c r="E232" s="337" t="str">
        <f>IF(LEN(VLOOKUP($A232,Questions!$B:$AA,22,FALSE))=0,"",VLOOKUP($A232,Questions!$B:$AA,22,FALSE))</f>
        <v> </v>
      </c>
      <c r="F232" s="337" t="str">
        <f>IF(LEN(VLOOKUP($A232,Questions!$B:$AA,23,FALSE))=0,"",VLOOKUP($A232,Questions!$B:$AA,23,FALSE))</f>
        <v> </v>
      </c>
      <c r="G232" s="337" t="str">
        <f>IF(LEN(VLOOKUP($A232,Questions!$B:$AA,24,FALSE))=0,"",VLOOKUP($A232,Questions!$B:$AA,24,FALSE))</f>
        <v> </v>
      </c>
      <c r="H232" s="337" t="str">
        <f>IF(LEN(VLOOKUP($A232,Questions!$B:$AA,25,FALSE))=0,"",VLOOKUP($A232,Questions!$B:$AA,25,FALSE))</f>
        <v> </v>
      </c>
      <c r="I232" s="341" t="str">
        <f>IF(LEN(VLOOKUP($A232,Questions!$B:$AA,26,FALSE))=0,"",VLOOKUP($A232,Questions!$B:$AA,26,FALSE))</f>
        <v> </v>
      </c>
      <c r="J232" s="341" t="str">
        <f>IF(LEN(VLOOKUP($A232,Questions!$B:$AB,27,FALSE))=0,"",VLOOKUP($A232,Questions!$B:$AB,27,FALSE))</f>
        <v> </v>
      </c>
    </row>
    <row r="233" ht="36.0" customHeight="1">
      <c r="A233" s="38" t="s">
        <v>439</v>
      </c>
      <c r="B233" s="227" t="str">
        <f>VLOOKUP(A233,'HECVAT - Full | Vendor Response'!A$26:B$283,2,FALSE)</f>
        <v>Have your systems and applications had a third party security assessment completed in the last year?</v>
      </c>
      <c r="C233" s="337" t="str">
        <f>IF(LEN(VLOOKUP($A233,Questions!$B:$AA,20,FALSE))=0,"",VLOOKUP($A233,Questions!$B:$AA,20,FALSE))</f>
        <v> </v>
      </c>
      <c r="D233" s="343" t="str">
        <f>IF(LEN(VLOOKUP($A233,Questions!$B:$AA,21,FALSE))=0,"",VLOOKUP($A233,Questions!$B:$AA,21,FALSE))</f>
        <v> </v>
      </c>
      <c r="E233" s="337" t="str">
        <f>IF(LEN(VLOOKUP($A233,Questions!$B:$AA,22,FALSE))=0,"",VLOOKUP($A233,Questions!$B:$AA,22,FALSE))</f>
        <v> </v>
      </c>
      <c r="F233" s="337" t="str">
        <f>IF(LEN(VLOOKUP($A233,Questions!$B:$AA,23,FALSE))=0,"",VLOOKUP($A233,Questions!$B:$AA,23,FALSE))</f>
        <v> </v>
      </c>
      <c r="G233" s="337" t="str">
        <f>IF(LEN(VLOOKUP($A233,Questions!$B:$AA,24,FALSE))=0,"",VLOOKUP($A233,Questions!$B:$AA,24,FALSE))</f>
        <v> </v>
      </c>
      <c r="H233" s="337" t="str">
        <f>IF(LEN(VLOOKUP($A233,Questions!$B:$AA,25,FALSE))=0,"",VLOOKUP($A233,Questions!$B:$AA,25,FALSE))</f>
        <v> </v>
      </c>
      <c r="I233" s="341" t="str">
        <f>IF(LEN(VLOOKUP($A233,Questions!$B:$AA,26,FALSE))=0,"",VLOOKUP($A233,Questions!$B:$AA,26,FALSE))</f>
        <v> </v>
      </c>
      <c r="J233" s="341" t="str">
        <f>IF(LEN(VLOOKUP($A233,Questions!$B:$AB,27,FALSE))=0,"",VLOOKUP($A233,Questions!$B:$AB,27,FALSE))</f>
        <v> </v>
      </c>
    </row>
    <row r="234" ht="64.5" customHeight="1">
      <c r="A234" s="38" t="s">
        <v>441</v>
      </c>
      <c r="B234" s="227" t="str">
        <f>VLOOKUP(A234,'HECVAT - Full | Vendor Response'!A$26:B$283,2,FALSE)</f>
        <v>Are your systems and applications scanned with an authenticated user account for vulnerabilities [that are remediated] prior to new releases?</v>
      </c>
      <c r="C234" s="337" t="str">
        <f>IF(LEN(VLOOKUP($A234,Questions!$B:$AA,20,FALSE))=0,"",VLOOKUP($A234,Questions!$B:$AA,20,FALSE))</f>
        <v> </v>
      </c>
      <c r="D234" s="343" t="str">
        <f>IF(LEN(VLOOKUP($A234,Questions!$B:$AA,21,FALSE))=0,"",VLOOKUP($A234,Questions!$B:$AA,21,FALSE))</f>
        <v> </v>
      </c>
      <c r="E234" s="338" t="str">
        <f>IF(LEN(VLOOKUP($A234,Questions!$B:$AA,22,FALSE))=0,"",VLOOKUP($A234,Questions!$B:$AA,22,FALSE))</f>
        <v> </v>
      </c>
      <c r="F234" s="337" t="str">
        <f>IF(LEN(VLOOKUP($A234,Questions!$B:$AA,23,FALSE))=0,"",VLOOKUP($A234,Questions!$B:$AA,23,FALSE))</f>
        <v> </v>
      </c>
      <c r="G234" s="337" t="str">
        <f>IF(LEN(VLOOKUP($A234,Questions!$B:$AA,24,FALSE))=0,"",VLOOKUP($A234,Questions!$B:$AA,24,FALSE))</f>
        <v> </v>
      </c>
      <c r="H234" s="337" t="str">
        <f>IF(LEN(VLOOKUP($A234,Questions!$B:$AA,25,FALSE))=0,"",VLOOKUP($A234,Questions!$B:$AA,25,FALSE))</f>
        <v> </v>
      </c>
      <c r="I234" s="341" t="str">
        <f>IF(LEN(VLOOKUP($A234,Questions!$B:$AA,26,FALSE))=0,"",VLOOKUP($A234,Questions!$B:$AA,26,FALSE))</f>
        <v> </v>
      </c>
      <c r="J234" s="341" t="str">
        <f>IF(LEN(VLOOKUP($A234,Questions!$B:$AB,27,FALSE))=0,"",VLOOKUP($A234,Questions!$B:$AB,27,FALSE))</f>
        <v> </v>
      </c>
    </row>
    <row r="235" ht="48.75" customHeight="1">
      <c r="A235" s="38" t="s">
        <v>443</v>
      </c>
      <c r="B235" s="227" t="str">
        <f>VLOOKUP(A235,'HECVAT - Full | Vendor Response'!A$26:B$283,2,FALSE)</f>
        <v>Will you provide results of application and system vulnerability scans to the Institution?</v>
      </c>
      <c r="C235" s="337" t="str">
        <f>IF(LEN(VLOOKUP($A235,Questions!$B:$AA,20,FALSE))=0,"",VLOOKUP($A235,Questions!$B:$AA,20,FALSE))</f>
        <v> </v>
      </c>
      <c r="D235" s="343" t="str">
        <f>IF(LEN(VLOOKUP($A235,Questions!$B:$AA,21,FALSE))=0,"",VLOOKUP($A235,Questions!$B:$AA,21,FALSE))</f>
        <v> </v>
      </c>
      <c r="E235" s="338" t="str">
        <f>IF(LEN(VLOOKUP($A235,Questions!$B:$AA,22,FALSE))=0,"",VLOOKUP($A235,Questions!$B:$AA,22,FALSE))</f>
        <v> </v>
      </c>
      <c r="F235" s="337" t="str">
        <f>IF(LEN(VLOOKUP($A235,Questions!$B:$AA,23,FALSE))=0,"",VLOOKUP($A235,Questions!$B:$AA,23,FALSE))</f>
        <v> </v>
      </c>
      <c r="G235" s="337" t="str">
        <f>IF(LEN(VLOOKUP($A235,Questions!$B:$AA,24,FALSE))=0,"",VLOOKUP($A235,Questions!$B:$AA,24,FALSE))</f>
        <v> </v>
      </c>
      <c r="H235" s="337" t="str">
        <f>IF(LEN(VLOOKUP($A235,Questions!$B:$AA,25,FALSE))=0,"",VLOOKUP($A235,Questions!$B:$AA,25,FALSE))</f>
        <v> </v>
      </c>
      <c r="I235" s="341" t="str">
        <f>IF(LEN(VLOOKUP($A235,Questions!$B:$AA,26,FALSE))=0,"",VLOOKUP($A235,Questions!$B:$AA,26,FALSE))</f>
        <v> </v>
      </c>
      <c r="J235" s="341" t="str">
        <f>IF(LEN(VLOOKUP($A235,Questions!$B:$AB,27,FALSE))=0,"",VLOOKUP($A235,Questions!$B:$AB,27,FALSE))</f>
        <v> </v>
      </c>
    </row>
    <row r="236" ht="36.0" customHeight="1">
      <c r="A236" s="38" t="s">
        <v>445</v>
      </c>
      <c r="B236" s="227" t="str">
        <f>VLOOKUP(A236,'HECVAT - Full | Vendor Response'!A$26:B$283,2,FALSE)</f>
        <v>Describe or provide a reference to how you monitor for and protect against common web application security vulnerabilities (e.g. SQL injection, XSS, XSRF, etc.).</v>
      </c>
      <c r="C236" s="337" t="str">
        <f>IF(LEN(VLOOKUP($A236,Questions!$B:$AA,20,FALSE))=0,"",VLOOKUP($A236,Questions!$B:$AA,20,FALSE))</f>
        <v> </v>
      </c>
      <c r="D236" s="343" t="str">
        <f>IF(LEN(VLOOKUP($A236,Questions!$B:$AA,21,FALSE))=0,"",VLOOKUP($A236,Questions!$B:$AA,21,FALSE))</f>
        <v> </v>
      </c>
      <c r="E236" s="338" t="str">
        <f>IF(LEN(VLOOKUP($A236,Questions!$B:$AA,22,FALSE))=0,"",VLOOKUP($A236,Questions!$B:$AA,22,FALSE))</f>
        <v> </v>
      </c>
      <c r="F236" s="337" t="str">
        <f>IF(LEN(VLOOKUP($A236,Questions!$B:$AA,23,FALSE))=0,"",VLOOKUP($A236,Questions!$B:$AA,23,FALSE))</f>
        <v> </v>
      </c>
      <c r="G236" s="338" t="str">
        <f>IF(LEN(VLOOKUP($A236,Questions!$B:$AA,24,FALSE))=0,"",VLOOKUP($A236,Questions!$B:$AA,24,FALSE))</f>
        <v> </v>
      </c>
      <c r="H236" s="337" t="str">
        <f>IF(LEN(VLOOKUP($A236,Questions!$B:$AA,25,FALSE))=0,"",VLOOKUP($A236,Questions!$B:$AA,25,FALSE))</f>
        <v> </v>
      </c>
      <c r="I236" s="341" t="str">
        <f>IF(LEN(VLOOKUP($A236,Questions!$B:$AA,26,FALSE))=0,"",VLOOKUP($A236,Questions!$B:$AA,26,FALSE))</f>
        <v> </v>
      </c>
      <c r="J236" s="341" t="str">
        <f>IF(LEN(VLOOKUP($A236,Questions!$B:$AB,27,FALSE))=0,"",VLOOKUP($A236,Questions!$B:$AB,27,FALSE))</f>
        <v> </v>
      </c>
    </row>
    <row r="237" ht="64.5" customHeight="1">
      <c r="A237" s="38" t="s">
        <v>447</v>
      </c>
      <c r="B237" s="227" t="str">
        <f>VLOOKUP(A237,'HECVAT - Full | Vendor Response'!A$26:B$283,2,FALSE)</f>
        <v>Will you allow the institution to perform its own vulnerability testing and/or scanning of your systems and/or application provided that testing is performed at a mutually agreed upon time and date?</v>
      </c>
      <c r="C237" s="337" t="str">
        <f>IF(LEN(VLOOKUP($A237,Questions!$B:$AA,20,FALSE))=0,"",VLOOKUP($A237,Questions!$B:$AA,20,FALSE))</f>
        <v> </v>
      </c>
      <c r="D237" s="343" t="str">
        <f>IF(LEN(VLOOKUP($A237,Questions!$B:$AA,21,FALSE))=0,"",VLOOKUP($A237,Questions!$B:$AA,21,FALSE))</f>
        <v> </v>
      </c>
      <c r="E237" s="338" t="str">
        <f>IF(LEN(VLOOKUP($A237,Questions!$B:$AA,22,FALSE))=0,"",VLOOKUP($A237,Questions!$B:$AA,22,FALSE))</f>
        <v> </v>
      </c>
      <c r="F237" s="337" t="str">
        <f>IF(LEN(VLOOKUP($A237,Questions!$B:$AA,23,FALSE))=0,"",VLOOKUP($A237,Questions!$B:$AA,23,FALSE))</f>
        <v> </v>
      </c>
      <c r="G237" s="337" t="str">
        <f>IF(LEN(VLOOKUP($A237,Questions!$B:$AA,24,FALSE))=0,"",VLOOKUP($A237,Questions!$B:$AA,24,FALSE))</f>
        <v> </v>
      </c>
      <c r="H237" s="337" t="str">
        <f>IF(LEN(VLOOKUP($A237,Questions!$B:$AA,25,FALSE))=0,"",VLOOKUP($A237,Questions!$B:$AA,25,FALSE))</f>
        <v> </v>
      </c>
      <c r="I237" s="341" t="str">
        <f>IF(LEN(VLOOKUP($A237,Questions!$B:$AA,26,FALSE))=0,"",VLOOKUP($A237,Questions!$B:$AA,26,FALSE))</f>
        <v> </v>
      </c>
      <c r="J237" s="341" t="str">
        <f>IF(LEN(VLOOKUP($A237,Questions!$B:$AB,27,FALSE))=0,"",VLOOKUP($A237,Questions!$B:$AB,27,FALSE))</f>
        <v> </v>
      </c>
    </row>
    <row r="238" ht="36.0" customHeight="1">
      <c r="A238" s="32" t="str">
        <f>IF(OR($C$24="No",$C$30="Yes"),"HIPAA - Optional based on QUALIFIER response.","HIPAA")</f>
        <v>HIPAA</v>
      </c>
      <c r="B238" s="9"/>
      <c r="C238" s="33" t="str">
        <f t="shared" ref="C238:J238" si="18">C$22</f>
        <v>CIS Critical Security Controls v6.1</v>
      </c>
      <c r="D238" s="33" t="str">
        <f t="shared" si="18"/>
        <v>HIPAA</v>
      </c>
      <c r="E238" s="33" t="str">
        <f t="shared" si="18"/>
        <v>ISO 27002:27013</v>
      </c>
      <c r="F238" s="33" t="str">
        <f t="shared" si="18"/>
        <v>NIST Cybersecurity Framework</v>
      </c>
      <c r="G238" s="33" t="str">
        <f t="shared" si="18"/>
        <v>NIST SP 800-171r1</v>
      </c>
      <c r="H238" s="33" t="str">
        <f t="shared" si="18"/>
        <v>NIST SP 800-53r4</v>
      </c>
      <c r="I238" s="33" t="str">
        <f t="shared" si="18"/>
        <v>PCI DSS</v>
      </c>
      <c r="J238" s="33" t="str">
        <f t="shared" si="18"/>
        <v>Trusted CI</v>
      </c>
    </row>
    <row r="239" ht="64.5" customHeight="1">
      <c r="A239" s="38" t="s">
        <v>449</v>
      </c>
      <c r="B239" s="227" t="str">
        <f>VLOOKUP(A239,'HECVAT - Full | Vendor Response'!A$26:B$283,2,FALSE)</f>
        <v>Do your workforce members receive regular training related to the HIPAA Privacy and Security Rules and the HITECH Act?</v>
      </c>
      <c r="C239" s="337" t="str">
        <f>IF(LEN(VLOOKUP($A239,Questions!$B:$AA,20,FALSE))=0,"",VLOOKUP($A239,Questions!$B:$AA,20,FALSE))</f>
        <v> </v>
      </c>
      <c r="D239" s="337" t="str">
        <f>IF(LEN(VLOOKUP($A239,Questions!$B:$AA,21,FALSE))=0,"",VLOOKUP($A239,Questions!$B:$AA,21,FALSE))</f>
        <v> </v>
      </c>
      <c r="E239" s="337" t="str">
        <f>IF(LEN(VLOOKUP($A239,Questions!$B:$AA,22,FALSE))=0,"",VLOOKUP($A239,Questions!$B:$AA,22,FALSE))</f>
        <v> </v>
      </c>
      <c r="F239" s="337" t="str">
        <f>IF(LEN(VLOOKUP($A239,Questions!$B:$AA,23,FALSE))=0,"",VLOOKUP($A239,Questions!$B:$AA,23,FALSE))</f>
        <v> </v>
      </c>
      <c r="G239" s="337" t="str">
        <f>IF(LEN(VLOOKUP($A239,Questions!$B:$AA,24,FALSE))=0,"",VLOOKUP($A239,Questions!$B:$AA,24,FALSE))</f>
        <v> </v>
      </c>
      <c r="H239" s="337" t="str">
        <f>IF(LEN(VLOOKUP($A239,Questions!$B:$AA,25,FALSE))=0,"",VLOOKUP($A239,Questions!$B:$AA,25,FALSE))</f>
        <v> </v>
      </c>
      <c r="I239" s="338" t="str">
        <f>IF(LEN(VLOOKUP($A239,Questions!$B:$AA,26,FALSE))=0,"",VLOOKUP($A239,Questions!$B:$AA,26,FALSE))</f>
        <v> </v>
      </c>
      <c r="J239" s="338" t="str">
        <f>IF(LEN(VLOOKUP($A239,Questions!$B:$AB,27,FALSE))=0,"",VLOOKUP($A239,Questions!$B:$AB,27,FALSE))</f>
        <v> </v>
      </c>
    </row>
    <row r="240" ht="48.0" customHeight="1">
      <c r="A240" s="38" t="s">
        <v>451</v>
      </c>
      <c r="B240" s="227" t="str">
        <f>VLOOKUP(A240,'HECVAT - Full | Vendor Response'!A$26:B$283,2,FALSE)</f>
        <v>Do you monitor or receive information regarding changes in HIPAA regulations?</v>
      </c>
      <c r="C240" s="337" t="str">
        <f>IF(LEN(VLOOKUP($A240,Questions!$B:$AA,20,FALSE))=0,"",VLOOKUP($A240,Questions!$B:$AA,20,FALSE))</f>
        <v> </v>
      </c>
      <c r="D240" s="337" t="str">
        <f>IF(LEN(VLOOKUP($A240,Questions!$B:$AA,21,FALSE))=0,"",VLOOKUP($A240,Questions!$B:$AA,21,FALSE))</f>
        <v> </v>
      </c>
      <c r="E240" s="337" t="str">
        <f>IF(LEN(VLOOKUP($A240,Questions!$B:$AA,22,FALSE))=0,"",VLOOKUP($A240,Questions!$B:$AA,22,FALSE))</f>
        <v> </v>
      </c>
      <c r="F240" s="337" t="str">
        <f>IF(LEN(VLOOKUP($A240,Questions!$B:$AA,23,FALSE))=0,"",VLOOKUP($A240,Questions!$B:$AA,23,FALSE))</f>
        <v> </v>
      </c>
      <c r="G240" s="338" t="str">
        <f>IF(LEN(VLOOKUP($A240,Questions!$B:$AA,24,FALSE))=0,"",VLOOKUP($A240,Questions!$B:$AA,24,FALSE))</f>
        <v> </v>
      </c>
      <c r="H240" s="338" t="str">
        <f>IF(LEN(VLOOKUP($A240,Questions!$B:$AA,25,FALSE))=0,"",VLOOKUP($A240,Questions!$B:$AA,25,FALSE))</f>
        <v> </v>
      </c>
      <c r="I240" s="338" t="str">
        <f>IF(LEN(VLOOKUP($A240,Questions!$B:$AA,26,FALSE))=0,"",VLOOKUP($A240,Questions!$B:$AA,26,FALSE))</f>
        <v> </v>
      </c>
      <c r="J240" s="338" t="str">
        <f>IF(LEN(VLOOKUP($A240,Questions!$B:$AB,27,FALSE))=0,"",VLOOKUP($A240,Questions!$B:$AB,27,FALSE))</f>
        <v> </v>
      </c>
    </row>
    <row r="241" ht="48.0" customHeight="1">
      <c r="A241" s="38" t="s">
        <v>452</v>
      </c>
      <c r="B241" s="227" t="str">
        <f>VLOOKUP(A241,'HECVAT - Full | Vendor Response'!A$26:B$283,2,FALSE)</f>
        <v>Has your organization designated HIPAA Privacy and Security officers as required by the Rules?</v>
      </c>
      <c r="C241" s="337" t="str">
        <f>IF(LEN(VLOOKUP($A241,Questions!$B:$AA,20,FALSE))=0,"",VLOOKUP($A241,Questions!$B:$AA,20,FALSE))</f>
        <v> </v>
      </c>
      <c r="D241" s="337" t="str">
        <f>IF(LEN(VLOOKUP($A241,Questions!$B:$AA,21,FALSE))=0,"",VLOOKUP($A241,Questions!$B:$AA,21,FALSE))</f>
        <v> </v>
      </c>
      <c r="E241" s="337" t="str">
        <f>IF(LEN(VLOOKUP($A241,Questions!$B:$AA,22,FALSE))=0,"",VLOOKUP($A241,Questions!$B:$AA,22,FALSE))</f>
        <v> </v>
      </c>
      <c r="F241" s="337" t="str">
        <f>IF(LEN(VLOOKUP($A241,Questions!$B:$AA,23,FALSE))=0,"",VLOOKUP($A241,Questions!$B:$AA,23,FALSE))</f>
        <v> </v>
      </c>
      <c r="G241" s="338" t="str">
        <f>IF(LEN(VLOOKUP($A241,Questions!$B:$AA,24,FALSE))=0,"",VLOOKUP($A241,Questions!$B:$AA,24,FALSE))</f>
        <v> </v>
      </c>
      <c r="H241" s="338" t="str">
        <f>IF(LEN(VLOOKUP($A241,Questions!$B:$AA,25,FALSE))=0,"",VLOOKUP($A241,Questions!$B:$AA,25,FALSE))</f>
        <v> </v>
      </c>
      <c r="I241" s="338" t="str">
        <f>IF(LEN(VLOOKUP($A241,Questions!$B:$AA,26,FALSE))=0,"",VLOOKUP($A241,Questions!$B:$AA,26,FALSE))</f>
        <v> </v>
      </c>
      <c r="J241" s="338" t="str">
        <f>IF(LEN(VLOOKUP($A241,Questions!$B:$AB,27,FALSE))=0,"",VLOOKUP($A241,Questions!$B:$AB,27,FALSE))</f>
        <v> </v>
      </c>
    </row>
    <row r="242" ht="48.0" customHeight="1">
      <c r="A242" s="38" t="s">
        <v>453</v>
      </c>
      <c r="B242" s="227" t="str">
        <f>VLOOKUP(A242,'HECVAT - Full | Vendor Response'!A$26:B$283,2,FALSE)</f>
        <v>Do you comply with the requirements of the Health Information Technology for Economic and Clinical Health Act (HITECH)?</v>
      </c>
      <c r="C242" s="337" t="str">
        <f>IF(LEN(VLOOKUP($A242,Questions!$B:$AA,20,FALSE))=0,"",VLOOKUP($A242,Questions!$B:$AA,20,FALSE))</f>
        <v> </v>
      </c>
      <c r="D242" s="338" t="str">
        <f>IF(LEN(VLOOKUP($A242,Questions!$B:$AA,21,FALSE))=0,"",VLOOKUP($A242,Questions!$B:$AA,21,FALSE))</f>
        <v> </v>
      </c>
      <c r="E242" s="337" t="str">
        <f>IF(LEN(VLOOKUP($A242,Questions!$B:$AA,22,FALSE))=0,"",VLOOKUP($A242,Questions!$B:$AA,22,FALSE))</f>
        <v> </v>
      </c>
      <c r="F242" s="337" t="str">
        <f>IF(LEN(VLOOKUP($A242,Questions!$B:$AA,23,FALSE))=0,"",VLOOKUP($A242,Questions!$B:$AA,23,FALSE))</f>
        <v> </v>
      </c>
      <c r="G242" s="338" t="str">
        <f>IF(LEN(VLOOKUP($A242,Questions!$B:$AA,24,FALSE))=0,"",VLOOKUP($A242,Questions!$B:$AA,24,FALSE))</f>
        <v> </v>
      </c>
      <c r="H242" s="338" t="str">
        <f>IF(LEN(VLOOKUP($A242,Questions!$B:$AA,25,FALSE))=0,"",VLOOKUP($A242,Questions!$B:$AA,25,FALSE))</f>
        <v> </v>
      </c>
      <c r="I242" s="338" t="str">
        <f>IF(LEN(VLOOKUP($A242,Questions!$B:$AA,26,FALSE))=0,"",VLOOKUP($A242,Questions!$B:$AA,26,FALSE))</f>
        <v> </v>
      </c>
      <c r="J242" s="338" t="str">
        <f>IF(LEN(VLOOKUP($A242,Questions!$B:$AB,27,FALSE))=0,"",VLOOKUP($A242,Questions!$B:$AB,27,FALSE))</f>
        <v> </v>
      </c>
    </row>
    <row r="243" ht="48.0" customHeight="1">
      <c r="A243" s="38" t="s">
        <v>454</v>
      </c>
      <c r="B243" s="227" t="str">
        <f>VLOOKUP(A243,'HECVAT - Full | Vendor Response'!A$26:B$283,2,FALSE)</f>
        <v>Have you conducted a risk analysis as required under the Security Rule?</v>
      </c>
      <c r="C243" s="337" t="str">
        <f>IF(LEN(VLOOKUP($A243,Questions!$B:$AA,20,FALSE))=0,"",VLOOKUP($A243,Questions!$B:$AA,20,FALSE))</f>
        <v> </v>
      </c>
      <c r="D243" s="337" t="str">
        <f>IF(LEN(VLOOKUP($A243,Questions!$B:$AA,21,FALSE))=0,"",VLOOKUP($A243,Questions!$B:$AA,21,FALSE))</f>
        <v> </v>
      </c>
      <c r="E243" s="337" t="str">
        <f>IF(LEN(VLOOKUP($A243,Questions!$B:$AA,22,FALSE))=0,"",VLOOKUP($A243,Questions!$B:$AA,22,FALSE))</f>
        <v> </v>
      </c>
      <c r="F243" s="337" t="str">
        <f>IF(LEN(VLOOKUP($A243,Questions!$B:$AA,23,FALSE))=0,"",VLOOKUP($A243,Questions!$B:$AA,23,FALSE))</f>
        <v> </v>
      </c>
      <c r="G243" s="337" t="str">
        <f>IF(LEN(VLOOKUP($A243,Questions!$B:$AA,24,FALSE))=0,"",VLOOKUP($A243,Questions!$B:$AA,24,FALSE))</f>
        <v> </v>
      </c>
      <c r="H243" s="337" t="str">
        <f>IF(LEN(VLOOKUP($A243,Questions!$B:$AA,25,FALSE))=0,"",VLOOKUP($A243,Questions!$B:$AA,25,FALSE))</f>
        <v> </v>
      </c>
      <c r="I243" s="337" t="str">
        <f>IF(LEN(VLOOKUP($A243,Questions!$B:$AA,26,FALSE))=0,"",VLOOKUP($A243,Questions!$B:$AA,26,FALSE))</f>
        <v> </v>
      </c>
      <c r="J243" s="337" t="str">
        <f>IF(LEN(VLOOKUP($A243,Questions!$B:$AB,27,FALSE))=0,"",VLOOKUP($A243,Questions!$B:$AB,27,FALSE))</f>
        <v> </v>
      </c>
    </row>
    <row r="244" ht="48.0" customHeight="1">
      <c r="A244" s="38" t="s">
        <v>455</v>
      </c>
      <c r="B244" s="227" t="str">
        <f>VLOOKUP(A244,'HECVAT - Full | Vendor Response'!A$26:B$283,2,FALSE)</f>
        <v>Have you identified areas of risks?</v>
      </c>
      <c r="C244" s="337" t="str">
        <f>IF(LEN(VLOOKUP($A244,Questions!$B:$AA,20,FALSE))=0,"",VLOOKUP($A244,Questions!$B:$AA,20,FALSE))</f>
        <v> </v>
      </c>
      <c r="D244" s="337" t="str">
        <f>IF(LEN(VLOOKUP($A244,Questions!$B:$AA,21,FALSE))=0,"",VLOOKUP($A244,Questions!$B:$AA,21,FALSE))</f>
        <v> </v>
      </c>
      <c r="E244" s="337" t="str">
        <f>IF(LEN(VLOOKUP($A244,Questions!$B:$AA,22,FALSE))=0,"",VLOOKUP($A244,Questions!$B:$AA,22,FALSE))</f>
        <v> </v>
      </c>
      <c r="F244" s="337" t="str">
        <f>IF(LEN(VLOOKUP($A244,Questions!$B:$AA,23,FALSE))=0,"",VLOOKUP($A244,Questions!$B:$AA,23,FALSE))</f>
        <v> </v>
      </c>
      <c r="G244" s="337" t="str">
        <f>IF(LEN(VLOOKUP($A244,Questions!$B:$AA,24,FALSE))=0,"",VLOOKUP($A244,Questions!$B:$AA,24,FALSE))</f>
        <v> </v>
      </c>
      <c r="H244" s="337" t="str">
        <f>IF(LEN(VLOOKUP($A244,Questions!$B:$AA,25,FALSE))=0,"",VLOOKUP($A244,Questions!$B:$AA,25,FALSE))</f>
        <v> </v>
      </c>
      <c r="I244" s="337" t="str">
        <f>IF(LEN(VLOOKUP($A244,Questions!$B:$AA,26,FALSE))=0,"",VLOOKUP($A244,Questions!$B:$AA,26,FALSE))</f>
        <v> </v>
      </c>
      <c r="J244" s="337" t="str">
        <f>IF(LEN(VLOOKUP($A244,Questions!$B:$AB,27,FALSE))=0,"",VLOOKUP($A244,Questions!$B:$AB,27,FALSE))</f>
        <v> </v>
      </c>
    </row>
    <row r="245" ht="48.0" customHeight="1">
      <c r="A245" s="38" t="s">
        <v>456</v>
      </c>
      <c r="B245" s="227" t="str">
        <f>VLOOKUP(A245,'HECVAT - Full | Vendor Response'!A$26:B$283,2,FALSE)</f>
        <v>Have you taken actions to mitigate the identified risks?</v>
      </c>
      <c r="C245" s="337" t="str">
        <f>IF(LEN(VLOOKUP($A245,Questions!$B:$AA,20,FALSE))=0,"",VLOOKUP($A245,Questions!$B:$AA,20,FALSE))</f>
        <v> </v>
      </c>
      <c r="D245" s="337" t="str">
        <f>IF(LEN(VLOOKUP($A245,Questions!$B:$AA,21,FALSE))=0,"",VLOOKUP($A245,Questions!$B:$AA,21,FALSE))</f>
        <v> </v>
      </c>
      <c r="E245" s="338" t="str">
        <f>IF(LEN(VLOOKUP($A245,Questions!$B:$AA,22,FALSE))=0,"",VLOOKUP($A245,Questions!$B:$AA,22,FALSE))</f>
        <v> </v>
      </c>
      <c r="F245" s="337" t="str">
        <f>IF(LEN(VLOOKUP($A245,Questions!$B:$AA,23,FALSE))=0,"",VLOOKUP($A245,Questions!$B:$AA,23,FALSE))</f>
        <v> </v>
      </c>
      <c r="G245" s="338" t="str">
        <f>IF(LEN(VLOOKUP($A245,Questions!$B:$AA,24,FALSE))=0,"",VLOOKUP($A245,Questions!$B:$AA,24,FALSE))</f>
        <v> </v>
      </c>
      <c r="H245" s="338" t="str">
        <f>IF(LEN(VLOOKUP($A245,Questions!$B:$AA,25,FALSE))=0,"",VLOOKUP($A245,Questions!$B:$AA,25,FALSE))</f>
        <v> </v>
      </c>
      <c r="I245" s="337" t="str">
        <f>IF(LEN(VLOOKUP($A245,Questions!$B:$AA,26,FALSE))=0,"",VLOOKUP($A245,Questions!$B:$AA,26,FALSE))</f>
        <v> </v>
      </c>
      <c r="J245" s="337" t="str">
        <f>IF(LEN(VLOOKUP($A245,Questions!$B:$AB,27,FALSE))=0,"",VLOOKUP($A245,Questions!$B:$AB,27,FALSE))</f>
        <v> </v>
      </c>
    </row>
    <row r="246" ht="48.0" customHeight="1">
      <c r="A246" s="38" t="s">
        <v>457</v>
      </c>
      <c r="B246" s="227" t="str">
        <f>VLOOKUP(A246,'HECVAT - Full | Vendor Response'!A$26:B$283,2,FALSE)</f>
        <v>Does your application require user and system administrator password changes at a frequency no greater than 90 days?</v>
      </c>
      <c r="C246" s="337" t="str">
        <f>IF(LEN(VLOOKUP($A246,Questions!$B:$AA,20,FALSE))=0,"",VLOOKUP($A246,Questions!$B:$AA,20,FALSE))</f>
        <v> </v>
      </c>
      <c r="D246" s="337" t="str">
        <f>IF(LEN(VLOOKUP($A246,Questions!$B:$AA,21,FALSE))=0,"",VLOOKUP($A246,Questions!$B:$AA,21,FALSE))</f>
        <v> </v>
      </c>
      <c r="E246" s="338" t="str">
        <f>IF(LEN(VLOOKUP($A246,Questions!$B:$AA,22,FALSE))=0,"",VLOOKUP($A246,Questions!$B:$AA,22,FALSE))</f>
        <v> </v>
      </c>
      <c r="F246" s="337" t="str">
        <f>IF(LEN(VLOOKUP($A246,Questions!$B:$AA,23,FALSE))=0,"",VLOOKUP($A246,Questions!$B:$AA,23,FALSE))</f>
        <v> </v>
      </c>
      <c r="G246" s="338" t="str">
        <f>IF(LEN(VLOOKUP($A246,Questions!$B:$AA,24,FALSE))=0,"",VLOOKUP($A246,Questions!$B:$AA,24,FALSE))</f>
        <v> </v>
      </c>
      <c r="H246" s="338" t="str">
        <f>IF(LEN(VLOOKUP($A246,Questions!$B:$AA,25,FALSE))=0,"",VLOOKUP($A246,Questions!$B:$AA,25,FALSE))</f>
        <v> </v>
      </c>
      <c r="I246" s="337" t="str">
        <f>IF(LEN(VLOOKUP($A246,Questions!$B:$AA,26,FALSE))=0,"",VLOOKUP($A246,Questions!$B:$AA,26,FALSE))</f>
        <v> </v>
      </c>
      <c r="J246" s="337" t="str">
        <f>IF(LEN(VLOOKUP($A246,Questions!$B:$AB,27,FALSE))=0,"",VLOOKUP($A246,Questions!$B:$AB,27,FALSE))</f>
        <v> </v>
      </c>
    </row>
    <row r="247" ht="48.0" customHeight="1">
      <c r="A247" s="38" t="s">
        <v>458</v>
      </c>
      <c r="B247" s="227" t="str">
        <f>VLOOKUP(A247,'HECVAT - Full | Vendor Response'!A$26:B$283,2,FALSE)</f>
        <v>Does your application require a user to set their own password after an administrator reset or on first use of the account?</v>
      </c>
      <c r="C247" s="337" t="str">
        <f>IF(LEN(VLOOKUP($A247,Questions!$B:$AA,20,FALSE))=0,"",VLOOKUP($A247,Questions!$B:$AA,20,FALSE))</f>
        <v> </v>
      </c>
      <c r="D247" s="337" t="str">
        <f>IF(LEN(VLOOKUP($A247,Questions!$B:$AA,21,FALSE))=0,"",VLOOKUP($A247,Questions!$B:$AA,21,FALSE))</f>
        <v> </v>
      </c>
      <c r="E247" s="338" t="str">
        <f>IF(LEN(VLOOKUP($A247,Questions!$B:$AA,22,FALSE))=0,"",VLOOKUP($A247,Questions!$B:$AA,22,FALSE))</f>
        <v> </v>
      </c>
      <c r="F247" s="337" t="str">
        <f>IF(LEN(VLOOKUP($A247,Questions!$B:$AA,23,FALSE))=0,"",VLOOKUP($A247,Questions!$B:$AA,23,FALSE))</f>
        <v> </v>
      </c>
      <c r="G247" s="338" t="str">
        <f>IF(LEN(VLOOKUP($A247,Questions!$B:$AA,24,FALSE))=0,"",VLOOKUP($A247,Questions!$B:$AA,24,FALSE))</f>
        <v> </v>
      </c>
      <c r="H247" s="338" t="str">
        <f>IF(LEN(VLOOKUP($A247,Questions!$B:$AA,25,FALSE))=0,"",VLOOKUP($A247,Questions!$B:$AA,25,FALSE))</f>
        <v> </v>
      </c>
      <c r="I247" s="337" t="str">
        <f>IF(LEN(VLOOKUP($A247,Questions!$B:$AA,26,FALSE))=0,"",VLOOKUP($A247,Questions!$B:$AA,26,FALSE))</f>
        <v> </v>
      </c>
      <c r="J247" s="337" t="str">
        <f>IF(LEN(VLOOKUP($A247,Questions!$B:$AB,27,FALSE))=0,"",VLOOKUP($A247,Questions!$B:$AB,27,FALSE))</f>
        <v> </v>
      </c>
    </row>
    <row r="248" ht="48.0" customHeight="1">
      <c r="A248" s="38" t="s">
        <v>459</v>
      </c>
      <c r="B248" s="227" t="str">
        <f>VLOOKUP(A248,'HECVAT - Full | Vendor Response'!A$26:B$283,2,FALSE)</f>
        <v>Does your application lock-out an account after a number of failed login attempts? </v>
      </c>
      <c r="C248" s="337" t="str">
        <f>IF(LEN(VLOOKUP($A248,Questions!$B:$AA,20,FALSE))=0,"",VLOOKUP($A248,Questions!$B:$AA,20,FALSE))</f>
        <v> </v>
      </c>
      <c r="D248" s="337" t="str">
        <f>IF(LEN(VLOOKUP($A248,Questions!$B:$AA,21,FALSE))=0,"",VLOOKUP($A248,Questions!$B:$AA,21,FALSE))</f>
        <v> </v>
      </c>
      <c r="E248" s="337" t="str">
        <f>IF(LEN(VLOOKUP($A248,Questions!$B:$AA,22,FALSE))=0,"",VLOOKUP($A248,Questions!$B:$AA,22,FALSE))</f>
        <v> </v>
      </c>
      <c r="F248" s="337" t="str">
        <f>IF(LEN(VLOOKUP($A248,Questions!$B:$AA,23,FALSE))=0,"",VLOOKUP($A248,Questions!$B:$AA,23,FALSE))</f>
        <v> </v>
      </c>
      <c r="G248" s="337" t="str">
        <f>IF(LEN(VLOOKUP($A248,Questions!$B:$AA,24,FALSE))=0,"",VLOOKUP($A248,Questions!$B:$AA,24,FALSE))</f>
        <v> </v>
      </c>
      <c r="H248" s="337" t="str">
        <f>IF(LEN(VLOOKUP($A248,Questions!$B:$AA,25,FALSE))=0,"",VLOOKUP($A248,Questions!$B:$AA,25,FALSE))</f>
        <v> </v>
      </c>
      <c r="I248" s="338" t="str">
        <f>IF(LEN(VLOOKUP($A248,Questions!$B:$AA,26,FALSE))=0,"",VLOOKUP($A248,Questions!$B:$AA,26,FALSE))</f>
        <v> </v>
      </c>
      <c r="J248" s="338" t="str">
        <f>IF(LEN(VLOOKUP($A248,Questions!$B:$AB,27,FALSE))=0,"",VLOOKUP($A248,Questions!$B:$AB,27,FALSE))</f>
        <v> </v>
      </c>
    </row>
    <row r="249" ht="48.0" customHeight="1">
      <c r="A249" s="38" t="s">
        <v>460</v>
      </c>
      <c r="B249" s="227" t="str">
        <f>VLOOKUP(A249,'HECVAT - Full | Vendor Response'!A$26:B$283,2,FALSE)</f>
        <v>Does your application automatically lock or log-out an account after a period of inactivity?</v>
      </c>
      <c r="C249" s="337" t="str">
        <f>IF(LEN(VLOOKUP($A249,Questions!$B:$AA,20,FALSE))=0,"",VLOOKUP($A249,Questions!$B:$AA,20,FALSE))</f>
        <v> </v>
      </c>
      <c r="D249" s="337" t="str">
        <f>IF(LEN(VLOOKUP($A249,Questions!$B:$AA,21,FALSE))=0,"",VLOOKUP($A249,Questions!$B:$AA,21,FALSE))</f>
        <v> </v>
      </c>
      <c r="E249" s="337" t="str">
        <f>IF(LEN(VLOOKUP($A249,Questions!$B:$AA,22,FALSE))=0,"",VLOOKUP($A249,Questions!$B:$AA,22,FALSE))</f>
        <v> </v>
      </c>
      <c r="F249" s="337" t="str">
        <f>IF(LEN(VLOOKUP($A249,Questions!$B:$AA,23,FALSE))=0,"",VLOOKUP($A249,Questions!$B:$AA,23,FALSE))</f>
        <v> </v>
      </c>
      <c r="G249" s="337" t="str">
        <f>IF(LEN(VLOOKUP($A249,Questions!$B:$AA,24,FALSE))=0,"",VLOOKUP($A249,Questions!$B:$AA,24,FALSE))</f>
        <v> </v>
      </c>
      <c r="H249" s="337" t="str">
        <f>IF(LEN(VLOOKUP($A249,Questions!$B:$AA,25,FALSE))=0,"",VLOOKUP($A249,Questions!$B:$AA,25,FALSE))</f>
        <v> </v>
      </c>
      <c r="I249" s="338" t="str">
        <f>IF(LEN(VLOOKUP($A249,Questions!$B:$AA,26,FALSE))=0,"",VLOOKUP($A249,Questions!$B:$AA,26,FALSE))</f>
        <v> </v>
      </c>
      <c r="J249" s="338" t="str">
        <f>IF(LEN(VLOOKUP($A249,Questions!$B:$AB,27,FALSE))=0,"",VLOOKUP($A249,Questions!$B:$AB,27,FALSE))</f>
        <v> </v>
      </c>
    </row>
    <row r="250" ht="48.0" customHeight="1">
      <c r="A250" s="38" t="s">
        <v>461</v>
      </c>
      <c r="B250" s="227" t="str">
        <f>VLOOKUP(A250,'HECVAT - Full | Vendor Response'!A$26:B$283,2,FALSE)</f>
        <v>Are passwords visible in plain text, whether when stored or entered, including service level accounts (i.e. database accounts, etc.)?</v>
      </c>
      <c r="C250" s="337" t="str">
        <f>IF(LEN(VLOOKUP($A250,Questions!$B:$AA,20,FALSE))=0,"",VLOOKUP($A250,Questions!$B:$AA,20,FALSE))</f>
        <v> </v>
      </c>
      <c r="D250" s="337" t="str">
        <f>IF(LEN(VLOOKUP($A250,Questions!$B:$AA,21,FALSE))=0,"",VLOOKUP($A250,Questions!$B:$AA,21,FALSE))</f>
        <v> </v>
      </c>
      <c r="E250" s="337" t="str">
        <f>IF(LEN(VLOOKUP($A250,Questions!$B:$AA,22,FALSE))=0,"",VLOOKUP($A250,Questions!$B:$AA,22,FALSE))</f>
        <v> </v>
      </c>
      <c r="F250" s="337" t="str">
        <f>IF(LEN(VLOOKUP($A250,Questions!$B:$AA,23,FALSE))=0,"",VLOOKUP($A250,Questions!$B:$AA,23,FALSE))</f>
        <v> </v>
      </c>
      <c r="G250" s="337" t="str">
        <f>IF(LEN(VLOOKUP($A250,Questions!$B:$AA,24,FALSE))=0,"",VLOOKUP($A250,Questions!$B:$AA,24,FALSE))</f>
        <v> </v>
      </c>
      <c r="H250" s="337" t="str">
        <f>IF(LEN(VLOOKUP($A250,Questions!$B:$AA,25,FALSE))=0,"",VLOOKUP($A250,Questions!$B:$AA,25,FALSE))</f>
        <v> </v>
      </c>
      <c r="I250" s="338" t="str">
        <f>IF(LEN(VLOOKUP($A250,Questions!$B:$AA,26,FALSE))=0,"",VLOOKUP($A250,Questions!$B:$AA,26,FALSE))</f>
        <v> </v>
      </c>
      <c r="J250" s="338" t="str">
        <f>IF(LEN(VLOOKUP($A250,Questions!$B:$AB,27,FALSE))=0,"",VLOOKUP($A250,Questions!$B:$AB,27,FALSE))</f>
        <v> </v>
      </c>
    </row>
    <row r="251" ht="48.0" customHeight="1">
      <c r="A251" s="38" t="s">
        <v>462</v>
      </c>
      <c r="B251" s="227" t="str">
        <f>VLOOKUP(A251,'HECVAT - Full | Vendor Response'!A$26:B$283,2,FALSE)</f>
        <v>If the application is institution-hosted, can all service level and administrative account passwords be changed by the institution?</v>
      </c>
      <c r="C251" s="337" t="str">
        <f>IF(LEN(VLOOKUP($A251,Questions!$B:$AA,20,FALSE))=0,"",VLOOKUP($A251,Questions!$B:$AA,20,FALSE))</f>
        <v> </v>
      </c>
      <c r="D251" s="337" t="str">
        <f>IF(LEN(VLOOKUP($A251,Questions!$B:$AA,21,FALSE))=0,"",VLOOKUP($A251,Questions!$B:$AA,21,FALSE))</f>
        <v> </v>
      </c>
      <c r="E251" s="337" t="str">
        <f>IF(LEN(VLOOKUP($A251,Questions!$B:$AA,22,FALSE))=0,"",VLOOKUP($A251,Questions!$B:$AA,22,FALSE))</f>
        <v> </v>
      </c>
      <c r="F251" s="337" t="str">
        <f>IF(LEN(VLOOKUP($A251,Questions!$B:$AA,23,FALSE))=0,"",VLOOKUP($A251,Questions!$B:$AA,23,FALSE))</f>
        <v> </v>
      </c>
      <c r="G251" s="337" t="str">
        <f>IF(LEN(VLOOKUP($A251,Questions!$B:$AA,24,FALSE))=0,"",VLOOKUP($A251,Questions!$B:$AA,24,FALSE))</f>
        <v> </v>
      </c>
      <c r="H251" s="337" t="str">
        <f>IF(LEN(VLOOKUP($A251,Questions!$B:$AA,25,FALSE))=0,"",VLOOKUP($A251,Questions!$B:$AA,25,FALSE))</f>
        <v> </v>
      </c>
      <c r="I251" s="337" t="str">
        <f>IF(LEN(VLOOKUP($A251,Questions!$B:$AA,26,FALSE))=0,"",VLOOKUP($A251,Questions!$B:$AA,26,FALSE))</f>
        <v> </v>
      </c>
      <c r="J251" s="337" t="str">
        <f>IF(LEN(VLOOKUP($A251,Questions!$B:$AB,27,FALSE))=0,"",VLOOKUP($A251,Questions!$B:$AB,27,FALSE))</f>
        <v> </v>
      </c>
    </row>
    <row r="252" ht="48.0" customHeight="1">
      <c r="A252" s="38" t="s">
        <v>463</v>
      </c>
      <c r="B252" s="227" t="str">
        <f>VLOOKUP(A252,'HECVAT - Full | Vendor Response'!A$26:B$283,2,FALSE)</f>
        <v>Does your application provide the ability to define user access levels?</v>
      </c>
      <c r="C252" s="337" t="str">
        <f>IF(LEN(VLOOKUP($A252,Questions!$B:$AA,20,FALSE))=0,"",VLOOKUP($A252,Questions!$B:$AA,20,FALSE))</f>
        <v> </v>
      </c>
      <c r="D252" s="337" t="str">
        <f>IF(LEN(VLOOKUP($A252,Questions!$B:$AA,21,FALSE))=0,"",VLOOKUP($A252,Questions!$B:$AA,21,FALSE))</f>
        <v> </v>
      </c>
      <c r="E252" s="337" t="str">
        <f>IF(LEN(VLOOKUP($A252,Questions!$B:$AA,22,FALSE))=0,"",VLOOKUP($A252,Questions!$B:$AA,22,FALSE))</f>
        <v> </v>
      </c>
      <c r="F252" s="337" t="str">
        <f>IF(LEN(VLOOKUP($A252,Questions!$B:$AA,23,FALSE))=0,"",VLOOKUP($A252,Questions!$B:$AA,23,FALSE))</f>
        <v> </v>
      </c>
      <c r="G252" s="337" t="str">
        <f>IF(LEN(VLOOKUP($A252,Questions!$B:$AA,24,FALSE))=0,"",VLOOKUP($A252,Questions!$B:$AA,24,FALSE))</f>
        <v> </v>
      </c>
      <c r="H252" s="337" t="str">
        <f>IF(LEN(VLOOKUP($A252,Questions!$B:$AA,25,FALSE))=0,"",VLOOKUP($A252,Questions!$B:$AA,25,FALSE))</f>
        <v> </v>
      </c>
      <c r="I252" s="337" t="str">
        <f>IF(LEN(VLOOKUP($A252,Questions!$B:$AA,26,FALSE))=0,"",VLOOKUP($A252,Questions!$B:$AA,26,FALSE))</f>
        <v> </v>
      </c>
      <c r="J252" s="337" t="str">
        <f>IF(LEN(VLOOKUP($A252,Questions!$B:$AB,27,FALSE))=0,"",VLOOKUP($A252,Questions!$B:$AB,27,FALSE))</f>
        <v> </v>
      </c>
    </row>
    <row r="253" ht="48.0" customHeight="1">
      <c r="A253" s="38" t="s">
        <v>464</v>
      </c>
      <c r="B253" s="227" t="str">
        <f>VLOOKUP(A253,'HECVAT - Full | Vendor Response'!A$26:B$283,2,FALSE)</f>
        <v>Does your application support varying levels of access to administrative tasks defined individually per user?</v>
      </c>
      <c r="C253" s="337" t="str">
        <f>IF(LEN(VLOOKUP($A253,Questions!$B:$AA,20,FALSE))=0,"",VLOOKUP($A253,Questions!$B:$AA,20,FALSE))</f>
        <v> </v>
      </c>
      <c r="D253" s="337" t="str">
        <f>IF(LEN(VLOOKUP($A253,Questions!$B:$AA,21,FALSE))=0,"",VLOOKUP($A253,Questions!$B:$AA,21,FALSE))</f>
        <v> </v>
      </c>
      <c r="E253" s="338" t="str">
        <f>IF(LEN(VLOOKUP($A253,Questions!$B:$AA,22,FALSE))=0,"",VLOOKUP($A253,Questions!$B:$AA,22,FALSE))</f>
        <v> </v>
      </c>
      <c r="F253" s="337" t="str">
        <f>IF(LEN(VLOOKUP($A253,Questions!$B:$AA,23,FALSE))=0,"",VLOOKUP($A253,Questions!$B:$AA,23,FALSE))</f>
        <v> </v>
      </c>
      <c r="G253" s="338" t="str">
        <f>IF(LEN(VLOOKUP($A253,Questions!$B:$AA,24,FALSE))=0,"",VLOOKUP($A253,Questions!$B:$AA,24,FALSE))</f>
        <v> </v>
      </c>
      <c r="H253" s="338" t="str">
        <f>IF(LEN(VLOOKUP($A253,Questions!$B:$AA,25,FALSE))=0,"",VLOOKUP($A253,Questions!$B:$AA,25,FALSE))</f>
        <v> </v>
      </c>
      <c r="I253" s="337" t="str">
        <f>IF(LEN(VLOOKUP($A253,Questions!$B:$AA,26,FALSE))=0,"",VLOOKUP($A253,Questions!$B:$AA,26,FALSE))</f>
        <v> </v>
      </c>
      <c r="J253" s="337" t="str">
        <f>IF(LEN(VLOOKUP($A253,Questions!$B:$AB,27,FALSE))=0,"",VLOOKUP($A253,Questions!$B:$AB,27,FALSE))</f>
        <v> </v>
      </c>
    </row>
    <row r="254" ht="63.75" customHeight="1">
      <c r="A254" s="38" t="s">
        <v>465</v>
      </c>
      <c r="B254" s="227" t="str">
        <f>VLOOKUP(A254,'HECVAT - Full | Vendor Response'!A$26:B$283,2,FALSE)</f>
        <v>Does your application support varying levels of access to records based on user ID?</v>
      </c>
      <c r="C254" s="337" t="str">
        <f>IF(LEN(VLOOKUP($A254,Questions!$B:$AA,20,FALSE))=0,"",VLOOKUP($A254,Questions!$B:$AA,20,FALSE))</f>
        <v> </v>
      </c>
      <c r="D254" s="337" t="str">
        <f>IF(LEN(VLOOKUP($A254,Questions!$B:$AA,21,FALSE))=0,"",VLOOKUP($A254,Questions!$B:$AA,21,FALSE))</f>
        <v> </v>
      </c>
      <c r="E254" s="338" t="str">
        <f>IF(LEN(VLOOKUP($A254,Questions!$B:$AA,22,FALSE))=0,"",VLOOKUP($A254,Questions!$B:$AA,22,FALSE))</f>
        <v> </v>
      </c>
      <c r="F254" s="337" t="str">
        <f>IF(LEN(VLOOKUP($A254,Questions!$B:$AA,23,FALSE))=0,"",VLOOKUP($A254,Questions!$B:$AA,23,FALSE))</f>
        <v> </v>
      </c>
      <c r="G254" s="337" t="str">
        <f>IF(LEN(VLOOKUP($A254,Questions!$B:$AA,24,FALSE))=0,"",VLOOKUP($A254,Questions!$B:$AA,24,FALSE))</f>
        <v> </v>
      </c>
      <c r="H254" s="338" t="str">
        <f>IF(LEN(VLOOKUP($A254,Questions!$B:$AA,25,FALSE))=0,"",VLOOKUP($A254,Questions!$B:$AA,25,FALSE))</f>
        <v> </v>
      </c>
      <c r="I254" s="337" t="str">
        <f>IF(LEN(VLOOKUP($A254,Questions!$B:$AA,26,FALSE))=0,"",VLOOKUP($A254,Questions!$B:$AA,26,FALSE))</f>
        <v> </v>
      </c>
      <c r="J254" s="337" t="str">
        <f>IF(LEN(VLOOKUP($A254,Questions!$B:$AB,27,FALSE))=0,"",VLOOKUP($A254,Questions!$B:$AB,27,FALSE))</f>
        <v> </v>
      </c>
    </row>
    <row r="255" ht="63.75" customHeight="1">
      <c r="A255" s="38" t="s">
        <v>466</v>
      </c>
      <c r="B255" s="227" t="str">
        <f>VLOOKUP(A255,'HECVAT - Full | Vendor Response'!A$26:B$283,2,FALSE)</f>
        <v>Is there a limit to the number of groups a user can be assigned?</v>
      </c>
      <c r="C255" s="337" t="str">
        <f>IF(LEN(VLOOKUP($A255,Questions!$B:$AA,20,FALSE))=0,"",VLOOKUP($A255,Questions!$B:$AA,20,FALSE))</f>
        <v> </v>
      </c>
      <c r="D255" s="337" t="str">
        <f>IF(LEN(VLOOKUP($A255,Questions!$B:$AA,21,FALSE))=0,"",VLOOKUP($A255,Questions!$B:$AA,21,FALSE))</f>
        <v> </v>
      </c>
      <c r="E255" s="337" t="str">
        <f>IF(LEN(VLOOKUP($A255,Questions!$B:$AA,22,FALSE))=0,"",VLOOKUP($A255,Questions!$B:$AA,22,FALSE))</f>
        <v> </v>
      </c>
      <c r="F255" s="337" t="str">
        <f>IF(LEN(VLOOKUP($A255,Questions!$B:$AA,23,FALSE))=0,"",VLOOKUP($A255,Questions!$B:$AA,23,FALSE))</f>
        <v> </v>
      </c>
      <c r="G255" s="337" t="str">
        <f>IF(LEN(VLOOKUP($A255,Questions!$B:$AA,24,FALSE))=0,"",VLOOKUP($A255,Questions!$B:$AA,24,FALSE))</f>
        <v> </v>
      </c>
      <c r="H255" s="338" t="str">
        <f>IF(LEN(VLOOKUP($A255,Questions!$B:$AA,25,FALSE))=0,"",VLOOKUP($A255,Questions!$B:$AA,25,FALSE))</f>
        <v> </v>
      </c>
      <c r="I255" s="337" t="str">
        <f>IF(LEN(VLOOKUP($A255,Questions!$B:$AA,26,FALSE))=0,"",VLOOKUP($A255,Questions!$B:$AA,26,FALSE))</f>
        <v> </v>
      </c>
      <c r="J255" s="337" t="str">
        <f>IF(LEN(VLOOKUP($A255,Questions!$B:$AB,27,FALSE))=0,"",VLOOKUP($A255,Questions!$B:$AB,27,FALSE))</f>
        <v> </v>
      </c>
    </row>
    <row r="256" ht="63.75" customHeight="1">
      <c r="A256" s="38" t="s">
        <v>467</v>
      </c>
      <c r="B256" s="227" t="str">
        <f>VLOOKUP(A256,'HECVAT - Full | Vendor Response'!A$26:B$283,2,FALSE)</f>
        <v>Do accounts used for vendor supplied remote support abide by the same authentication policies and access logging as the rest of the system?</v>
      </c>
      <c r="C256" s="337" t="str">
        <f>IF(LEN(VLOOKUP($A256,Questions!$B:$AA,20,FALSE))=0,"",VLOOKUP($A256,Questions!$B:$AA,20,FALSE))</f>
        <v> </v>
      </c>
      <c r="D256" s="337" t="str">
        <f>IF(LEN(VLOOKUP($A256,Questions!$B:$AA,21,FALSE))=0,"",VLOOKUP($A256,Questions!$B:$AA,21,FALSE))</f>
        <v> </v>
      </c>
      <c r="E256" s="337" t="str">
        <f>IF(LEN(VLOOKUP($A256,Questions!$B:$AA,22,FALSE))=0,"",VLOOKUP($A256,Questions!$B:$AA,22,FALSE))</f>
        <v> </v>
      </c>
      <c r="F256" s="337" t="str">
        <f>IF(LEN(VLOOKUP($A256,Questions!$B:$AA,23,FALSE))=0,"",VLOOKUP($A256,Questions!$B:$AA,23,FALSE))</f>
        <v> </v>
      </c>
      <c r="G256" s="337" t="str">
        <f>IF(LEN(VLOOKUP($A256,Questions!$B:$AA,24,FALSE))=0,"",VLOOKUP($A256,Questions!$B:$AA,24,FALSE))</f>
        <v> </v>
      </c>
      <c r="H256" s="338" t="str">
        <f>IF(LEN(VLOOKUP($A256,Questions!$B:$AA,25,FALSE))=0,"",VLOOKUP($A256,Questions!$B:$AA,25,FALSE))</f>
        <v> </v>
      </c>
      <c r="I256" s="337" t="str">
        <f>IF(LEN(VLOOKUP($A256,Questions!$B:$AA,26,FALSE))=0,"",VLOOKUP($A256,Questions!$B:$AA,26,FALSE))</f>
        <v> </v>
      </c>
      <c r="J256" s="337" t="str">
        <f>IF(LEN(VLOOKUP($A256,Questions!$B:$AB,27,FALSE))=0,"",VLOOKUP($A256,Questions!$B:$AB,27,FALSE))</f>
        <v> </v>
      </c>
    </row>
    <row r="257" ht="46.5" customHeight="1">
      <c r="A257" s="38" t="s">
        <v>468</v>
      </c>
      <c r="B257" s="227" t="str">
        <f>VLOOKUP(A257,'HECVAT - Full | Vendor Response'!A$26:B$283,2,FALSE)</f>
        <v>Does the application log record access including specific user, date/time of access, and originating IP or device? </v>
      </c>
      <c r="C257" s="337" t="str">
        <f>IF(LEN(VLOOKUP($A257,Questions!$B:$AA,20,FALSE))=0,"",VLOOKUP($A257,Questions!$B:$AA,20,FALSE))</f>
        <v> </v>
      </c>
      <c r="D257" s="337" t="str">
        <f>IF(LEN(VLOOKUP($A257,Questions!$B:$AA,21,FALSE))=0,"",VLOOKUP($A257,Questions!$B:$AA,21,FALSE))</f>
        <v> </v>
      </c>
      <c r="E257" s="337" t="str">
        <f>IF(LEN(VLOOKUP($A257,Questions!$B:$AA,22,FALSE))=0,"",VLOOKUP($A257,Questions!$B:$AA,22,FALSE))</f>
        <v> </v>
      </c>
      <c r="F257" s="337" t="str">
        <f>IF(LEN(VLOOKUP($A257,Questions!$B:$AA,23,FALSE))=0,"",VLOOKUP($A257,Questions!$B:$AA,23,FALSE))</f>
        <v> </v>
      </c>
      <c r="G257" s="338" t="str">
        <f>IF(LEN(VLOOKUP($A257,Questions!$B:$AA,24,FALSE))=0,"",VLOOKUP($A257,Questions!$B:$AA,24,FALSE))</f>
        <v> </v>
      </c>
      <c r="H257" s="338" t="str">
        <f>IF(LEN(VLOOKUP($A257,Questions!$B:$AA,25,FALSE))=0,"",VLOOKUP($A257,Questions!$B:$AA,25,FALSE))</f>
        <v> </v>
      </c>
      <c r="I257" s="338" t="str">
        <f>IF(LEN(VLOOKUP($A257,Questions!$B:$AA,26,FALSE))=0,"",VLOOKUP($A257,Questions!$B:$AA,26,FALSE))</f>
        <v> </v>
      </c>
      <c r="J257" s="338" t="str">
        <f>IF(LEN(VLOOKUP($A257,Questions!$B:$AB,27,FALSE))=0,"",VLOOKUP($A257,Questions!$B:$AB,27,FALSE))</f>
        <v> </v>
      </c>
    </row>
    <row r="258" ht="46.5" customHeight="1">
      <c r="A258" s="38" t="s">
        <v>469</v>
      </c>
      <c r="B258" s="227" t="str">
        <f>VLOOKUP(A258,'HECVAT - Full | Vendor Response'!A$26:B$283,2,FALSE)</f>
        <v>Does the application log administrative activity, such user account access changes and password changes, including specific user, date/time of changes, and originating IP or device?</v>
      </c>
      <c r="C258" s="337" t="str">
        <f>IF(LEN(VLOOKUP($A258,Questions!$B:$AA,20,FALSE))=0,"",VLOOKUP($A258,Questions!$B:$AA,20,FALSE))</f>
        <v> </v>
      </c>
      <c r="D258" s="337" t="str">
        <f>IF(LEN(VLOOKUP($A258,Questions!$B:$AA,21,FALSE))=0,"",VLOOKUP($A258,Questions!$B:$AA,21,FALSE))</f>
        <v> </v>
      </c>
      <c r="E258" s="338" t="str">
        <f>IF(LEN(VLOOKUP($A258,Questions!$B:$AA,22,FALSE))=0,"",VLOOKUP($A258,Questions!$B:$AA,22,FALSE))</f>
        <v> </v>
      </c>
      <c r="F258" s="337" t="str">
        <f>IF(LEN(VLOOKUP($A258,Questions!$B:$AA,23,FALSE))=0,"",VLOOKUP($A258,Questions!$B:$AA,23,FALSE))</f>
        <v> </v>
      </c>
      <c r="G258" s="337" t="str">
        <f>IF(LEN(VLOOKUP($A258,Questions!$B:$AA,24,FALSE))=0,"",VLOOKUP($A258,Questions!$B:$AA,24,FALSE))</f>
        <v> </v>
      </c>
      <c r="H258" s="337" t="str">
        <f>IF(LEN(VLOOKUP($A258,Questions!$B:$AA,25,FALSE))=0,"",VLOOKUP($A258,Questions!$B:$AA,25,FALSE))</f>
        <v> </v>
      </c>
      <c r="I258" s="337" t="str">
        <f>IF(LEN(VLOOKUP($A258,Questions!$B:$AA,26,FALSE))=0,"",VLOOKUP($A258,Questions!$B:$AA,26,FALSE))</f>
        <v> </v>
      </c>
      <c r="J258" s="337" t="str">
        <f>IF(LEN(VLOOKUP($A258,Questions!$B:$AB,27,FALSE))=0,"",VLOOKUP($A258,Questions!$B:$AB,27,FALSE))</f>
        <v> </v>
      </c>
    </row>
    <row r="259" ht="48.0" customHeight="1">
      <c r="A259" s="38" t="s">
        <v>470</v>
      </c>
      <c r="B259" s="227" t="str">
        <f>VLOOKUP(A259,'HECVAT - Full | Vendor Response'!A$26:B$283,2,FALSE)</f>
        <v>How long does the application keep access/change logs?</v>
      </c>
      <c r="C259" s="337" t="str">
        <f>IF(LEN(VLOOKUP($A259,Questions!$B:$AA,20,FALSE))=0,"",VLOOKUP($A259,Questions!$B:$AA,20,FALSE))</f>
        <v> </v>
      </c>
      <c r="D259" s="337" t="str">
        <f>IF(LEN(VLOOKUP($A259,Questions!$B:$AA,21,FALSE))=0,"",VLOOKUP($A259,Questions!$B:$AA,21,FALSE))</f>
        <v> </v>
      </c>
      <c r="E259" s="337" t="str">
        <f>IF(LEN(VLOOKUP($A259,Questions!$B:$AA,22,FALSE))=0,"",VLOOKUP($A259,Questions!$B:$AA,22,FALSE))</f>
        <v> </v>
      </c>
      <c r="F259" s="337" t="str">
        <f>IF(LEN(VLOOKUP($A259,Questions!$B:$AA,23,FALSE))=0,"",VLOOKUP($A259,Questions!$B:$AA,23,FALSE))</f>
        <v> </v>
      </c>
      <c r="G259" s="337" t="str">
        <f>IF(LEN(VLOOKUP($A259,Questions!$B:$AA,24,FALSE))=0,"",VLOOKUP($A259,Questions!$B:$AA,24,FALSE))</f>
        <v> </v>
      </c>
      <c r="H259" s="337" t="str">
        <f>IF(LEN(VLOOKUP($A259,Questions!$B:$AA,25,FALSE))=0,"",VLOOKUP($A259,Questions!$B:$AA,25,FALSE))</f>
        <v> </v>
      </c>
      <c r="I259" s="337" t="str">
        <f>IF(LEN(VLOOKUP($A259,Questions!$B:$AA,26,FALSE))=0,"",VLOOKUP($A259,Questions!$B:$AA,26,FALSE))</f>
        <v> </v>
      </c>
      <c r="J259" s="337" t="str">
        <f>IF(LEN(VLOOKUP($A259,Questions!$B:$AB,27,FALSE))=0,"",VLOOKUP($A259,Questions!$B:$AB,27,FALSE))</f>
        <v> </v>
      </c>
    </row>
    <row r="260" ht="64.5" customHeight="1">
      <c r="A260" s="38" t="s">
        <v>471</v>
      </c>
      <c r="B260" s="227" t="str">
        <f>VLOOKUP(A260,'HECVAT - Full | Vendor Response'!A$26:B$283,2,FALSE)</f>
        <v>Can the application logs be archived? </v>
      </c>
      <c r="C260" s="337" t="str">
        <f>IF(LEN(VLOOKUP($A260,Questions!$B:$AA,20,FALSE))=0,"",VLOOKUP($A260,Questions!$B:$AA,20,FALSE))</f>
        <v> </v>
      </c>
      <c r="D260" s="337" t="str">
        <f>IF(LEN(VLOOKUP($A260,Questions!$B:$AA,21,FALSE))=0,"",VLOOKUP($A260,Questions!$B:$AA,21,FALSE))</f>
        <v> </v>
      </c>
      <c r="E260" s="337" t="str">
        <f>IF(LEN(VLOOKUP($A260,Questions!$B:$AA,22,FALSE))=0,"",VLOOKUP($A260,Questions!$B:$AA,22,FALSE))</f>
        <v> </v>
      </c>
      <c r="F260" s="337" t="str">
        <f>IF(LEN(VLOOKUP($A260,Questions!$B:$AA,23,FALSE))=0,"",VLOOKUP($A260,Questions!$B:$AA,23,FALSE))</f>
        <v> </v>
      </c>
      <c r="G260" s="338" t="str">
        <f>IF(LEN(VLOOKUP($A260,Questions!$B:$AA,24,FALSE))=0,"",VLOOKUP($A260,Questions!$B:$AA,24,FALSE))</f>
        <v> </v>
      </c>
      <c r="H260" s="338" t="str">
        <f>IF(LEN(VLOOKUP($A260,Questions!$B:$AA,25,FALSE))=0,"",VLOOKUP($A260,Questions!$B:$AA,25,FALSE))</f>
        <v> </v>
      </c>
      <c r="I260" s="337" t="str">
        <f>IF(LEN(VLOOKUP($A260,Questions!$B:$AA,26,FALSE))=0,"",VLOOKUP($A260,Questions!$B:$AA,26,FALSE))</f>
        <v> </v>
      </c>
      <c r="J260" s="337" t="str">
        <f>IF(LEN(VLOOKUP($A260,Questions!$B:$AB,27,FALSE))=0,"",VLOOKUP($A260,Questions!$B:$AB,27,FALSE))</f>
        <v> </v>
      </c>
    </row>
    <row r="261" ht="36.0" customHeight="1">
      <c r="A261" s="38" t="s">
        <v>472</v>
      </c>
      <c r="B261" s="227" t="str">
        <f>VLOOKUP(A261,'HECVAT - Full | Vendor Response'!A$26:B$283,2,FALSE)</f>
        <v>Can the application logs be saved externally? </v>
      </c>
      <c r="C261" s="337" t="str">
        <f>IF(LEN(VLOOKUP($A261,Questions!$B:$AA,20,FALSE))=0,"",VLOOKUP($A261,Questions!$B:$AA,20,FALSE))</f>
        <v> </v>
      </c>
      <c r="D261" s="337" t="str">
        <f>IF(LEN(VLOOKUP($A261,Questions!$B:$AA,21,FALSE))=0,"",VLOOKUP($A261,Questions!$B:$AA,21,FALSE))</f>
        <v> </v>
      </c>
      <c r="E261" s="337" t="str">
        <f>IF(LEN(VLOOKUP($A261,Questions!$B:$AA,22,FALSE))=0,"",VLOOKUP($A261,Questions!$B:$AA,22,FALSE))</f>
        <v> </v>
      </c>
      <c r="F261" s="337" t="str">
        <f>IF(LEN(VLOOKUP($A261,Questions!$B:$AA,23,FALSE))=0,"",VLOOKUP($A261,Questions!$B:$AA,23,FALSE))</f>
        <v> </v>
      </c>
      <c r="G261" s="338" t="str">
        <f>IF(LEN(VLOOKUP($A261,Questions!$B:$AA,24,FALSE))=0,"",VLOOKUP($A261,Questions!$B:$AA,24,FALSE))</f>
        <v> </v>
      </c>
      <c r="H261" s="338" t="str">
        <f>IF(LEN(VLOOKUP($A261,Questions!$B:$AA,25,FALSE))=0,"",VLOOKUP($A261,Questions!$B:$AA,25,FALSE))</f>
        <v> </v>
      </c>
      <c r="I261" s="337" t="str">
        <f>IF(LEN(VLOOKUP($A261,Questions!$B:$AA,26,FALSE))=0,"",VLOOKUP($A261,Questions!$B:$AA,26,FALSE))</f>
        <v> </v>
      </c>
      <c r="J261" s="337" t="str">
        <f>IF(LEN(VLOOKUP($A261,Questions!$B:$AB,27,FALSE))=0,"",VLOOKUP($A261,Questions!$B:$AB,27,FALSE))</f>
        <v> </v>
      </c>
    </row>
    <row r="262" ht="36.0" customHeight="1">
      <c r="A262" s="38" t="s">
        <v>473</v>
      </c>
      <c r="B262" s="227" t="str">
        <f>VLOOKUP(A262,'HECVAT - Full | Vendor Response'!A$26:B$283,2,FALSE)</f>
        <v>Does your data backup and retention policies and practices meet HIPAA requirements?</v>
      </c>
      <c r="C262" s="337" t="str">
        <f>IF(LEN(VLOOKUP($A262,Questions!$B:$AA,20,FALSE))=0,"",VLOOKUP($A262,Questions!$B:$AA,20,FALSE))</f>
        <v> </v>
      </c>
      <c r="D262" s="337" t="str">
        <f>IF(LEN(VLOOKUP($A262,Questions!$B:$AA,21,FALSE))=0,"",VLOOKUP($A262,Questions!$B:$AA,21,FALSE))</f>
        <v> </v>
      </c>
      <c r="E262" s="337" t="str">
        <f>IF(LEN(VLOOKUP($A262,Questions!$B:$AA,22,FALSE))=0,"",VLOOKUP($A262,Questions!$B:$AA,22,FALSE))</f>
        <v> </v>
      </c>
      <c r="F262" s="337" t="str">
        <f>IF(LEN(VLOOKUP($A262,Questions!$B:$AA,23,FALSE))=0,"",VLOOKUP($A262,Questions!$B:$AA,23,FALSE))</f>
        <v> </v>
      </c>
      <c r="G262" s="338" t="str">
        <f>IF(LEN(VLOOKUP($A262,Questions!$B:$AA,24,FALSE))=0,"",VLOOKUP($A262,Questions!$B:$AA,24,FALSE))</f>
        <v> </v>
      </c>
      <c r="H262" s="338" t="str">
        <f>IF(LEN(VLOOKUP($A262,Questions!$B:$AA,25,FALSE))=0,"",VLOOKUP($A262,Questions!$B:$AA,25,FALSE))</f>
        <v> </v>
      </c>
      <c r="I262" s="337" t="str">
        <f>IF(LEN(VLOOKUP($A262,Questions!$B:$AA,26,FALSE))=0,"",VLOOKUP($A262,Questions!$B:$AA,26,FALSE))</f>
        <v> </v>
      </c>
      <c r="J262" s="337" t="str">
        <f>IF(LEN(VLOOKUP($A262,Questions!$B:$AB,27,FALSE))=0,"",VLOOKUP($A262,Questions!$B:$AB,27,FALSE))</f>
        <v> </v>
      </c>
    </row>
    <row r="263" ht="36.0" customHeight="1">
      <c r="A263" s="38" t="s">
        <v>474</v>
      </c>
      <c r="B263" s="227" t="str">
        <f>VLOOKUP(A263,'HECVAT - Full | Vendor Response'!A$26:B$283,2,FALSE)</f>
        <v>Do you have a disaster recovery plan and emergency mode operation plan?</v>
      </c>
      <c r="C263" s="337" t="str">
        <f>IF(LEN(VLOOKUP($A263,Questions!$B:$AA,20,FALSE))=0,"",VLOOKUP($A263,Questions!$B:$AA,20,FALSE))</f>
        <v> </v>
      </c>
      <c r="D263" s="337" t="str">
        <f>IF(LEN(VLOOKUP($A263,Questions!$B:$AA,21,FALSE))=0,"",VLOOKUP($A263,Questions!$B:$AA,21,FALSE))</f>
        <v> </v>
      </c>
      <c r="E263" s="337" t="str">
        <f>IF(LEN(VLOOKUP($A263,Questions!$B:$AA,22,FALSE))=0,"",VLOOKUP($A263,Questions!$B:$AA,22,FALSE))</f>
        <v> </v>
      </c>
      <c r="F263" s="337" t="str">
        <f>IF(LEN(VLOOKUP($A263,Questions!$B:$AA,23,FALSE))=0,"",VLOOKUP($A263,Questions!$B:$AA,23,FALSE))</f>
        <v> </v>
      </c>
      <c r="G263" s="338" t="str">
        <f>IF(LEN(VLOOKUP($A263,Questions!$B:$AA,24,FALSE))=0,"",VLOOKUP($A263,Questions!$B:$AA,24,FALSE))</f>
        <v> </v>
      </c>
      <c r="H263" s="338" t="str">
        <f>IF(LEN(VLOOKUP($A263,Questions!$B:$AA,25,FALSE))=0,"",VLOOKUP($A263,Questions!$B:$AA,25,FALSE))</f>
        <v> </v>
      </c>
      <c r="I263" s="337" t="str">
        <f>IF(LEN(VLOOKUP($A263,Questions!$B:$AA,26,FALSE))=0,"",VLOOKUP($A263,Questions!$B:$AA,26,FALSE))</f>
        <v> </v>
      </c>
      <c r="J263" s="337" t="str">
        <f>IF(LEN(VLOOKUP($A263,Questions!$B:$AB,27,FALSE))=0,"",VLOOKUP($A263,Questions!$B:$AB,27,FALSE))</f>
        <v> </v>
      </c>
    </row>
    <row r="264" ht="48.0" customHeight="1">
      <c r="A264" s="38" t="s">
        <v>475</v>
      </c>
      <c r="B264" s="227" t="str">
        <f>VLOOKUP(A264,'HECVAT - Full | Vendor Response'!A$26:B$283,2,FALSE)</f>
        <v>Have the policies/plans mentioned above been tested?</v>
      </c>
      <c r="C264" s="337" t="str">
        <f>IF(LEN(VLOOKUP($A264,Questions!$B:$AA,20,FALSE))=0,"",VLOOKUP($A264,Questions!$B:$AA,20,FALSE))</f>
        <v> </v>
      </c>
      <c r="D264" s="337" t="str">
        <f>IF(LEN(VLOOKUP($A264,Questions!$B:$AA,21,FALSE))=0,"",VLOOKUP($A264,Questions!$B:$AA,21,FALSE))</f>
        <v> </v>
      </c>
      <c r="E264" s="337" t="str">
        <f>IF(LEN(VLOOKUP($A264,Questions!$B:$AA,22,FALSE))=0,"",VLOOKUP($A264,Questions!$B:$AA,22,FALSE))</f>
        <v> </v>
      </c>
      <c r="F264" s="337" t="str">
        <f>IF(LEN(VLOOKUP($A264,Questions!$B:$AA,23,FALSE))=0,"",VLOOKUP($A264,Questions!$B:$AA,23,FALSE))</f>
        <v> </v>
      </c>
      <c r="G264" s="338" t="str">
        <f>IF(LEN(VLOOKUP($A264,Questions!$B:$AA,24,FALSE))=0,"",VLOOKUP($A264,Questions!$B:$AA,24,FALSE))</f>
        <v> </v>
      </c>
      <c r="H264" s="338" t="str">
        <f>IF(LEN(VLOOKUP($A264,Questions!$B:$AA,25,FALSE))=0,"",VLOOKUP($A264,Questions!$B:$AA,25,FALSE))</f>
        <v> </v>
      </c>
      <c r="I264" s="337" t="str">
        <f>IF(LEN(VLOOKUP($A264,Questions!$B:$AA,26,FALSE))=0,"",VLOOKUP($A264,Questions!$B:$AA,26,FALSE))</f>
        <v> </v>
      </c>
      <c r="J264" s="337" t="str">
        <f>IF(LEN(VLOOKUP($A264,Questions!$B:$AB,27,FALSE))=0,"",VLOOKUP($A264,Questions!$B:$AB,27,FALSE))</f>
        <v> </v>
      </c>
    </row>
    <row r="265" ht="46.5" customHeight="1">
      <c r="A265" s="38" t="s">
        <v>476</v>
      </c>
      <c r="B265" s="227" t="str">
        <f>VLOOKUP(A265,'HECVAT - Full | Vendor Response'!A$26:B$283,2,FALSE)</f>
        <v>Can you provide a HIPAA compliance attestation document?</v>
      </c>
      <c r="C265" s="337" t="str">
        <f>IF(LEN(VLOOKUP($A265,Questions!$B:$AA,20,FALSE))=0,"",VLOOKUP($A265,Questions!$B:$AA,20,FALSE))</f>
        <v> </v>
      </c>
      <c r="D265" s="337" t="str">
        <f>IF(LEN(VLOOKUP($A265,Questions!$B:$AA,21,FALSE))=0,"",VLOOKUP($A265,Questions!$B:$AA,21,FALSE))</f>
        <v> </v>
      </c>
      <c r="E265" s="337" t="str">
        <f>IF(LEN(VLOOKUP($A265,Questions!$B:$AA,22,FALSE))=0,"",VLOOKUP($A265,Questions!$B:$AA,22,FALSE))</f>
        <v> </v>
      </c>
      <c r="F265" s="337" t="str">
        <f>IF(LEN(VLOOKUP($A265,Questions!$B:$AA,23,FALSE))=0,"",VLOOKUP($A265,Questions!$B:$AA,23,FALSE))</f>
        <v> </v>
      </c>
      <c r="G265" s="337" t="str">
        <f>IF(LEN(VLOOKUP($A265,Questions!$B:$AA,24,FALSE))=0,"",VLOOKUP($A265,Questions!$B:$AA,24,FALSE))</f>
        <v> </v>
      </c>
      <c r="H265" s="338" t="str">
        <f>IF(LEN(VLOOKUP($A265,Questions!$B:$AA,25,FALSE))=0,"",VLOOKUP($A265,Questions!$B:$AA,25,FALSE))</f>
        <v> </v>
      </c>
      <c r="I265" s="337" t="str">
        <f>IF(LEN(VLOOKUP($A265,Questions!$B:$AA,26,FALSE))=0,"",VLOOKUP($A265,Questions!$B:$AA,26,FALSE))</f>
        <v> </v>
      </c>
      <c r="J265" s="337" t="str">
        <f>IF(LEN(VLOOKUP($A265,Questions!$B:$AB,27,FALSE))=0,"",VLOOKUP($A265,Questions!$B:$AB,27,FALSE))</f>
        <v> </v>
      </c>
    </row>
    <row r="266" ht="36.0" customHeight="1">
      <c r="A266" s="38" t="s">
        <v>477</v>
      </c>
      <c r="B266" s="227" t="str">
        <f>VLOOKUP(A266,'HECVAT - Full | Vendor Response'!A$26:B$283,2,FALSE)</f>
        <v>Are you willing to enter into a Business Associate Agreement (BAA)?</v>
      </c>
      <c r="C266" s="337" t="str">
        <f>IF(LEN(VLOOKUP($A266,Questions!$B:$AA,20,FALSE))=0,"",VLOOKUP($A266,Questions!$B:$AA,20,FALSE))</f>
        <v> </v>
      </c>
      <c r="D266" s="337" t="str">
        <f>IF(LEN(VLOOKUP($A266,Questions!$B:$AA,21,FALSE))=0,"",VLOOKUP($A266,Questions!$B:$AA,21,FALSE))</f>
        <v> </v>
      </c>
      <c r="E266" s="337" t="str">
        <f>IF(LEN(VLOOKUP($A266,Questions!$B:$AA,22,FALSE))=0,"",VLOOKUP($A266,Questions!$B:$AA,22,FALSE))</f>
        <v> </v>
      </c>
      <c r="F266" s="337" t="str">
        <f>IF(LEN(VLOOKUP($A266,Questions!$B:$AA,23,FALSE))=0,"",VLOOKUP($A266,Questions!$B:$AA,23,FALSE))</f>
        <v> </v>
      </c>
      <c r="G266" s="337" t="str">
        <f>IF(LEN(VLOOKUP($A266,Questions!$B:$AA,24,FALSE))=0,"",VLOOKUP($A266,Questions!$B:$AA,24,FALSE))</f>
        <v> </v>
      </c>
      <c r="H266" s="338" t="str">
        <f>IF(LEN(VLOOKUP($A266,Questions!$B:$AA,25,FALSE))=0,"",VLOOKUP($A266,Questions!$B:$AA,25,FALSE))</f>
        <v> </v>
      </c>
      <c r="I266" s="337" t="str">
        <f>IF(LEN(VLOOKUP($A266,Questions!$B:$AA,26,FALSE))=0,"",VLOOKUP($A266,Questions!$B:$AA,26,FALSE))</f>
        <v> </v>
      </c>
      <c r="J266" s="337" t="str">
        <f>IF(LEN(VLOOKUP($A266,Questions!$B:$AB,27,FALSE))=0,"",VLOOKUP($A266,Questions!$B:$AB,27,FALSE))</f>
        <v> </v>
      </c>
    </row>
    <row r="267" ht="36.0" customHeight="1">
      <c r="A267" s="38" t="s">
        <v>478</v>
      </c>
      <c r="B267" s="227" t="str">
        <f>VLOOKUP(A267,'HECVAT - Full | Vendor Response'!A$26:B$283,2,FALSE)</f>
        <v>Have you entered into a BAA with all subcontractors who may have access to protected health information (PHI)?</v>
      </c>
      <c r="C267" s="337" t="str">
        <f>IF(LEN(VLOOKUP($A267,Questions!$B:$AA,20,FALSE))=0,"",VLOOKUP($A267,Questions!$B:$AA,20,FALSE))</f>
        <v> </v>
      </c>
      <c r="D267" s="337" t="str">
        <f>IF(LEN(VLOOKUP($A267,Questions!$B:$AA,21,FALSE))=0,"",VLOOKUP($A267,Questions!$B:$AA,21,FALSE))</f>
        <v> </v>
      </c>
      <c r="E267" s="337" t="str">
        <f>IF(LEN(VLOOKUP($A267,Questions!$B:$AA,22,FALSE))=0,"",VLOOKUP($A267,Questions!$B:$AA,22,FALSE))</f>
        <v> </v>
      </c>
      <c r="F267" s="337" t="str">
        <f>IF(LEN(VLOOKUP($A267,Questions!$B:$AA,23,FALSE))=0,"",VLOOKUP($A267,Questions!$B:$AA,23,FALSE))</f>
        <v> </v>
      </c>
      <c r="G267" s="338" t="str">
        <f>IF(LEN(VLOOKUP($A267,Questions!$B:$AA,24,FALSE))=0,"",VLOOKUP($A267,Questions!$B:$AA,24,FALSE))</f>
        <v> </v>
      </c>
      <c r="H267" s="338" t="str">
        <f>IF(LEN(VLOOKUP($A267,Questions!$B:$AA,25,FALSE))=0,"",VLOOKUP($A267,Questions!$B:$AA,25,FALSE))</f>
        <v> </v>
      </c>
      <c r="I267" s="337" t="str">
        <f>IF(LEN(VLOOKUP($A267,Questions!$B:$AA,26,FALSE))=0,"",VLOOKUP($A267,Questions!$B:$AA,26,FALSE))</f>
        <v> </v>
      </c>
      <c r="J267" s="337" t="str">
        <f>IF(LEN(VLOOKUP($A267,Questions!$B:$AB,27,FALSE))=0,"",VLOOKUP($A267,Questions!$B:$AB,27,FALSE))</f>
        <v> </v>
      </c>
    </row>
    <row r="268" ht="36.0" customHeight="1">
      <c r="A268" s="32" t="str">
        <f>IF(OR($C$29="No",$C$30="Yes"),"PCI DSS - Optional based on QUALIFIER response.","PCI DSS")</f>
        <v>PCI DSS</v>
      </c>
      <c r="B268" s="9"/>
      <c r="C268" s="33" t="str">
        <f t="shared" ref="C268:J268" si="19">C$22</f>
        <v>CIS Critical Security Controls v6.1</v>
      </c>
      <c r="D268" s="33" t="str">
        <f t="shared" si="19"/>
        <v>HIPAA</v>
      </c>
      <c r="E268" s="33" t="str">
        <f t="shared" si="19"/>
        <v>ISO 27002:27013</v>
      </c>
      <c r="F268" s="33" t="str">
        <f t="shared" si="19"/>
        <v>NIST Cybersecurity Framework</v>
      </c>
      <c r="G268" s="33" t="str">
        <f t="shared" si="19"/>
        <v>NIST SP 800-171r1</v>
      </c>
      <c r="H268" s="33" t="str">
        <f t="shared" si="19"/>
        <v>NIST SP 800-53r4</v>
      </c>
      <c r="I268" s="33" t="str">
        <f t="shared" si="19"/>
        <v>PCI DSS</v>
      </c>
      <c r="J268" s="33" t="str">
        <f t="shared" si="19"/>
        <v>Trusted CI</v>
      </c>
    </row>
    <row r="269" ht="48.0" customHeight="1">
      <c r="A269" s="38" t="s">
        <v>479</v>
      </c>
      <c r="B269" s="227" t="str">
        <f>VLOOKUP(A269,'HECVAT - Full | Vendor Response'!A$26:B$283,2,FALSE)</f>
        <v>Do your systems or products store, process, or transmit cardholder (payment/credit/debt card) data?</v>
      </c>
      <c r="C269" s="337" t="str">
        <f>IF(LEN(VLOOKUP($A269,Questions!$B:$AA,20,FALSE))=0,"",VLOOKUP($A269,Questions!$B:$AA,20,FALSE))</f>
        <v> </v>
      </c>
      <c r="D269" s="343" t="str">
        <f>IF(LEN(VLOOKUP($A269,Questions!$B:$AA,21,FALSE))=0,"",VLOOKUP($A269,Questions!$B:$AA,21,FALSE))</f>
        <v> </v>
      </c>
      <c r="E269" s="337" t="str">
        <f>IF(LEN(VLOOKUP($A269,Questions!$B:$AA,22,FALSE))=0,"",VLOOKUP($A269,Questions!$B:$AA,22,FALSE))</f>
        <v> </v>
      </c>
      <c r="F269" s="337" t="str">
        <f>IF(LEN(VLOOKUP($A269,Questions!$B:$AA,23,FALSE))=0,"",VLOOKUP($A269,Questions!$B:$AA,23,FALSE))</f>
        <v> </v>
      </c>
      <c r="G269" s="338" t="str">
        <f>IF(LEN(VLOOKUP($A269,Questions!$B:$AA,24,FALSE))=0,"",VLOOKUP($A269,Questions!$B:$AA,24,FALSE))</f>
        <v> </v>
      </c>
      <c r="H269" s="343" t="str">
        <f>IF(LEN(VLOOKUP($A269,Questions!$B:$AA,25,FALSE))=0,"",VLOOKUP($A269,Questions!$B:$AA,25,FALSE))</f>
        <v> </v>
      </c>
      <c r="I269" s="337" t="str">
        <f>IF(LEN(VLOOKUP($A269,Questions!$B:$AA,26,FALSE))=0,"",VLOOKUP($A269,Questions!$B:$AA,26,FALSE))</f>
        <v> </v>
      </c>
      <c r="J269" s="337" t="str">
        <f>IF(LEN(VLOOKUP($A269,Questions!$B:$AB,27,FALSE))=0,"",VLOOKUP($A269,Questions!$B:$AB,27,FALSE))</f>
        <v> </v>
      </c>
    </row>
    <row r="270" ht="48.0" customHeight="1">
      <c r="A270" s="38" t="s">
        <v>480</v>
      </c>
      <c r="B270" s="227" t="str">
        <f>VLOOKUP(A270,'HECVAT - Full | Vendor Response'!A$26:B$283,2,FALSE)</f>
        <v>Are you compliant with the Payment Card Industry Data Security Standard (PCI DSS)?</v>
      </c>
      <c r="C270" s="337" t="str">
        <f>IF(LEN(VLOOKUP($A270,Questions!$B:$AA,20,FALSE))=0,"",VLOOKUP($A270,Questions!$B:$AA,20,FALSE))</f>
        <v> </v>
      </c>
      <c r="D270" s="343" t="str">
        <f>IF(LEN(VLOOKUP($A270,Questions!$B:$AA,21,FALSE))=0,"",VLOOKUP($A270,Questions!$B:$AA,21,FALSE))</f>
        <v> </v>
      </c>
      <c r="E270" s="337" t="str">
        <f>IF(LEN(VLOOKUP($A270,Questions!$B:$AA,22,FALSE))=0,"",VLOOKUP($A270,Questions!$B:$AA,22,FALSE))</f>
        <v> </v>
      </c>
      <c r="F270" s="337" t="str">
        <f>IF(LEN(VLOOKUP($A270,Questions!$B:$AA,23,FALSE))=0,"",VLOOKUP($A270,Questions!$B:$AA,23,FALSE))</f>
        <v> </v>
      </c>
      <c r="G270" s="338" t="str">
        <f>IF(LEN(VLOOKUP($A270,Questions!$B:$AA,24,FALSE))=0,"",VLOOKUP($A270,Questions!$B:$AA,24,FALSE))</f>
        <v> </v>
      </c>
      <c r="H270" s="343" t="str">
        <f>IF(LEN(VLOOKUP($A270,Questions!$B:$AA,25,FALSE))=0,"",VLOOKUP($A270,Questions!$B:$AA,25,FALSE))</f>
        <v> </v>
      </c>
      <c r="I270" s="337" t="str">
        <f>IF(LEN(VLOOKUP($A270,Questions!$B:$AA,26,FALSE))=0,"",VLOOKUP($A270,Questions!$B:$AA,26,FALSE))</f>
        <v> </v>
      </c>
      <c r="J270" s="337" t="str">
        <f>IF(LEN(VLOOKUP($A270,Questions!$B:$AB,27,FALSE))=0,"",VLOOKUP($A270,Questions!$B:$AB,27,FALSE))</f>
        <v> </v>
      </c>
    </row>
    <row r="271" ht="48.0" customHeight="1">
      <c r="A271" s="38" t="s">
        <v>481</v>
      </c>
      <c r="B271" s="227" t="str">
        <f>VLOOKUP(A271,'HECVAT - Full | Vendor Response'!A$26:B$283,2,FALSE)</f>
        <v>Do you have a current, executed within the past year, Attestation of Compliance (AoC) or Report on Compliance (RoC)?</v>
      </c>
      <c r="C271" s="337" t="str">
        <f>IF(LEN(VLOOKUP($A271,Questions!$B:$AA,20,FALSE))=0,"",VLOOKUP($A271,Questions!$B:$AA,20,FALSE))</f>
        <v> </v>
      </c>
      <c r="D271" s="343" t="str">
        <f>IF(LEN(VLOOKUP($A271,Questions!$B:$AA,21,FALSE))=0,"",VLOOKUP($A271,Questions!$B:$AA,21,FALSE))</f>
        <v> </v>
      </c>
      <c r="E271" s="337" t="str">
        <f>IF(LEN(VLOOKUP($A271,Questions!$B:$AA,22,FALSE))=0,"",VLOOKUP($A271,Questions!$B:$AA,22,FALSE))</f>
        <v> </v>
      </c>
      <c r="F271" s="337" t="str">
        <f>IF(LEN(VLOOKUP($A271,Questions!$B:$AA,23,FALSE))=0,"",VLOOKUP($A271,Questions!$B:$AA,23,FALSE))</f>
        <v> </v>
      </c>
      <c r="G271" s="338" t="str">
        <f>IF(LEN(VLOOKUP($A271,Questions!$B:$AA,24,FALSE))=0,"",VLOOKUP($A271,Questions!$B:$AA,24,FALSE))</f>
        <v> </v>
      </c>
      <c r="H271" s="343" t="str">
        <f>IF(LEN(VLOOKUP($A271,Questions!$B:$AA,25,FALSE))=0,"",VLOOKUP($A271,Questions!$B:$AA,25,FALSE))</f>
        <v> </v>
      </c>
      <c r="I271" s="337" t="str">
        <f>IF(LEN(VLOOKUP($A271,Questions!$B:$AA,26,FALSE))=0,"",VLOOKUP($A271,Questions!$B:$AA,26,FALSE))</f>
        <v> </v>
      </c>
      <c r="J271" s="337" t="str">
        <f>IF(LEN(VLOOKUP($A271,Questions!$B:$AB,27,FALSE))=0,"",VLOOKUP($A271,Questions!$B:$AB,27,FALSE))</f>
        <v> </v>
      </c>
    </row>
    <row r="272" ht="36.0" customHeight="1">
      <c r="A272" s="38" t="s">
        <v>482</v>
      </c>
      <c r="B272" s="227" t="str">
        <f>VLOOKUP(A272,'HECVAT - Full | Vendor Response'!A$26:B$283,2,FALSE)</f>
        <v>Are you classified as a service provider?</v>
      </c>
      <c r="C272" s="338" t="str">
        <f>IF(LEN(VLOOKUP($A272,Questions!$B:$AA,20,FALSE))=0,"",VLOOKUP($A272,Questions!$B:$AA,20,FALSE))</f>
        <v> </v>
      </c>
      <c r="D272" s="343" t="str">
        <f>IF(LEN(VLOOKUP($A272,Questions!$B:$AA,21,FALSE))=0,"",VLOOKUP($A272,Questions!$B:$AA,21,FALSE))</f>
        <v> </v>
      </c>
      <c r="E272" s="343" t="str">
        <f>IF(LEN(VLOOKUP($A272,Questions!$B:$AA,22,FALSE))=0,"",VLOOKUP($A272,Questions!$B:$AA,22,FALSE))</f>
        <v> </v>
      </c>
      <c r="F272" s="337" t="str">
        <f>IF(LEN(VLOOKUP($A272,Questions!$B:$AA,23,FALSE))=0,"",VLOOKUP($A272,Questions!$B:$AA,23,FALSE))</f>
        <v> </v>
      </c>
      <c r="G272" s="338" t="str">
        <f>IF(LEN(VLOOKUP($A272,Questions!$B:$AA,24,FALSE))=0,"",VLOOKUP($A272,Questions!$B:$AA,24,FALSE))</f>
        <v> </v>
      </c>
      <c r="H272" s="343" t="str">
        <f>IF(LEN(VLOOKUP($A272,Questions!$B:$AA,25,FALSE))=0,"",VLOOKUP($A272,Questions!$B:$AA,25,FALSE))</f>
        <v> </v>
      </c>
      <c r="I272" s="337" t="str">
        <f>IF(LEN(VLOOKUP($A272,Questions!$B:$AA,26,FALSE))=0,"",VLOOKUP($A272,Questions!$B:$AA,26,FALSE))</f>
        <v> </v>
      </c>
      <c r="J272" s="337" t="str">
        <f>IF(LEN(VLOOKUP($A272,Questions!$B:$AB,27,FALSE))=0,"",VLOOKUP($A272,Questions!$B:$AB,27,FALSE))</f>
        <v> </v>
      </c>
    </row>
    <row r="273" ht="36.0" customHeight="1">
      <c r="A273" s="38" t="s">
        <v>483</v>
      </c>
      <c r="B273" s="227" t="str">
        <f>VLOOKUP(A273,'HECVAT - Full | Vendor Response'!A$26:B$283,2,FALSE)</f>
        <v>Are you on the list of VISA approved service providers? </v>
      </c>
      <c r="C273" s="338" t="str">
        <f>IF(LEN(VLOOKUP($A273,Questions!$B:$AA,20,FALSE))=0,"",VLOOKUP($A273,Questions!$B:$AA,20,FALSE))</f>
        <v> </v>
      </c>
      <c r="D273" s="343" t="str">
        <f>IF(LEN(VLOOKUP($A273,Questions!$B:$AA,21,FALSE))=0,"",VLOOKUP($A273,Questions!$B:$AA,21,FALSE))</f>
        <v> </v>
      </c>
      <c r="E273" s="343" t="str">
        <f>IF(LEN(VLOOKUP($A273,Questions!$B:$AA,22,FALSE))=0,"",VLOOKUP($A273,Questions!$B:$AA,22,FALSE))</f>
        <v> </v>
      </c>
      <c r="F273" s="337" t="str">
        <f>IF(LEN(VLOOKUP($A273,Questions!$B:$AA,23,FALSE))=0,"",VLOOKUP($A273,Questions!$B:$AA,23,FALSE))</f>
        <v> </v>
      </c>
      <c r="G273" s="338" t="str">
        <f>IF(LEN(VLOOKUP($A273,Questions!$B:$AA,24,FALSE))=0,"",VLOOKUP($A273,Questions!$B:$AA,24,FALSE))</f>
        <v> </v>
      </c>
      <c r="H273" s="343" t="str">
        <f>IF(LEN(VLOOKUP($A273,Questions!$B:$AA,25,FALSE))=0,"",VLOOKUP($A273,Questions!$B:$AA,25,FALSE))</f>
        <v> </v>
      </c>
      <c r="I273" s="337" t="str">
        <f>IF(LEN(VLOOKUP($A273,Questions!$B:$AA,26,FALSE))=0,"",VLOOKUP($A273,Questions!$B:$AA,26,FALSE))</f>
        <v> </v>
      </c>
      <c r="J273" s="337" t="str">
        <f>IF(LEN(VLOOKUP($A273,Questions!$B:$AB,27,FALSE))=0,"",VLOOKUP($A273,Questions!$B:$AB,27,FALSE))</f>
        <v> </v>
      </c>
    </row>
    <row r="274" ht="36.0" customHeight="1">
      <c r="A274" s="38" t="s">
        <v>484</v>
      </c>
      <c r="B274" s="227" t="str">
        <f>VLOOKUP(A274,'HECVAT - Full | Vendor Response'!A$26:B$283,2,FALSE)</f>
        <v>Are you classified as a merchant?  If so, what level (1, 2, 3, 4)?</v>
      </c>
      <c r="C274" s="338" t="str">
        <f>IF(LEN(VLOOKUP($A274,Questions!$B:$AA,20,FALSE))=0,"",VLOOKUP($A274,Questions!$B:$AA,20,FALSE))</f>
        <v> </v>
      </c>
      <c r="D274" s="343" t="str">
        <f>IF(LEN(VLOOKUP($A274,Questions!$B:$AA,21,FALSE))=0,"",VLOOKUP($A274,Questions!$B:$AA,21,FALSE))</f>
        <v> </v>
      </c>
      <c r="E274" s="343" t="str">
        <f>IF(LEN(VLOOKUP($A274,Questions!$B:$AA,22,FALSE))=0,"",VLOOKUP($A274,Questions!$B:$AA,22,FALSE))</f>
        <v> </v>
      </c>
      <c r="F274" s="337" t="str">
        <f>IF(LEN(VLOOKUP($A274,Questions!$B:$AA,23,FALSE))=0,"",VLOOKUP($A274,Questions!$B:$AA,23,FALSE))</f>
        <v> </v>
      </c>
      <c r="G274" s="338" t="str">
        <f>IF(LEN(VLOOKUP($A274,Questions!$B:$AA,24,FALSE))=0,"",VLOOKUP($A274,Questions!$B:$AA,24,FALSE))</f>
        <v> </v>
      </c>
      <c r="H274" s="343" t="str">
        <f>IF(LEN(VLOOKUP($A274,Questions!$B:$AA,25,FALSE))=0,"",VLOOKUP($A274,Questions!$B:$AA,25,FALSE))</f>
        <v> </v>
      </c>
      <c r="I274" s="337" t="str">
        <f>IF(LEN(VLOOKUP($A274,Questions!$B:$AA,26,FALSE))=0,"",VLOOKUP($A274,Questions!$B:$AA,26,FALSE))</f>
        <v> </v>
      </c>
      <c r="J274" s="337" t="str">
        <f>IF(LEN(VLOOKUP($A274,Questions!$B:$AB,27,FALSE))=0,"",VLOOKUP($A274,Questions!$B:$AB,27,FALSE))</f>
        <v> </v>
      </c>
    </row>
    <row r="275" ht="63.75" customHeight="1">
      <c r="A275" s="38" t="s">
        <v>485</v>
      </c>
      <c r="B275" s="227" t="str">
        <f>VLOOKUP(A275,'HECVAT - Full | Vendor Response'!A$26:B$283,2,FALSE)</f>
        <v>Describe the architecture employed by the system to verify and authorize credit card transactions.</v>
      </c>
      <c r="C275" s="337" t="str">
        <f>IF(LEN(VLOOKUP($A275,Questions!$B:$AA,20,FALSE))=0,"",VLOOKUP($A275,Questions!$B:$AA,20,FALSE))</f>
        <v> </v>
      </c>
      <c r="D275" s="343" t="str">
        <f>IF(LEN(VLOOKUP($A275,Questions!$B:$AA,21,FALSE))=0,"",VLOOKUP($A275,Questions!$B:$AA,21,FALSE))</f>
        <v> </v>
      </c>
      <c r="E275" s="343" t="str">
        <f>IF(LEN(VLOOKUP($A275,Questions!$B:$AA,22,FALSE))=0,"",VLOOKUP($A275,Questions!$B:$AA,22,FALSE))</f>
        <v> </v>
      </c>
      <c r="F275" s="337" t="str">
        <f>IF(LEN(VLOOKUP($A275,Questions!$B:$AA,23,FALSE))=0,"",VLOOKUP($A275,Questions!$B:$AA,23,FALSE))</f>
        <v> </v>
      </c>
      <c r="G275" s="343" t="str">
        <f>IF(LEN(VLOOKUP($A275,Questions!$B:$AA,24,FALSE))=0,"",VLOOKUP($A275,Questions!$B:$AA,24,FALSE))</f>
        <v> </v>
      </c>
      <c r="H275" s="343" t="str">
        <f>IF(LEN(VLOOKUP($A275,Questions!$B:$AA,25,FALSE))=0,"",VLOOKUP($A275,Questions!$B:$AA,25,FALSE))</f>
        <v> </v>
      </c>
      <c r="I275" s="337" t="str">
        <f>IF(LEN(VLOOKUP($A275,Questions!$B:$AA,26,FALSE))=0,"",VLOOKUP($A275,Questions!$B:$AA,26,FALSE))</f>
        <v> </v>
      </c>
      <c r="J275" s="337" t="str">
        <f>IF(LEN(VLOOKUP($A275,Questions!$B:$AB,27,FALSE))=0,"",VLOOKUP($A275,Questions!$B:$AB,27,FALSE))</f>
        <v> </v>
      </c>
    </row>
    <row r="276" ht="63.75" customHeight="1">
      <c r="A276" s="38" t="s">
        <v>486</v>
      </c>
      <c r="B276" s="227" t="str">
        <f>VLOOKUP(A276,'HECVAT - Full | Vendor Response'!A$26:B$283,2,FALSE)</f>
        <v>What payment processors/gateways does the system support? </v>
      </c>
      <c r="C276" s="337" t="str">
        <f>IF(LEN(VLOOKUP($A276,Questions!$B:$AA,20,FALSE))=0,"",VLOOKUP($A276,Questions!$B:$AA,20,FALSE))</f>
        <v> </v>
      </c>
      <c r="D276" s="343" t="str">
        <f>IF(LEN(VLOOKUP($A276,Questions!$B:$AA,21,FALSE))=0,"",VLOOKUP($A276,Questions!$B:$AA,21,FALSE))</f>
        <v> </v>
      </c>
      <c r="E276" s="343" t="str">
        <f>IF(LEN(VLOOKUP($A276,Questions!$B:$AA,22,FALSE))=0,"",VLOOKUP($A276,Questions!$B:$AA,22,FALSE))</f>
        <v> </v>
      </c>
      <c r="F276" s="337" t="str">
        <f>IF(LEN(VLOOKUP($A276,Questions!$B:$AA,23,FALSE))=0,"",VLOOKUP($A276,Questions!$B:$AA,23,FALSE))</f>
        <v> </v>
      </c>
      <c r="G276" s="343" t="str">
        <f>IF(LEN(VLOOKUP($A276,Questions!$B:$AA,24,FALSE))=0,"",VLOOKUP($A276,Questions!$B:$AA,24,FALSE))</f>
        <v> </v>
      </c>
      <c r="H276" s="343" t="str">
        <f>IF(LEN(VLOOKUP($A276,Questions!$B:$AA,25,FALSE))=0,"",VLOOKUP($A276,Questions!$B:$AA,25,FALSE))</f>
        <v> </v>
      </c>
      <c r="I276" s="337" t="str">
        <f>IF(LEN(VLOOKUP($A276,Questions!$B:$AA,26,FALSE))=0,"",VLOOKUP($A276,Questions!$B:$AA,26,FALSE))</f>
        <v> </v>
      </c>
      <c r="J276" s="337" t="str">
        <f>IF(LEN(VLOOKUP($A276,Questions!$B:$AB,27,FALSE))=0,"",VLOOKUP($A276,Questions!$B:$AB,27,FALSE))</f>
        <v> </v>
      </c>
    </row>
    <row r="277" ht="36.0" customHeight="1">
      <c r="A277" s="38" t="s">
        <v>487</v>
      </c>
      <c r="B277" s="227" t="str">
        <f>VLOOKUP(A277,'HECVAT - Full | Vendor Response'!A$26:B$283,2,FALSE)</f>
        <v>Can the application be installed in a PCI DSS compliant manner ?</v>
      </c>
      <c r="C277" s="337" t="str">
        <f>IF(LEN(VLOOKUP($A277,Questions!$B:$AA,20,FALSE))=0,"",VLOOKUP($A277,Questions!$B:$AA,20,FALSE))</f>
        <v> </v>
      </c>
      <c r="D277" s="343" t="str">
        <f>IF(LEN(VLOOKUP($A277,Questions!$B:$AA,21,FALSE))=0,"",VLOOKUP($A277,Questions!$B:$AA,21,FALSE))</f>
        <v> </v>
      </c>
      <c r="E277" s="343" t="str">
        <f>IF(LEN(VLOOKUP($A277,Questions!$B:$AA,22,FALSE))=0,"",VLOOKUP($A277,Questions!$B:$AA,22,FALSE))</f>
        <v> </v>
      </c>
      <c r="F277" s="337" t="str">
        <f>IF(LEN(VLOOKUP($A277,Questions!$B:$AA,23,FALSE))=0,"",VLOOKUP($A277,Questions!$B:$AA,23,FALSE))</f>
        <v> </v>
      </c>
      <c r="G277" s="338" t="str">
        <f>IF(LEN(VLOOKUP($A277,Questions!$B:$AA,24,FALSE))=0,"",VLOOKUP($A277,Questions!$B:$AA,24,FALSE))</f>
        <v> </v>
      </c>
      <c r="H277" s="343" t="str">
        <f>IF(LEN(VLOOKUP($A277,Questions!$B:$AA,25,FALSE))=0,"",VLOOKUP($A277,Questions!$B:$AA,25,FALSE))</f>
        <v> </v>
      </c>
      <c r="I277" s="337" t="str">
        <f>IF(LEN(VLOOKUP($A277,Questions!$B:$AA,26,FALSE))=0,"",VLOOKUP($A277,Questions!$B:$AA,26,FALSE))</f>
        <v> </v>
      </c>
      <c r="J277" s="337" t="str">
        <f>IF(LEN(VLOOKUP($A277,Questions!$B:$AB,27,FALSE))=0,"",VLOOKUP($A277,Questions!$B:$AB,27,FALSE))</f>
        <v> </v>
      </c>
    </row>
    <row r="278" ht="36.0" customHeight="1">
      <c r="A278" s="38" t="s">
        <v>488</v>
      </c>
      <c r="B278" s="227" t="str">
        <f>VLOOKUP(A278,'HECVAT - Full | Vendor Response'!A$26:B$283,2,FALSE)</f>
        <v>Is the application listed as an approved PA-DSS application? </v>
      </c>
      <c r="C278" s="338" t="str">
        <f>IF(LEN(VLOOKUP($A278,Questions!$B:$AA,20,FALSE))=0,"",VLOOKUP($A278,Questions!$B:$AA,20,FALSE))</f>
        <v> </v>
      </c>
      <c r="D278" s="343" t="str">
        <f>IF(LEN(VLOOKUP($A278,Questions!$B:$AA,21,FALSE))=0,"",VLOOKUP($A278,Questions!$B:$AA,21,FALSE))</f>
        <v> </v>
      </c>
      <c r="E278" s="343" t="str">
        <f>IF(LEN(VLOOKUP($A278,Questions!$B:$AA,22,FALSE))=0,"",VLOOKUP($A278,Questions!$B:$AA,22,FALSE))</f>
        <v> </v>
      </c>
      <c r="F278" s="337" t="str">
        <f>IF(LEN(VLOOKUP($A278,Questions!$B:$AA,23,FALSE))=0,"",VLOOKUP($A278,Questions!$B:$AA,23,FALSE))</f>
        <v> </v>
      </c>
      <c r="G278" s="338" t="str">
        <f>IF(LEN(VLOOKUP($A278,Questions!$B:$AA,24,FALSE))=0,"",VLOOKUP($A278,Questions!$B:$AA,24,FALSE))</f>
        <v> </v>
      </c>
      <c r="H278" s="343" t="str">
        <f>IF(LEN(VLOOKUP($A278,Questions!$B:$AA,25,FALSE))=0,"",VLOOKUP($A278,Questions!$B:$AA,25,FALSE))</f>
        <v> </v>
      </c>
      <c r="I278" s="337" t="str">
        <f>IF(LEN(VLOOKUP($A278,Questions!$B:$AA,26,FALSE))=0,"",VLOOKUP($A278,Questions!$B:$AA,26,FALSE))</f>
        <v> </v>
      </c>
      <c r="J278" s="337" t="str">
        <f>IF(LEN(VLOOKUP($A278,Questions!$B:$AB,27,FALSE))=0,"",VLOOKUP($A278,Questions!$B:$AB,27,FALSE))</f>
        <v> </v>
      </c>
    </row>
    <row r="279" ht="54.0" customHeight="1">
      <c r="A279" s="38" t="s">
        <v>489</v>
      </c>
      <c r="B279" s="227" t="str">
        <f>VLOOKUP(A279,'HECVAT - Full | Vendor Response'!A$26:B$283,2,FALSE)</f>
        <v>Does the system or products use a third party to collect, store, process, or transmit cardholder (payment/credit/debt card) data?</v>
      </c>
      <c r="C279" s="337" t="str">
        <f>IF(LEN(VLOOKUP($A279,Questions!$B:$AA,20,FALSE))=0,"",VLOOKUP($A279,Questions!$B:$AA,20,FALSE))</f>
        <v> </v>
      </c>
      <c r="D279" s="343" t="str">
        <f>IF(LEN(VLOOKUP($A279,Questions!$B:$AA,21,FALSE))=0,"",VLOOKUP($A279,Questions!$B:$AA,21,FALSE))</f>
        <v> </v>
      </c>
      <c r="E279" s="343" t="str">
        <f>IF(LEN(VLOOKUP($A279,Questions!$B:$AA,22,FALSE))=0,"",VLOOKUP($A279,Questions!$B:$AA,22,FALSE))</f>
        <v> </v>
      </c>
      <c r="F279" s="337" t="str">
        <f>IF(LEN(VLOOKUP($A279,Questions!$B:$AA,23,FALSE))=0,"",VLOOKUP($A279,Questions!$B:$AA,23,FALSE))</f>
        <v> </v>
      </c>
      <c r="G279" s="338" t="str">
        <f>IF(LEN(VLOOKUP($A279,Questions!$B:$AA,24,FALSE))=0,"",VLOOKUP($A279,Questions!$B:$AA,24,FALSE))</f>
        <v> </v>
      </c>
      <c r="H279" s="343" t="str">
        <f>IF(LEN(VLOOKUP($A279,Questions!$B:$AA,25,FALSE))=0,"",VLOOKUP($A279,Questions!$B:$AA,25,FALSE))</f>
        <v> </v>
      </c>
      <c r="I279" s="337" t="str">
        <f>IF(LEN(VLOOKUP($A279,Questions!$B:$AA,26,FALSE))=0,"",VLOOKUP($A279,Questions!$B:$AA,26,FALSE))</f>
        <v> </v>
      </c>
      <c r="J279" s="337" t="str">
        <f>IF(LEN(VLOOKUP($A279,Questions!$B:$AB,27,FALSE))=0,"",VLOOKUP($A279,Questions!$B:$AB,27,FALSE))</f>
        <v> </v>
      </c>
    </row>
    <row r="280" ht="63.75" customHeight="1">
      <c r="A280" s="38" t="s">
        <v>490</v>
      </c>
      <c r="B280" s="227" t="str">
        <f>VLOOKUP(A280,'HECVAT - Full | Vendor Response'!A$26:B$283,2,FALSE)</f>
        <v>Include documentation describing the systems' abilities to comply with the PCI DSS and any features or capabilities of the system that must be added or changed in order to operate in compliance with the standards. </v>
      </c>
      <c r="C280" s="340" t="str">
        <f>IF(LEN(VLOOKUP($A280,Questions!$B:$AA,20,FALSE))=0,"",VLOOKUP($A280,Questions!$B:$AA,20,FALSE))</f>
        <v/>
      </c>
      <c r="D280" s="343" t="str">
        <f>IF(LEN(VLOOKUP($A280,Questions!$B:$AA,21,FALSE))=0,"",VLOOKUP($A280,Questions!$B:$AA,21,FALSE))</f>
        <v> </v>
      </c>
      <c r="E280" s="343" t="str">
        <f>IF(LEN(VLOOKUP($A280,Questions!$B:$AA,22,FALSE))=0,"",VLOOKUP($A280,Questions!$B:$AA,22,FALSE))</f>
        <v> </v>
      </c>
      <c r="F280" s="337" t="str">
        <f>IF(LEN(VLOOKUP($A280,Questions!$B:$AA,23,FALSE))=0,"",VLOOKUP($A280,Questions!$B:$AA,23,FALSE))</f>
        <v> </v>
      </c>
      <c r="G280" s="343" t="str">
        <f>IF(LEN(VLOOKUP($A280,Questions!$B:$AA,24,FALSE))=0,"",VLOOKUP($A280,Questions!$B:$AA,24,FALSE))</f>
        <v> </v>
      </c>
      <c r="H280" s="343" t="str">
        <f>IF(LEN(VLOOKUP($A280,Questions!$B:$AA,25,FALSE))=0,"",VLOOKUP($A280,Questions!$B:$AA,25,FALSE))</f>
        <v> </v>
      </c>
      <c r="I280" s="337" t="str">
        <f>IF(LEN(VLOOKUP($A280,Questions!$B:$AA,26,FALSE))=0,"",VLOOKUP($A280,Questions!$B:$AA,26,FALSE))</f>
        <v> </v>
      </c>
      <c r="J280" s="337" t="str">
        <f>IF(LEN(VLOOKUP($A280,Questions!$B:$AB,27,FALSE))=0,"",VLOOKUP($A280,Questions!$B:$AB,27,FALSE))</f>
        <v> </v>
      </c>
    </row>
    <row r="281" ht="15.75" customHeight="1">
      <c r="B281" s="347"/>
      <c r="C281" s="117"/>
      <c r="D281" s="118"/>
      <c r="E281" s="119"/>
      <c r="F281" s="117"/>
      <c r="G281" s="117"/>
      <c r="H281" s="119"/>
      <c r="I281" s="13"/>
      <c r="J281" s="13"/>
      <c r="K281" s="13"/>
      <c r="L281" s="13"/>
      <c r="M281" s="13"/>
      <c r="N281" s="13"/>
      <c r="O281" s="13"/>
      <c r="P281" s="13"/>
      <c r="Q281" s="13"/>
      <c r="R281" s="13"/>
      <c r="S281" s="13"/>
      <c r="T281" s="13"/>
      <c r="U281" s="13"/>
      <c r="V281" s="13"/>
      <c r="W281" s="13"/>
      <c r="X281" s="13"/>
      <c r="Y281" s="13"/>
      <c r="Z281" s="13"/>
      <c r="AA281" s="13"/>
      <c r="AB281" s="13"/>
      <c r="AC281" s="13"/>
      <c r="AD281" s="13"/>
    </row>
    <row r="282" ht="15.75" customHeight="1">
      <c r="B282" s="347"/>
      <c r="C282" s="117"/>
      <c r="D282" s="118"/>
      <c r="E282" s="119"/>
      <c r="F282" s="117"/>
      <c r="G282" s="117"/>
      <c r="H282" s="119"/>
      <c r="I282" s="13"/>
      <c r="J282" s="13"/>
      <c r="K282" s="13"/>
      <c r="L282" s="13"/>
      <c r="M282" s="13"/>
      <c r="N282" s="13"/>
      <c r="O282" s="13"/>
      <c r="P282" s="13"/>
      <c r="Q282" s="13"/>
      <c r="R282" s="13"/>
      <c r="S282" s="13"/>
      <c r="T282" s="13"/>
      <c r="U282" s="13"/>
      <c r="V282" s="13"/>
      <c r="W282" s="13"/>
      <c r="X282" s="13"/>
      <c r="Y282" s="13"/>
      <c r="Z282" s="13"/>
      <c r="AA282" s="13"/>
      <c r="AB282" s="13"/>
      <c r="AC282" s="13"/>
      <c r="AD282" s="13"/>
    </row>
    <row r="283" ht="15.75" customHeight="1">
      <c r="B283" s="347"/>
      <c r="C283" s="117"/>
      <c r="D283" s="118"/>
      <c r="E283" s="119"/>
      <c r="F283" s="117"/>
      <c r="G283" s="117"/>
      <c r="H283" s="119"/>
      <c r="I283" s="13"/>
      <c r="J283" s="13"/>
      <c r="K283" s="13"/>
      <c r="L283" s="13"/>
      <c r="M283" s="13"/>
      <c r="N283" s="13"/>
      <c r="O283" s="13"/>
      <c r="P283" s="13"/>
      <c r="Q283" s="13"/>
      <c r="R283" s="13"/>
      <c r="S283" s="13"/>
      <c r="T283" s="13"/>
      <c r="U283" s="13"/>
      <c r="V283" s="13"/>
      <c r="W283" s="13"/>
      <c r="X283" s="13"/>
      <c r="Y283" s="13"/>
      <c r="Z283" s="13"/>
      <c r="AA283" s="13"/>
      <c r="AB283" s="13"/>
      <c r="AC283" s="13"/>
      <c r="AD283" s="13"/>
    </row>
    <row r="284" ht="15.75" customHeight="1">
      <c r="B284" s="347"/>
      <c r="C284" s="117"/>
      <c r="D284" s="118"/>
      <c r="E284" s="119"/>
      <c r="F284" s="117"/>
      <c r="G284" s="117"/>
      <c r="H284" s="119"/>
      <c r="I284" s="13"/>
      <c r="J284" s="13"/>
      <c r="K284" s="13"/>
      <c r="L284" s="13"/>
      <c r="M284" s="13"/>
      <c r="N284" s="13"/>
      <c r="O284" s="13"/>
      <c r="P284" s="13"/>
      <c r="Q284" s="13"/>
      <c r="R284" s="13"/>
      <c r="S284" s="13"/>
      <c r="T284" s="13"/>
      <c r="U284" s="13"/>
      <c r="V284" s="13"/>
      <c r="W284" s="13"/>
      <c r="X284" s="13"/>
      <c r="Y284" s="13"/>
      <c r="Z284" s="13"/>
      <c r="AA284" s="13"/>
      <c r="AB284" s="13"/>
      <c r="AC284" s="13"/>
      <c r="AD284" s="13"/>
    </row>
    <row r="285" ht="15.75" customHeight="1">
      <c r="B285" s="347"/>
      <c r="C285" s="117"/>
      <c r="D285" s="118"/>
      <c r="E285" s="119"/>
      <c r="F285" s="117"/>
      <c r="G285" s="117"/>
      <c r="H285" s="119"/>
      <c r="I285" s="13"/>
      <c r="J285" s="13"/>
      <c r="K285" s="13"/>
      <c r="L285" s="13"/>
      <c r="M285" s="13"/>
      <c r="N285" s="13"/>
      <c r="O285" s="13"/>
      <c r="P285" s="13"/>
      <c r="Q285" s="13"/>
      <c r="R285" s="13"/>
      <c r="S285" s="13"/>
      <c r="T285" s="13"/>
      <c r="U285" s="13"/>
      <c r="V285" s="13"/>
      <c r="W285" s="13"/>
      <c r="X285" s="13"/>
      <c r="Y285" s="13"/>
      <c r="Z285" s="13"/>
      <c r="AA285" s="13"/>
      <c r="AB285" s="13"/>
      <c r="AC285" s="13"/>
      <c r="AD285" s="13"/>
    </row>
    <row r="286" ht="15.75" customHeight="1">
      <c r="B286" s="347"/>
      <c r="C286" s="117"/>
      <c r="D286" s="118"/>
      <c r="E286" s="119"/>
      <c r="F286" s="117"/>
      <c r="G286" s="117"/>
      <c r="H286" s="119"/>
      <c r="I286" s="13"/>
      <c r="J286" s="13"/>
      <c r="K286" s="13"/>
      <c r="L286" s="13"/>
      <c r="M286" s="13"/>
      <c r="N286" s="13"/>
      <c r="O286" s="13"/>
      <c r="P286" s="13"/>
      <c r="Q286" s="13"/>
      <c r="R286" s="13"/>
      <c r="S286" s="13"/>
      <c r="T286" s="13"/>
      <c r="U286" s="13"/>
      <c r="V286" s="13"/>
      <c r="W286" s="13"/>
      <c r="X286" s="13"/>
      <c r="Y286" s="13"/>
      <c r="Z286" s="13"/>
      <c r="AA286" s="13"/>
      <c r="AB286" s="13"/>
      <c r="AC286" s="13"/>
      <c r="AD286" s="13"/>
    </row>
    <row r="287" ht="15.75" customHeight="1">
      <c r="B287" s="347"/>
      <c r="C287" s="117"/>
      <c r="D287" s="118"/>
      <c r="E287" s="119"/>
      <c r="F287" s="117"/>
      <c r="G287" s="117"/>
      <c r="H287" s="119"/>
      <c r="I287" s="13"/>
      <c r="J287" s="13"/>
      <c r="K287" s="13"/>
      <c r="L287" s="13"/>
      <c r="M287" s="13"/>
      <c r="N287" s="13"/>
      <c r="O287" s="13"/>
      <c r="P287" s="13"/>
      <c r="Q287" s="13"/>
      <c r="R287" s="13"/>
      <c r="S287" s="13"/>
      <c r="T287" s="13"/>
      <c r="U287" s="13"/>
      <c r="V287" s="13"/>
      <c r="W287" s="13"/>
      <c r="X287" s="13"/>
      <c r="Y287" s="13"/>
      <c r="Z287" s="13"/>
      <c r="AA287" s="13"/>
      <c r="AB287" s="13"/>
      <c r="AC287" s="13"/>
      <c r="AD287" s="13"/>
    </row>
    <row r="288" ht="15.75" customHeight="1">
      <c r="B288" s="347"/>
      <c r="C288" s="117"/>
      <c r="D288" s="118"/>
      <c r="E288" s="119"/>
      <c r="F288" s="117"/>
      <c r="G288" s="117"/>
      <c r="H288" s="119"/>
      <c r="I288" s="13"/>
      <c r="J288" s="13"/>
      <c r="K288" s="13"/>
      <c r="L288" s="13"/>
      <c r="M288" s="13"/>
      <c r="N288" s="13"/>
      <c r="O288" s="13"/>
      <c r="P288" s="13"/>
      <c r="Q288" s="13"/>
      <c r="R288" s="13"/>
      <c r="S288" s="13"/>
      <c r="T288" s="13"/>
      <c r="U288" s="13"/>
      <c r="V288" s="13"/>
      <c r="W288" s="13"/>
      <c r="X288" s="13"/>
      <c r="Y288" s="13"/>
      <c r="Z288" s="13"/>
      <c r="AA288" s="13"/>
      <c r="AB288" s="13"/>
      <c r="AC288" s="13"/>
      <c r="AD288" s="13"/>
    </row>
    <row r="289" ht="15.75" customHeight="1">
      <c r="B289" s="347"/>
      <c r="C289" s="117"/>
      <c r="D289" s="118"/>
      <c r="E289" s="119"/>
      <c r="F289" s="117"/>
      <c r="G289" s="117"/>
      <c r="H289" s="119"/>
      <c r="I289" s="13"/>
      <c r="J289" s="13"/>
      <c r="K289" s="13"/>
      <c r="L289" s="13"/>
      <c r="M289" s="13"/>
      <c r="N289" s="13"/>
      <c r="O289" s="13"/>
      <c r="P289" s="13"/>
      <c r="Q289" s="13"/>
      <c r="R289" s="13"/>
      <c r="S289" s="13"/>
      <c r="T289" s="13"/>
      <c r="U289" s="13"/>
      <c r="V289" s="13"/>
      <c r="W289" s="13"/>
      <c r="X289" s="13"/>
      <c r="Y289" s="13"/>
      <c r="Z289" s="13"/>
      <c r="AA289" s="13"/>
      <c r="AB289" s="13"/>
      <c r="AC289" s="13"/>
      <c r="AD289" s="13"/>
    </row>
    <row r="290" ht="15.75" customHeight="1">
      <c r="B290" s="347"/>
      <c r="C290" s="117"/>
      <c r="D290" s="118"/>
      <c r="E290" s="119"/>
      <c r="F290" s="117"/>
      <c r="G290" s="117"/>
      <c r="H290" s="119"/>
      <c r="I290" s="13"/>
      <c r="J290" s="13"/>
      <c r="K290" s="13"/>
      <c r="L290" s="13"/>
      <c r="M290" s="13"/>
      <c r="N290" s="13"/>
      <c r="O290" s="13"/>
      <c r="P290" s="13"/>
      <c r="Q290" s="13"/>
      <c r="R290" s="13"/>
      <c r="S290" s="13"/>
      <c r="T290" s="13"/>
      <c r="U290" s="13"/>
      <c r="V290" s="13"/>
      <c r="W290" s="13"/>
      <c r="X290" s="13"/>
      <c r="Y290" s="13"/>
      <c r="Z290" s="13"/>
      <c r="AA290" s="13"/>
      <c r="AB290" s="13"/>
      <c r="AC290" s="13"/>
      <c r="AD290" s="13"/>
    </row>
    <row r="291" ht="15.75" customHeight="1">
      <c r="B291" s="347"/>
      <c r="C291" s="117"/>
      <c r="D291" s="118"/>
      <c r="E291" s="119"/>
      <c r="F291" s="117"/>
      <c r="G291" s="117"/>
      <c r="H291" s="119"/>
      <c r="I291" s="13"/>
      <c r="J291" s="13"/>
      <c r="K291" s="13"/>
      <c r="L291" s="13"/>
      <c r="M291" s="13"/>
      <c r="N291" s="13"/>
      <c r="O291" s="13"/>
      <c r="P291" s="13"/>
      <c r="Q291" s="13"/>
      <c r="R291" s="13"/>
      <c r="S291" s="13"/>
      <c r="T291" s="13"/>
      <c r="U291" s="13"/>
      <c r="V291" s="13"/>
      <c r="W291" s="13"/>
      <c r="X291" s="13"/>
      <c r="Y291" s="13"/>
      <c r="Z291" s="13"/>
      <c r="AA291" s="13"/>
      <c r="AB291" s="13"/>
      <c r="AC291" s="13"/>
      <c r="AD291" s="13"/>
    </row>
    <row r="292" ht="15.75" customHeight="1">
      <c r="B292" s="347"/>
      <c r="C292" s="117"/>
      <c r="D292" s="118"/>
      <c r="E292" s="119"/>
      <c r="F292" s="117"/>
      <c r="G292" s="117"/>
      <c r="H292" s="119"/>
      <c r="I292" s="13"/>
      <c r="J292" s="13"/>
      <c r="K292" s="13"/>
      <c r="L292" s="13"/>
      <c r="M292" s="13"/>
      <c r="N292" s="13"/>
      <c r="O292" s="13"/>
      <c r="P292" s="13"/>
      <c r="Q292" s="13"/>
      <c r="R292" s="13"/>
      <c r="S292" s="13"/>
      <c r="T292" s="13"/>
      <c r="U292" s="13"/>
      <c r="V292" s="13"/>
      <c r="W292" s="13"/>
      <c r="X292" s="13"/>
      <c r="Y292" s="13"/>
      <c r="Z292" s="13"/>
      <c r="AA292" s="13"/>
      <c r="AB292" s="13"/>
      <c r="AC292" s="13"/>
      <c r="AD292" s="13"/>
    </row>
    <row r="293" ht="15.75" customHeight="1">
      <c r="B293" s="347"/>
      <c r="C293" s="117"/>
      <c r="D293" s="118"/>
      <c r="E293" s="119"/>
      <c r="F293" s="117"/>
      <c r="G293" s="117"/>
      <c r="H293" s="119"/>
      <c r="I293" s="13"/>
      <c r="J293" s="13"/>
      <c r="K293" s="13"/>
      <c r="L293" s="13"/>
      <c r="M293" s="13"/>
      <c r="N293" s="13"/>
      <c r="O293" s="13"/>
      <c r="P293" s="13"/>
      <c r="Q293" s="13"/>
      <c r="R293" s="13"/>
      <c r="S293" s="13"/>
      <c r="T293" s="13"/>
      <c r="U293" s="13"/>
      <c r="V293" s="13"/>
      <c r="W293" s="13"/>
      <c r="X293" s="13"/>
      <c r="Y293" s="13"/>
      <c r="Z293" s="13"/>
      <c r="AA293" s="13"/>
      <c r="AB293" s="13"/>
      <c r="AC293" s="13"/>
      <c r="AD293" s="13"/>
    </row>
    <row r="294" ht="15.75" customHeight="1">
      <c r="B294" s="347"/>
      <c r="C294" s="117"/>
      <c r="D294" s="118"/>
      <c r="E294" s="119"/>
      <c r="F294" s="117"/>
      <c r="G294" s="117"/>
      <c r="H294" s="119"/>
      <c r="I294" s="13"/>
      <c r="J294" s="13"/>
      <c r="K294" s="13"/>
      <c r="L294" s="13"/>
      <c r="M294" s="13"/>
      <c r="N294" s="13"/>
      <c r="O294" s="13"/>
      <c r="P294" s="13"/>
      <c r="Q294" s="13"/>
      <c r="R294" s="13"/>
      <c r="S294" s="13"/>
      <c r="T294" s="13"/>
      <c r="U294" s="13"/>
      <c r="V294" s="13"/>
      <c r="W294" s="13"/>
      <c r="X294" s="13"/>
      <c r="Y294" s="13"/>
      <c r="Z294" s="13"/>
      <c r="AA294" s="13"/>
      <c r="AB294" s="13"/>
      <c r="AC294" s="13"/>
      <c r="AD294" s="13"/>
    </row>
    <row r="295" ht="15.75" customHeight="1">
      <c r="B295" s="347"/>
      <c r="C295" s="117"/>
      <c r="D295" s="118"/>
      <c r="E295" s="119"/>
      <c r="F295" s="117"/>
      <c r="G295" s="117"/>
      <c r="H295" s="119"/>
      <c r="I295" s="13"/>
      <c r="J295" s="13"/>
      <c r="K295" s="13"/>
      <c r="L295" s="13"/>
      <c r="M295" s="13"/>
      <c r="N295" s="13"/>
      <c r="O295" s="13"/>
      <c r="P295" s="13"/>
      <c r="Q295" s="13"/>
      <c r="R295" s="13"/>
      <c r="S295" s="13"/>
      <c r="T295" s="13"/>
      <c r="U295" s="13"/>
      <c r="V295" s="13"/>
      <c r="W295" s="13"/>
      <c r="X295" s="13"/>
      <c r="Y295" s="13"/>
      <c r="Z295" s="13"/>
      <c r="AA295" s="13"/>
      <c r="AB295" s="13"/>
      <c r="AC295" s="13"/>
      <c r="AD295" s="13"/>
    </row>
    <row r="296" ht="15.75" customHeight="1">
      <c r="B296" s="347"/>
      <c r="C296" s="117"/>
      <c r="D296" s="118"/>
      <c r="E296" s="119"/>
      <c r="F296" s="117"/>
      <c r="G296" s="117"/>
      <c r="H296" s="119"/>
      <c r="I296" s="13"/>
      <c r="J296" s="13"/>
      <c r="K296" s="13"/>
      <c r="L296" s="13"/>
      <c r="M296" s="13"/>
      <c r="N296" s="13"/>
      <c r="O296" s="13"/>
      <c r="P296" s="13"/>
      <c r="Q296" s="13"/>
      <c r="R296" s="13"/>
      <c r="S296" s="13"/>
      <c r="T296" s="13"/>
      <c r="U296" s="13"/>
      <c r="V296" s="13"/>
      <c r="W296" s="13"/>
      <c r="X296" s="13"/>
      <c r="Y296" s="13"/>
      <c r="Z296" s="13"/>
      <c r="AA296" s="13"/>
      <c r="AB296" s="13"/>
      <c r="AC296" s="13"/>
      <c r="AD296" s="13"/>
    </row>
    <row r="297" ht="15.75" customHeight="1">
      <c r="B297" s="347"/>
      <c r="C297" s="117"/>
      <c r="D297" s="118"/>
      <c r="E297" s="119"/>
      <c r="F297" s="117"/>
      <c r="G297" s="117"/>
      <c r="H297" s="119"/>
      <c r="I297" s="13"/>
      <c r="J297" s="13"/>
      <c r="K297" s="13"/>
      <c r="L297" s="13"/>
      <c r="M297" s="13"/>
      <c r="N297" s="13"/>
      <c r="O297" s="13"/>
      <c r="P297" s="13"/>
      <c r="Q297" s="13"/>
      <c r="R297" s="13"/>
      <c r="S297" s="13"/>
      <c r="T297" s="13"/>
      <c r="U297" s="13"/>
      <c r="V297" s="13"/>
      <c r="W297" s="13"/>
      <c r="X297" s="13"/>
      <c r="Y297" s="13"/>
      <c r="Z297" s="13"/>
      <c r="AA297" s="13"/>
      <c r="AB297" s="13"/>
      <c r="AC297" s="13"/>
      <c r="AD297" s="13"/>
    </row>
    <row r="298" ht="15.75" customHeight="1">
      <c r="B298" s="347"/>
      <c r="C298" s="117"/>
      <c r="D298" s="118"/>
      <c r="E298" s="119"/>
      <c r="F298" s="117"/>
      <c r="G298" s="117"/>
      <c r="H298" s="119"/>
      <c r="I298" s="13"/>
      <c r="J298" s="13"/>
      <c r="K298" s="13"/>
      <c r="L298" s="13"/>
      <c r="M298" s="13"/>
      <c r="N298" s="13"/>
      <c r="O298" s="13"/>
      <c r="P298" s="13"/>
      <c r="Q298" s="13"/>
      <c r="R298" s="13"/>
      <c r="S298" s="13"/>
      <c r="T298" s="13"/>
      <c r="U298" s="13"/>
      <c r="V298" s="13"/>
      <c r="W298" s="13"/>
      <c r="X298" s="13"/>
      <c r="Y298" s="13"/>
      <c r="Z298" s="13"/>
      <c r="AA298" s="13"/>
      <c r="AB298" s="13"/>
      <c r="AC298" s="13"/>
      <c r="AD298" s="13"/>
    </row>
    <row r="299" ht="15.75" customHeight="1">
      <c r="B299" s="347"/>
      <c r="C299" s="117"/>
      <c r="D299" s="118"/>
      <c r="E299" s="119"/>
      <c r="F299" s="117"/>
      <c r="G299" s="117"/>
      <c r="H299" s="119"/>
      <c r="I299" s="13"/>
      <c r="J299" s="13"/>
      <c r="K299" s="13"/>
      <c r="L299" s="13"/>
      <c r="M299" s="13"/>
      <c r="N299" s="13"/>
      <c r="O299" s="13"/>
      <c r="P299" s="13"/>
      <c r="Q299" s="13"/>
      <c r="R299" s="13"/>
      <c r="S299" s="13"/>
      <c r="T299" s="13"/>
      <c r="U299" s="13"/>
      <c r="V299" s="13"/>
      <c r="W299" s="13"/>
      <c r="X299" s="13"/>
      <c r="Y299" s="13"/>
      <c r="Z299" s="13"/>
      <c r="AA299" s="13"/>
      <c r="AB299" s="13"/>
      <c r="AC299" s="13"/>
      <c r="AD299" s="13"/>
    </row>
    <row r="300" ht="15.75" customHeight="1">
      <c r="B300" s="347"/>
      <c r="C300" s="117"/>
      <c r="D300" s="118"/>
      <c r="E300" s="119"/>
      <c r="F300" s="117"/>
      <c r="G300" s="117"/>
      <c r="H300" s="119"/>
      <c r="I300" s="13"/>
      <c r="J300" s="13"/>
      <c r="K300" s="13"/>
      <c r="L300" s="13"/>
      <c r="M300" s="13"/>
      <c r="N300" s="13"/>
      <c r="O300" s="13"/>
      <c r="P300" s="13"/>
      <c r="Q300" s="13"/>
      <c r="R300" s="13"/>
      <c r="S300" s="13"/>
      <c r="T300" s="13"/>
      <c r="U300" s="13"/>
      <c r="V300" s="13"/>
      <c r="W300" s="13"/>
      <c r="X300" s="13"/>
      <c r="Y300" s="13"/>
      <c r="Z300" s="13"/>
      <c r="AA300" s="13"/>
      <c r="AB300" s="13"/>
      <c r="AC300" s="13"/>
      <c r="AD300" s="13"/>
    </row>
    <row r="301" ht="15.75" customHeight="1">
      <c r="B301" s="347"/>
      <c r="C301" s="117"/>
      <c r="D301" s="118"/>
      <c r="E301" s="119"/>
      <c r="F301" s="117"/>
      <c r="G301" s="117"/>
      <c r="H301" s="119"/>
      <c r="I301" s="13"/>
      <c r="J301" s="13"/>
      <c r="K301" s="13"/>
      <c r="L301" s="13"/>
      <c r="M301" s="13"/>
      <c r="N301" s="13"/>
      <c r="O301" s="13"/>
      <c r="P301" s="13"/>
      <c r="Q301" s="13"/>
      <c r="R301" s="13"/>
      <c r="S301" s="13"/>
      <c r="T301" s="13"/>
      <c r="U301" s="13"/>
      <c r="V301" s="13"/>
      <c r="W301" s="13"/>
      <c r="X301" s="13"/>
      <c r="Y301" s="13"/>
      <c r="Z301" s="13"/>
      <c r="AA301" s="13"/>
      <c r="AB301" s="13"/>
      <c r="AC301" s="13"/>
      <c r="AD301" s="13"/>
    </row>
    <row r="302" ht="15.75" customHeight="1">
      <c r="B302" s="347"/>
      <c r="C302" s="117"/>
      <c r="D302" s="118"/>
      <c r="E302" s="119"/>
      <c r="F302" s="117"/>
      <c r="G302" s="117"/>
      <c r="H302" s="119"/>
      <c r="I302" s="13"/>
      <c r="J302" s="13"/>
      <c r="K302" s="13"/>
      <c r="L302" s="13"/>
      <c r="M302" s="13"/>
      <c r="N302" s="13"/>
      <c r="O302" s="13"/>
      <c r="P302" s="13"/>
      <c r="Q302" s="13"/>
      <c r="R302" s="13"/>
      <c r="S302" s="13"/>
      <c r="T302" s="13"/>
      <c r="U302" s="13"/>
      <c r="V302" s="13"/>
      <c r="W302" s="13"/>
      <c r="X302" s="13"/>
      <c r="Y302" s="13"/>
      <c r="Z302" s="13"/>
      <c r="AA302" s="13"/>
      <c r="AB302" s="13"/>
      <c r="AC302" s="13"/>
      <c r="AD302" s="13"/>
    </row>
    <row r="303" ht="15.75" customHeight="1">
      <c r="B303" s="347"/>
      <c r="C303" s="117"/>
      <c r="D303" s="118"/>
      <c r="E303" s="119"/>
      <c r="F303" s="117"/>
      <c r="G303" s="117"/>
      <c r="H303" s="119"/>
      <c r="I303" s="13"/>
      <c r="J303" s="13"/>
      <c r="K303" s="13"/>
      <c r="L303" s="13"/>
      <c r="M303" s="13"/>
      <c r="N303" s="13"/>
      <c r="O303" s="13"/>
      <c r="P303" s="13"/>
      <c r="Q303" s="13"/>
      <c r="R303" s="13"/>
      <c r="S303" s="13"/>
      <c r="T303" s="13"/>
      <c r="U303" s="13"/>
      <c r="V303" s="13"/>
      <c r="W303" s="13"/>
      <c r="X303" s="13"/>
      <c r="Y303" s="13"/>
      <c r="Z303" s="13"/>
      <c r="AA303" s="13"/>
      <c r="AB303" s="13"/>
      <c r="AC303" s="13"/>
      <c r="AD303" s="13"/>
    </row>
    <row r="304" ht="15.75" customHeight="1">
      <c r="B304" s="347"/>
      <c r="C304" s="117"/>
      <c r="D304" s="118"/>
      <c r="E304" s="119"/>
      <c r="F304" s="117"/>
      <c r="G304" s="117"/>
      <c r="H304" s="119"/>
      <c r="I304" s="13"/>
      <c r="J304" s="13"/>
      <c r="K304" s="13"/>
      <c r="L304" s="13"/>
      <c r="M304" s="13"/>
      <c r="N304" s="13"/>
      <c r="O304" s="13"/>
      <c r="P304" s="13"/>
      <c r="Q304" s="13"/>
      <c r="R304" s="13"/>
      <c r="S304" s="13"/>
      <c r="T304" s="13"/>
      <c r="U304" s="13"/>
      <c r="V304" s="13"/>
      <c r="W304" s="13"/>
      <c r="X304" s="13"/>
      <c r="Y304" s="13"/>
      <c r="Z304" s="13"/>
      <c r="AA304" s="13"/>
      <c r="AB304" s="13"/>
      <c r="AC304" s="13"/>
      <c r="AD304" s="13"/>
    </row>
    <row r="305" ht="15.75" customHeight="1">
      <c r="B305" s="347"/>
      <c r="C305" s="117"/>
      <c r="D305" s="118"/>
      <c r="E305" s="119"/>
      <c r="F305" s="117"/>
      <c r="G305" s="117"/>
      <c r="H305" s="119"/>
      <c r="I305" s="13"/>
      <c r="J305" s="13"/>
      <c r="K305" s="13"/>
      <c r="L305" s="13"/>
      <c r="M305" s="13"/>
      <c r="N305" s="13"/>
      <c r="O305" s="13"/>
      <c r="P305" s="13"/>
      <c r="Q305" s="13"/>
      <c r="R305" s="13"/>
      <c r="S305" s="13"/>
      <c r="T305" s="13"/>
      <c r="U305" s="13"/>
      <c r="V305" s="13"/>
      <c r="W305" s="13"/>
      <c r="X305" s="13"/>
      <c r="Y305" s="13"/>
      <c r="Z305" s="13"/>
      <c r="AA305" s="13"/>
      <c r="AB305" s="13"/>
      <c r="AC305" s="13"/>
      <c r="AD305" s="13"/>
    </row>
    <row r="306" ht="15.75" customHeight="1">
      <c r="B306" s="347"/>
      <c r="C306" s="117"/>
      <c r="D306" s="118"/>
      <c r="E306" s="119"/>
      <c r="F306" s="117"/>
      <c r="G306" s="117"/>
      <c r="H306" s="119"/>
      <c r="I306" s="13"/>
      <c r="J306" s="13"/>
      <c r="K306" s="13"/>
      <c r="L306" s="13"/>
      <c r="M306" s="13"/>
      <c r="N306" s="13"/>
      <c r="O306" s="13"/>
      <c r="P306" s="13"/>
      <c r="Q306" s="13"/>
      <c r="R306" s="13"/>
      <c r="S306" s="13"/>
      <c r="T306" s="13"/>
      <c r="U306" s="13"/>
      <c r="V306" s="13"/>
      <c r="W306" s="13"/>
      <c r="X306" s="13"/>
      <c r="Y306" s="13"/>
      <c r="Z306" s="13"/>
      <c r="AA306" s="13"/>
      <c r="AB306" s="13"/>
      <c r="AC306" s="13"/>
      <c r="AD306" s="13"/>
    </row>
    <row r="307" ht="15.75" customHeight="1">
      <c r="B307" s="347"/>
      <c r="C307" s="117"/>
      <c r="D307" s="118"/>
      <c r="E307" s="119"/>
      <c r="F307" s="117"/>
      <c r="G307" s="117"/>
      <c r="H307" s="119"/>
      <c r="I307" s="13"/>
      <c r="J307" s="13"/>
      <c r="K307" s="13"/>
      <c r="L307" s="13"/>
      <c r="M307" s="13"/>
      <c r="N307" s="13"/>
      <c r="O307" s="13"/>
      <c r="P307" s="13"/>
      <c r="Q307" s="13"/>
      <c r="R307" s="13"/>
      <c r="S307" s="13"/>
      <c r="T307" s="13"/>
      <c r="U307" s="13"/>
      <c r="V307" s="13"/>
      <c r="W307" s="13"/>
      <c r="X307" s="13"/>
      <c r="Y307" s="13"/>
      <c r="Z307" s="13"/>
      <c r="AA307" s="13"/>
      <c r="AB307" s="13"/>
      <c r="AC307" s="13"/>
      <c r="AD307" s="13"/>
    </row>
    <row r="308" ht="15.75" customHeight="1">
      <c r="B308" s="347"/>
      <c r="C308" s="117"/>
      <c r="D308" s="118"/>
      <c r="E308" s="119"/>
      <c r="F308" s="117"/>
      <c r="G308" s="117"/>
      <c r="H308" s="119"/>
      <c r="I308" s="13"/>
      <c r="J308" s="13"/>
      <c r="K308" s="13"/>
      <c r="L308" s="13"/>
      <c r="M308" s="13"/>
      <c r="N308" s="13"/>
      <c r="O308" s="13"/>
      <c r="P308" s="13"/>
      <c r="Q308" s="13"/>
      <c r="R308" s="13"/>
      <c r="S308" s="13"/>
      <c r="T308" s="13"/>
      <c r="U308" s="13"/>
      <c r="V308" s="13"/>
      <c r="W308" s="13"/>
      <c r="X308" s="13"/>
      <c r="Y308" s="13"/>
      <c r="Z308" s="13"/>
      <c r="AA308" s="13"/>
      <c r="AB308" s="13"/>
      <c r="AC308" s="13"/>
      <c r="AD308" s="13"/>
    </row>
    <row r="309" ht="15.75" customHeight="1">
      <c r="B309" s="347"/>
      <c r="C309" s="117"/>
      <c r="D309" s="118"/>
      <c r="E309" s="119"/>
      <c r="F309" s="117"/>
      <c r="G309" s="117"/>
      <c r="H309" s="119"/>
      <c r="I309" s="13"/>
      <c r="J309" s="13"/>
      <c r="K309" s="13"/>
      <c r="L309" s="13"/>
      <c r="M309" s="13"/>
      <c r="N309" s="13"/>
      <c r="O309" s="13"/>
      <c r="P309" s="13"/>
      <c r="Q309" s="13"/>
      <c r="R309" s="13"/>
      <c r="S309" s="13"/>
      <c r="T309" s="13"/>
      <c r="U309" s="13"/>
      <c r="V309" s="13"/>
      <c r="W309" s="13"/>
      <c r="X309" s="13"/>
      <c r="Y309" s="13"/>
      <c r="Z309" s="13"/>
      <c r="AA309" s="13"/>
      <c r="AB309" s="13"/>
      <c r="AC309" s="13"/>
      <c r="AD309" s="13"/>
    </row>
    <row r="310" ht="15.75" customHeight="1">
      <c r="B310" s="347"/>
      <c r="C310" s="117"/>
      <c r="D310" s="118"/>
      <c r="E310" s="119"/>
      <c r="F310" s="117"/>
      <c r="G310" s="117"/>
      <c r="H310" s="119"/>
      <c r="I310" s="13"/>
      <c r="J310" s="13"/>
      <c r="K310" s="13"/>
      <c r="L310" s="13"/>
      <c r="M310" s="13"/>
      <c r="N310" s="13"/>
      <c r="O310" s="13"/>
      <c r="P310" s="13"/>
      <c r="Q310" s="13"/>
      <c r="R310" s="13"/>
      <c r="S310" s="13"/>
      <c r="T310" s="13"/>
      <c r="U310" s="13"/>
      <c r="V310" s="13"/>
      <c r="W310" s="13"/>
      <c r="X310" s="13"/>
      <c r="Y310" s="13"/>
      <c r="Z310" s="13"/>
      <c r="AA310" s="13"/>
      <c r="AB310" s="13"/>
      <c r="AC310" s="13"/>
      <c r="AD310" s="13"/>
    </row>
    <row r="311" ht="15.75" customHeight="1">
      <c r="B311" s="347"/>
      <c r="C311" s="117"/>
      <c r="D311" s="118"/>
      <c r="E311" s="119"/>
      <c r="F311" s="117"/>
      <c r="G311" s="117"/>
      <c r="H311" s="119"/>
      <c r="I311" s="13"/>
      <c r="J311" s="13"/>
      <c r="K311" s="13"/>
      <c r="L311" s="13"/>
      <c r="M311" s="13"/>
      <c r="N311" s="13"/>
      <c r="O311" s="13"/>
      <c r="P311" s="13"/>
      <c r="Q311" s="13"/>
      <c r="R311" s="13"/>
      <c r="S311" s="13"/>
      <c r="T311" s="13"/>
      <c r="U311" s="13"/>
      <c r="V311" s="13"/>
      <c r="W311" s="13"/>
      <c r="X311" s="13"/>
      <c r="Y311" s="13"/>
      <c r="Z311" s="13"/>
      <c r="AA311" s="13"/>
      <c r="AB311" s="13"/>
      <c r="AC311" s="13"/>
      <c r="AD311" s="13"/>
    </row>
    <row r="312" ht="15.75" customHeight="1">
      <c r="B312" s="347"/>
      <c r="C312" s="117"/>
      <c r="D312" s="118"/>
      <c r="E312" s="119"/>
      <c r="F312" s="117"/>
      <c r="G312" s="117"/>
      <c r="H312" s="119"/>
      <c r="I312" s="13"/>
      <c r="J312" s="13"/>
      <c r="K312" s="13"/>
      <c r="L312" s="13"/>
      <c r="M312" s="13"/>
      <c r="N312" s="13"/>
      <c r="O312" s="13"/>
      <c r="P312" s="13"/>
      <c r="Q312" s="13"/>
      <c r="R312" s="13"/>
      <c r="S312" s="13"/>
      <c r="T312" s="13"/>
      <c r="U312" s="13"/>
      <c r="V312" s="13"/>
      <c r="W312" s="13"/>
      <c r="X312" s="13"/>
      <c r="Y312" s="13"/>
      <c r="Z312" s="13"/>
      <c r="AA312" s="13"/>
      <c r="AB312" s="13"/>
      <c r="AC312" s="13"/>
      <c r="AD312" s="13"/>
    </row>
    <row r="313" ht="15.75" customHeight="1">
      <c r="B313" s="347"/>
      <c r="C313" s="117"/>
      <c r="D313" s="118"/>
      <c r="E313" s="119"/>
      <c r="F313" s="117"/>
      <c r="G313" s="117"/>
      <c r="H313" s="119"/>
      <c r="I313" s="13"/>
      <c r="J313" s="13"/>
      <c r="K313" s="13"/>
      <c r="L313" s="13"/>
      <c r="M313" s="13"/>
      <c r="N313" s="13"/>
      <c r="O313" s="13"/>
      <c r="P313" s="13"/>
      <c r="Q313" s="13"/>
      <c r="R313" s="13"/>
      <c r="S313" s="13"/>
      <c r="T313" s="13"/>
      <c r="U313" s="13"/>
      <c r="V313" s="13"/>
      <c r="W313" s="13"/>
      <c r="X313" s="13"/>
      <c r="Y313" s="13"/>
      <c r="Z313" s="13"/>
      <c r="AA313" s="13"/>
      <c r="AB313" s="13"/>
      <c r="AC313" s="13"/>
      <c r="AD313" s="13"/>
    </row>
    <row r="314" ht="15.75" customHeight="1">
      <c r="B314" s="347"/>
      <c r="C314" s="117"/>
      <c r="D314" s="118"/>
      <c r="E314" s="119"/>
      <c r="F314" s="117"/>
      <c r="G314" s="117"/>
      <c r="H314" s="119"/>
      <c r="I314" s="13"/>
      <c r="J314" s="13"/>
      <c r="K314" s="13"/>
      <c r="L314" s="13"/>
      <c r="M314" s="13"/>
      <c r="N314" s="13"/>
      <c r="O314" s="13"/>
      <c r="P314" s="13"/>
      <c r="Q314" s="13"/>
      <c r="R314" s="13"/>
      <c r="S314" s="13"/>
      <c r="T314" s="13"/>
      <c r="U314" s="13"/>
      <c r="V314" s="13"/>
      <c r="W314" s="13"/>
      <c r="X314" s="13"/>
      <c r="Y314" s="13"/>
      <c r="Z314" s="13"/>
      <c r="AA314" s="13"/>
      <c r="AB314" s="13"/>
      <c r="AC314" s="13"/>
      <c r="AD314" s="13"/>
    </row>
    <row r="315" ht="15.75" customHeight="1">
      <c r="B315" s="347"/>
      <c r="C315" s="117"/>
      <c r="D315" s="118"/>
      <c r="E315" s="119"/>
      <c r="F315" s="117"/>
      <c r="G315" s="117"/>
      <c r="H315" s="119"/>
      <c r="I315" s="13"/>
      <c r="J315" s="13"/>
      <c r="K315" s="13"/>
      <c r="L315" s="13"/>
      <c r="M315" s="13"/>
      <c r="N315" s="13"/>
      <c r="O315" s="13"/>
      <c r="P315" s="13"/>
      <c r="Q315" s="13"/>
      <c r="R315" s="13"/>
      <c r="S315" s="13"/>
      <c r="T315" s="13"/>
      <c r="U315" s="13"/>
      <c r="V315" s="13"/>
      <c r="W315" s="13"/>
      <c r="X315" s="13"/>
      <c r="Y315" s="13"/>
      <c r="Z315" s="13"/>
      <c r="AA315" s="13"/>
      <c r="AB315" s="13"/>
      <c r="AC315" s="13"/>
      <c r="AD315" s="13"/>
    </row>
    <row r="316" ht="15.75" customHeight="1">
      <c r="B316" s="347"/>
      <c r="C316" s="117"/>
      <c r="D316" s="118"/>
      <c r="E316" s="119"/>
      <c r="F316" s="117"/>
      <c r="G316" s="117"/>
      <c r="H316" s="119"/>
      <c r="I316" s="13"/>
      <c r="J316" s="13"/>
      <c r="K316" s="13"/>
      <c r="L316" s="13"/>
      <c r="M316" s="13"/>
      <c r="N316" s="13"/>
      <c r="O316" s="13"/>
      <c r="P316" s="13"/>
      <c r="Q316" s="13"/>
      <c r="R316" s="13"/>
      <c r="S316" s="13"/>
      <c r="T316" s="13"/>
      <c r="U316" s="13"/>
      <c r="V316" s="13"/>
      <c r="W316" s="13"/>
      <c r="X316" s="13"/>
      <c r="Y316" s="13"/>
      <c r="Z316" s="13"/>
      <c r="AA316" s="13"/>
      <c r="AB316" s="13"/>
      <c r="AC316" s="13"/>
      <c r="AD316" s="13"/>
    </row>
    <row r="317" ht="15.75" customHeight="1">
      <c r="B317" s="347"/>
      <c r="C317" s="117"/>
      <c r="D317" s="118"/>
      <c r="E317" s="119"/>
      <c r="F317" s="117"/>
      <c r="G317" s="117"/>
      <c r="H317" s="119"/>
      <c r="I317" s="13"/>
      <c r="J317" s="13"/>
      <c r="K317" s="13"/>
      <c r="L317" s="13"/>
      <c r="M317" s="13"/>
      <c r="N317" s="13"/>
      <c r="O317" s="13"/>
      <c r="P317" s="13"/>
      <c r="Q317" s="13"/>
      <c r="R317" s="13"/>
      <c r="S317" s="13"/>
      <c r="T317" s="13"/>
      <c r="U317" s="13"/>
      <c r="V317" s="13"/>
      <c r="W317" s="13"/>
      <c r="X317" s="13"/>
      <c r="Y317" s="13"/>
      <c r="Z317" s="13"/>
      <c r="AA317" s="13"/>
      <c r="AB317" s="13"/>
      <c r="AC317" s="13"/>
      <c r="AD317" s="13"/>
    </row>
    <row r="318" ht="15.75" customHeight="1">
      <c r="B318" s="347"/>
      <c r="C318" s="117"/>
      <c r="D318" s="118"/>
      <c r="E318" s="119"/>
      <c r="F318" s="117"/>
      <c r="G318" s="117"/>
      <c r="H318" s="119"/>
      <c r="I318" s="13"/>
      <c r="J318" s="13"/>
      <c r="K318" s="13"/>
      <c r="L318" s="13"/>
      <c r="M318" s="13"/>
      <c r="N318" s="13"/>
      <c r="O318" s="13"/>
      <c r="P318" s="13"/>
      <c r="Q318" s="13"/>
      <c r="R318" s="13"/>
      <c r="S318" s="13"/>
      <c r="T318" s="13"/>
      <c r="U318" s="13"/>
      <c r="V318" s="13"/>
      <c r="W318" s="13"/>
      <c r="X318" s="13"/>
      <c r="Y318" s="13"/>
      <c r="Z318" s="13"/>
      <c r="AA318" s="13"/>
      <c r="AB318" s="13"/>
      <c r="AC318" s="13"/>
      <c r="AD318" s="13"/>
    </row>
    <row r="319" ht="15.75" customHeight="1">
      <c r="B319" s="347"/>
      <c r="C319" s="117"/>
      <c r="D319" s="118"/>
      <c r="E319" s="119"/>
      <c r="F319" s="117"/>
      <c r="G319" s="117"/>
      <c r="H319" s="119"/>
      <c r="I319" s="13"/>
      <c r="J319" s="13"/>
      <c r="K319" s="13"/>
      <c r="L319" s="13"/>
      <c r="M319" s="13"/>
      <c r="N319" s="13"/>
      <c r="O319" s="13"/>
      <c r="P319" s="13"/>
      <c r="Q319" s="13"/>
      <c r="R319" s="13"/>
      <c r="S319" s="13"/>
      <c r="T319" s="13"/>
      <c r="U319" s="13"/>
      <c r="V319" s="13"/>
      <c r="W319" s="13"/>
      <c r="X319" s="13"/>
      <c r="Y319" s="13"/>
      <c r="Z319" s="13"/>
      <c r="AA319" s="13"/>
      <c r="AB319" s="13"/>
      <c r="AC319" s="13"/>
      <c r="AD319" s="13"/>
    </row>
    <row r="320" ht="15.75" customHeight="1">
      <c r="B320" s="347"/>
      <c r="C320" s="117"/>
      <c r="D320" s="118"/>
      <c r="E320" s="119"/>
      <c r="F320" s="117"/>
      <c r="G320" s="117"/>
      <c r="H320" s="119"/>
      <c r="I320" s="13"/>
      <c r="J320" s="13"/>
      <c r="K320" s="13"/>
      <c r="L320" s="13"/>
      <c r="M320" s="13"/>
      <c r="N320" s="13"/>
      <c r="O320" s="13"/>
      <c r="P320" s="13"/>
      <c r="Q320" s="13"/>
      <c r="R320" s="13"/>
      <c r="S320" s="13"/>
      <c r="T320" s="13"/>
      <c r="U320" s="13"/>
      <c r="V320" s="13"/>
      <c r="W320" s="13"/>
      <c r="X320" s="13"/>
      <c r="Y320" s="13"/>
      <c r="Z320" s="13"/>
      <c r="AA320" s="13"/>
      <c r="AB320" s="13"/>
      <c r="AC320" s="13"/>
      <c r="AD320" s="13"/>
    </row>
    <row r="321" ht="15.75" customHeight="1">
      <c r="B321" s="347"/>
      <c r="C321" s="117"/>
      <c r="D321" s="118"/>
      <c r="E321" s="119"/>
      <c r="F321" s="117"/>
      <c r="G321" s="117"/>
      <c r="H321" s="119"/>
      <c r="I321" s="13"/>
      <c r="J321" s="13"/>
      <c r="K321" s="13"/>
      <c r="L321" s="13"/>
      <c r="M321" s="13"/>
      <c r="N321" s="13"/>
      <c r="O321" s="13"/>
      <c r="P321" s="13"/>
      <c r="Q321" s="13"/>
      <c r="R321" s="13"/>
      <c r="S321" s="13"/>
      <c r="T321" s="13"/>
      <c r="U321" s="13"/>
      <c r="V321" s="13"/>
      <c r="W321" s="13"/>
      <c r="X321" s="13"/>
      <c r="Y321" s="13"/>
      <c r="Z321" s="13"/>
      <c r="AA321" s="13"/>
      <c r="AB321" s="13"/>
      <c r="AC321" s="13"/>
      <c r="AD321" s="13"/>
    </row>
    <row r="322" ht="15.75" customHeight="1">
      <c r="B322" s="347"/>
      <c r="C322" s="117"/>
      <c r="D322" s="118"/>
      <c r="E322" s="119"/>
      <c r="F322" s="117"/>
      <c r="G322" s="117"/>
      <c r="H322" s="119"/>
      <c r="I322" s="13"/>
      <c r="J322" s="13"/>
      <c r="K322" s="13"/>
      <c r="L322" s="13"/>
      <c r="M322" s="13"/>
      <c r="N322" s="13"/>
      <c r="O322" s="13"/>
      <c r="P322" s="13"/>
      <c r="Q322" s="13"/>
      <c r="R322" s="13"/>
      <c r="S322" s="13"/>
      <c r="T322" s="13"/>
      <c r="U322" s="13"/>
      <c r="V322" s="13"/>
      <c r="W322" s="13"/>
      <c r="X322" s="13"/>
      <c r="Y322" s="13"/>
      <c r="Z322" s="13"/>
      <c r="AA322" s="13"/>
      <c r="AB322" s="13"/>
      <c r="AC322" s="13"/>
      <c r="AD322" s="13"/>
    </row>
    <row r="323" ht="15.75" customHeight="1">
      <c r="B323" s="347"/>
      <c r="C323" s="117"/>
      <c r="D323" s="118"/>
      <c r="E323" s="119"/>
      <c r="F323" s="117"/>
      <c r="G323" s="117"/>
      <c r="H323" s="119"/>
      <c r="I323" s="13"/>
      <c r="J323" s="13"/>
      <c r="K323" s="13"/>
      <c r="L323" s="13"/>
      <c r="M323" s="13"/>
      <c r="N323" s="13"/>
      <c r="O323" s="13"/>
      <c r="P323" s="13"/>
      <c r="Q323" s="13"/>
      <c r="R323" s="13"/>
      <c r="S323" s="13"/>
      <c r="T323" s="13"/>
      <c r="U323" s="13"/>
      <c r="V323" s="13"/>
      <c r="W323" s="13"/>
      <c r="X323" s="13"/>
      <c r="Y323" s="13"/>
      <c r="Z323" s="13"/>
      <c r="AA323" s="13"/>
      <c r="AB323" s="13"/>
      <c r="AC323" s="13"/>
      <c r="AD323" s="13"/>
    </row>
    <row r="324" ht="15.75" customHeight="1">
      <c r="B324" s="347"/>
      <c r="C324" s="117"/>
      <c r="D324" s="118"/>
      <c r="E324" s="119"/>
      <c r="F324" s="117"/>
      <c r="G324" s="117"/>
      <c r="H324" s="119"/>
      <c r="I324" s="13"/>
      <c r="J324" s="13"/>
      <c r="K324" s="13"/>
      <c r="L324" s="13"/>
      <c r="M324" s="13"/>
      <c r="N324" s="13"/>
      <c r="O324" s="13"/>
      <c r="P324" s="13"/>
      <c r="Q324" s="13"/>
      <c r="R324" s="13"/>
      <c r="S324" s="13"/>
      <c r="T324" s="13"/>
      <c r="U324" s="13"/>
      <c r="V324" s="13"/>
      <c r="W324" s="13"/>
      <c r="X324" s="13"/>
      <c r="Y324" s="13"/>
      <c r="Z324" s="13"/>
      <c r="AA324" s="13"/>
      <c r="AB324" s="13"/>
      <c r="AC324" s="13"/>
      <c r="AD324" s="13"/>
    </row>
    <row r="325" ht="15.75" customHeight="1">
      <c r="B325" s="347"/>
      <c r="C325" s="117"/>
      <c r="D325" s="118"/>
      <c r="E325" s="119"/>
      <c r="F325" s="117"/>
      <c r="G325" s="117"/>
      <c r="H325" s="119"/>
      <c r="I325" s="13"/>
      <c r="J325" s="13"/>
      <c r="K325" s="13"/>
      <c r="L325" s="13"/>
      <c r="M325" s="13"/>
      <c r="N325" s="13"/>
      <c r="O325" s="13"/>
      <c r="P325" s="13"/>
      <c r="Q325" s="13"/>
      <c r="R325" s="13"/>
      <c r="S325" s="13"/>
      <c r="T325" s="13"/>
      <c r="U325" s="13"/>
      <c r="V325" s="13"/>
      <c r="W325" s="13"/>
      <c r="X325" s="13"/>
      <c r="Y325" s="13"/>
      <c r="Z325" s="13"/>
      <c r="AA325" s="13"/>
      <c r="AB325" s="13"/>
      <c r="AC325" s="13"/>
      <c r="AD325" s="13"/>
    </row>
    <row r="326" ht="15.75" customHeight="1">
      <c r="B326" s="347"/>
      <c r="C326" s="117"/>
      <c r="D326" s="118"/>
      <c r="E326" s="119"/>
      <c r="F326" s="117"/>
      <c r="G326" s="117"/>
      <c r="H326" s="119"/>
      <c r="I326" s="13"/>
      <c r="J326" s="13"/>
      <c r="K326" s="13"/>
      <c r="L326" s="13"/>
      <c r="M326" s="13"/>
      <c r="N326" s="13"/>
      <c r="O326" s="13"/>
      <c r="P326" s="13"/>
      <c r="Q326" s="13"/>
      <c r="R326" s="13"/>
      <c r="S326" s="13"/>
      <c r="T326" s="13"/>
      <c r="U326" s="13"/>
      <c r="V326" s="13"/>
      <c r="W326" s="13"/>
      <c r="X326" s="13"/>
      <c r="Y326" s="13"/>
      <c r="Z326" s="13"/>
      <c r="AA326" s="13"/>
      <c r="AB326" s="13"/>
      <c r="AC326" s="13"/>
      <c r="AD326" s="13"/>
    </row>
    <row r="327" ht="15.75" customHeight="1">
      <c r="B327" s="347"/>
      <c r="C327" s="117"/>
      <c r="D327" s="118"/>
      <c r="E327" s="119"/>
      <c r="F327" s="117"/>
      <c r="G327" s="117"/>
      <c r="H327" s="119"/>
      <c r="I327" s="13"/>
      <c r="J327" s="13"/>
      <c r="K327" s="13"/>
      <c r="L327" s="13"/>
      <c r="M327" s="13"/>
      <c r="N327" s="13"/>
      <c r="O327" s="13"/>
      <c r="P327" s="13"/>
      <c r="Q327" s="13"/>
      <c r="R327" s="13"/>
      <c r="S327" s="13"/>
      <c r="T327" s="13"/>
      <c r="U327" s="13"/>
      <c r="V327" s="13"/>
      <c r="W327" s="13"/>
      <c r="X327" s="13"/>
      <c r="Y327" s="13"/>
      <c r="Z327" s="13"/>
      <c r="AA327" s="13"/>
      <c r="AB327" s="13"/>
      <c r="AC327" s="13"/>
      <c r="AD327" s="13"/>
    </row>
    <row r="328" ht="15.75" customHeight="1">
      <c r="B328" s="347"/>
      <c r="C328" s="117"/>
      <c r="D328" s="118"/>
      <c r="E328" s="119"/>
      <c r="F328" s="117"/>
      <c r="G328" s="117"/>
      <c r="H328" s="119"/>
      <c r="I328" s="13"/>
      <c r="J328" s="13"/>
      <c r="K328" s="13"/>
      <c r="L328" s="13"/>
      <c r="M328" s="13"/>
      <c r="N328" s="13"/>
      <c r="O328" s="13"/>
      <c r="P328" s="13"/>
      <c r="Q328" s="13"/>
      <c r="R328" s="13"/>
      <c r="S328" s="13"/>
      <c r="T328" s="13"/>
      <c r="U328" s="13"/>
      <c r="V328" s="13"/>
      <c r="W328" s="13"/>
      <c r="X328" s="13"/>
      <c r="Y328" s="13"/>
      <c r="Z328" s="13"/>
      <c r="AA328" s="13"/>
      <c r="AB328" s="13"/>
      <c r="AC328" s="13"/>
      <c r="AD328" s="13"/>
    </row>
    <row r="329" ht="15.75" customHeight="1">
      <c r="B329" s="347"/>
      <c r="C329" s="117"/>
      <c r="D329" s="118"/>
      <c r="E329" s="119"/>
      <c r="F329" s="117"/>
      <c r="G329" s="117"/>
      <c r="H329" s="119"/>
      <c r="I329" s="13"/>
      <c r="J329" s="13"/>
      <c r="K329" s="13"/>
      <c r="L329" s="13"/>
      <c r="M329" s="13"/>
      <c r="N329" s="13"/>
      <c r="O329" s="13"/>
      <c r="P329" s="13"/>
      <c r="Q329" s="13"/>
      <c r="R329" s="13"/>
      <c r="S329" s="13"/>
      <c r="T329" s="13"/>
      <c r="U329" s="13"/>
      <c r="V329" s="13"/>
      <c r="W329" s="13"/>
      <c r="X329" s="13"/>
      <c r="Y329" s="13"/>
      <c r="Z329" s="13"/>
      <c r="AA329" s="13"/>
      <c r="AB329" s="13"/>
      <c r="AC329" s="13"/>
      <c r="AD329" s="13"/>
    </row>
    <row r="330" ht="15.75" customHeight="1">
      <c r="B330" s="347"/>
      <c r="C330" s="117"/>
      <c r="D330" s="118"/>
      <c r="E330" s="119"/>
      <c r="F330" s="117"/>
      <c r="G330" s="117"/>
      <c r="H330" s="119"/>
      <c r="I330" s="13"/>
      <c r="J330" s="13"/>
      <c r="K330" s="13"/>
      <c r="L330" s="13"/>
      <c r="M330" s="13"/>
      <c r="N330" s="13"/>
      <c r="O330" s="13"/>
      <c r="P330" s="13"/>
      <c r="Q330" s="13"/>
      <c r="R330" s="13"/>
      <c r="S330" s="13"/>
      <c r="T330" s="13"/>
      <c r="U330" s="13"/>
      <c r="V330" s="13"/>
      <c r="W330" s="13"/>
      <c r="X330" s="13"/>
      <c r="Y330" s="13"/>
      <c r="Z330" s="13"/>
      <c r="AA330" s="13"/>
      <c r="AB330" s="13"/>
      <c r="AC330" s="13"/>
      <c r="AD330" s="13"/>
    </row>
    <row r="331" ht="15.75" customHeight="1">
      <c r="B331" s="347"/>
      <c r="C331" s="117"/>
      <c r="D331" s="118"/>
      <c r="E331" s="119"/>
      <c r="F331" s="117"/>
      <c r="G331" s="117"/>
      <c r="H331" s="119"/>
      <c r="I331" s="13"/>
      <c r="J331" s="13"/>
      <c r="K331" s="13"/>
      <c r="L331" s="13"/>
      <c r="M331" s="13"/>
      <c r="N331" s="13"/>
      <c r="O331" s="13"/>
      <c r="P331" s="13"/>
      <c r="Q331" s="13"/>
      <c r="R331" s="13"/>
      <c r="S331" s="13"/>
      <c r="T331" s="13"/>
      <c r="U331" s="13"/>
      <c r="V331" s="13"/>
      <c r="W331" s="13"/>
      <c r="X331" s="13"/>
      <c r="Y331" s="13"/>
      <c r="Z331" s="13"/>
      <c r="AA331" s="13"/>
      <c r="AB331" s="13"/>
      <c r="AC331" s="13"/>
      <c r="AD331" s="13"/>
    </row>
    <row r="332" ht="15.75" customHeight="1">
      <c r="B332" s="347"/>
      <c r="C332" s="117"/>
      <c r="D332" s="118"/>
      <c r="E332" s="119"/>
      <c r="F332" s="117"/>
      <c r="G332" s="117"/>
      <c r="H332" s="119"/>
      <c r="I332" s="13"/>
      <c r="J332" s="13"/>
      <c r="K332" s="13"/>
      <c r="L332" s="13"/>
      <c r="M332" s="13"/>
      <c r="N332" s="13"/>
      <c r="O332" s="13"/>
      <c r="P332" s="13"/>
      <c r="Q332" s="13"/>
      <c r="R332" s="13"/>
      <c r="S332" s="13"/>
      <c r="T332" s="13"/>
      <c r="U332" s="13"/>
      <c r="V332" s="13"/>
      <c r="W332" s="13"/>
      <c r="X332" s="13"/>
      <c r="Y332" s="13"/>
      <c r="Z332" s="13"/>
      <c r="AA332" s="13"/>
      <c r="AB332" s="13"/>
      <c r="AC332" s="13"/>
      <c r="AD332" s="13"/>
    </row>
    <row r="333" ht="15.75" customHeight="1">
      <c r="B333" s="347"/>
      <c r="C333" s="117"/>
      <c r="D333" s="118"/>
      <c r="E333" s="119"/>
      <c r="F333" s="117"/>
      <c r="G333" s="117"/>
      <c r="H333" s="119"/>
      <c r="I333" s="13"/>
      <c r="J333" s="13"/>
      <c r="K333" s="13"/>
      <c r="L333" s="13"/>
      <c r="M333" s="13"/>
      <c r="N333" s="13"/>
      <c r="O333" s="13"/>
      <c r="P333" s="13"/>
      <c r="Q333" s="13"/>
      <c r="R333" s="13"/>
      <c r="S333" s="13"/>
      <c r="T333" s="13"/>
      <c r="U333" s="13"/>
      <c r="V333" s="13"/>
      <c r="W333" s="13"/>
      <c r="X333" s="13"/>
      <c r="Y333" s="13"/>
      <c r="Z333" s="13"/>
      <c r="AA333" s="13"/>
      <c r="AB333" s="13"/>
      <c r="AC333" s="13"/>
      <c r="AD333" s="13"/>
    </row>
    <row r="334" ht="15.75" customHeight="1">
      <c r="B334" s="347"/>
      <c r="C334" s="117"/>
      <c r="D334" s="118"/>
      <c r="E334" s="119"/>
      <c r="F334" s="117"/>
      <c r="G334" s="117"/>
      <c r="H334" s="119"/>
      <c r="I334" s="13"/>
      <c r="J334" s="13"/>
      <c r="K334" s="13"/>
      <c r="L334" s="13"/>
      <c r="M334" s="13"/>
      <c r="N334" s="13"/>
      <c r="O334" s="13"/>
      <c r="P334" s="13"/>
      <c r="Q334" s="13"/>
      <c r="R334" s="13"/>
      <c r="S334" s="13"/>
      <c r="T334" s="13"/>
      <c r="U334" s="13"/>
      <c r="V334" s="13"/>
      <c r="W334" s="13"/>
      <c r="X334" s="13"/>
      <c r="Y334" s="13"/>
      <c r="Z334" s="13"/>
      <c r="AA334" s="13"/>
      <c r="AB334" s="13"/>
      <c r="AC334" s="13"/>
      <c r="AD334" s="13"/>
    </row>
    <row r="335" ht="15.75" customHeight="1">
      <c r="B335" s="347"/>
      <c r="C335" s="117"/>
      <c r="D335" s="118"/>
      <c r="E335" s="119"/>
      <c r="F335" s="117"/>
      <c r="G335" s="117"/>
      <c r="H335" s="119"/>
      <c r="I335" s="13"/>
      <c r="J335" s="13"/>
      <c r="K335" s="13"/>
      <c r="L335" s="13"/>
      <c r="M335" s="13"/>
      <c r="N335" s="13"/>
      <c r="O335" s="13"/>
      <c r="P335" s="13"/>
      <c r="Q335" s="13"/>
      <c r="R335" s="13"/>
      <c r="S335" s="13"/>
      <c r="T335" s="13"/>
      <c r="U335" s="13"/>
      <c r="V335" s="13"/>
      <c r="W335" s="13"/>
      <c r="X335" s="13"/>
      <c r="Y335" s="13"/>
      <c r="Z335" s="13"/>
      <c r="AA335" s="13"/>
      <c r="AB335" s="13"/>
      <c r="AC335" s="13"/>
      <c r="AD335" s="13"/>
    </row>
    <row r="336" ht="15.75" customHeight="1">
      <c r="B336" s="347"/>
      <c r="C336" s="117"/>
      <c r="D336" s="118"/>
      <c r="E336" s="119"/>
      <c r="F336" s="117"/>
      <c r="G336" s="117"/>
      <c r="H336" s="119"/>
      <c r="I336" s="13"/>
      <c r="J336" s="13"/>
      <c r="K336" s="13"/>
      <c r="L336" s="13"/>
      <c r="M336" s="13"/>
      <c r="N336" s="13"/>
      <c r="O336" s="13"/>
      <c r="P336" s="13"/>
      <c r="Q336" s="13"/>
      <c r="R336" s="13"/>
      <c r="S336" s="13"/>
      <c r="T336" s="13"/>
      <c r="U336" s="13"/>
      <c r="V336" s="13"/>
      <c r="W336" s="13"/>
      <c r="X336" s="13"/>
      <c r="Y336" s="13"/>
      <c r="Z336" s="13"/>
      <c r="AA336" s="13"/>
      <c r="AB336" s="13"/>
      <c r="AC336" s="13"/>
      <c r="AD336" s="13"/>
    </row>
    <row r="337" ht="15.75" customHeight="1">
      <c r="B337" s="347"/>
      <c r="C337" s="117"/>
      <c r="D337" s="118"/>
      <c r="E337" s="119"/>
      <c r="F337" s="117"/>
      <c r="G337" s="117"/>
      <c r="H337" s="119"/>
      <c r="I337" s="13"/>
      <c r="J337" s="13"/>
      <c r="K337" s="13"/>
      <c r="L337" s="13"/>
      <c r="M337" s="13"/>
      <c r="N337" s="13"/>
      <c r="O337" s="13"/>
      <c r="P337" s="13"/>
      <c r="Q337" s="13"/>
      <c r="R337" s="13"/>
      <c r="S337" s="13"/>
      <c r="T337" s="13"/>
      <c r="U337" s="13"/>
      <c r="V337" s="13"/>
      <c r="W337" s="13"/>
      <c r="X337" s="13"/>
      <c r="Y337" s="13"/>
      <c r="Z337" s="13"/>
      <c r="AA337" s="13"/>
      <c r="AB337" s="13"/>
      <c r="AC337" s="13"/>
      <c r="AD337" s="13"/>
    </row>
    <row r="338" ht="15.75" customHeight="1">
      <c r="B338" s="347"/>
      <c r="C338" s="117"/>
      <c r="D338" s="118"/>
      <c r="E338" s="119"/>
      <c r="F338" s="117"/>
      <c r="G338" s="117"/>
      <c r="H338" s="119"/>
      <c r="I338" s="13"/>
      <c r="J338" s="13"/>
      <c r="K338" s="13"/>
      <c r="L338" s="13"/>
      <c r="M338" s="13"/>
      <c r="N338" s="13"/>
      <c r="O338" s="13"/>
      <c r="P338" s="13"/>
      <c r="Q338" s="13"/>
      <c r="R338" s="13"/>
      <c r="S338" s="13"/>
      <c r="T338" s="13"/>
      <c r="U338" s="13"/>
      <c r="V338" s="13"/>
      <c r="W338" s="13"/>
      <c r="X338" s="13"/>
      <c r="Y338" s="13"/>
      <c r="Z338" s="13"/>
      <c r="AA338" s="13"/>
      <c r="AB338" s="13"/>
      <c r="AC338" s="13"/>
      <c r="AD338" s="13"/>
    </row>
    <row r="339" ht="15.75" customHeight="1">
      <c r="B339" s="347"/>
      <c r="C339" s="117"/>
      <c r="D339" s="118"/>
      <c r="E339" s="119"/>
      <c r="F339" s="117"/>
      <c r="G339" s="117"/>
      <c r="H339" s="119"/>
      <c r="I339" s="13"/>
      <c r="J339" s="13"/>
      <c r="K339" s="13"/>
      <c r="L339" s="13"/>
      <c r="M339" s="13"/>
      <c r="N339" s="13"/>
      <c r="O339" s="13"/>
      <c r="P339" s="13"/>
      <c r="Q339" s="13"/>
      <c r="R339" s="13"/>
      <c r="S339" s="13"/>
      <c r="T339" s="13"/>
      <c r="U339" s="13"/>
      <c r="V339" s="13"/>
      <c r="W339" s="13"/>
      <c r="X339" s="13"/>
      <c r="Y339" s="13"/>
      <c r="Z339" s="13"/>
      <c r="AA339" s="13"/>
      <c r="AB339" s="13"/>
      <c r="AC339" s="13"/>
      <c r="AD339" s="13"/>
    </row>
    <row r="340" ht="15.75" customHeight="1">
      <c r="B340" s="347"/>
      <c r="C340" s="117"/>
      <c r="D340" s="118"/>
      <c r="E340" s="119"/>
      <c r="F340" s="117"/>
      <c r="G340" s="117"/>
      <c r="H340" s="119"/>
      <c r="I340" s="13"/>
      <c r="J340" s="13"/>
      <c r="K340" s="13"/>
      <c r="L340" s="13"/>
      <c r="M340" s="13"/>
      <c r="N340" s="13"/>
      <c r="O340" s="13"/>
      <c r="P340" s="13"/>
      <c r="Q340" s="13"/>
      <c r="R340" s="13"/>
      <c r="S340" s="13"/>
      <c r="T340" s="13"/>
      <c r="U340" s="13"/>
      <c r="V340" s="13"/>
      <c r="W340" s="13"/>
      <c r="X340" s="13"/>
      <c r="Y340" s="13"/>
      <c r="Z340" s="13"/>
      <c r="AA340" s="13"/>
      <c r="AB340" s="13"/>
      <c r="AC340" s="13"/>
      <c r="AD340" s="13"/>
    </row>
    <row r="341" ht="15.75" customHeight="1">
      <c r="B341" s="347"/>
      <c r="C341" s="117"/>
      <c r="D341" s="118"/>
      <c r="E341" s="119"/>
      <c r="F341" s="117"/>
      <c r="G341" s="117"/>
      <c r="H341" s="119"/>
      <c r="I341" s="13"/>
      <c r="J341" s="13"/>
      <c r="K341" s="13"/>
      <c r="L341" s="13"/>
      <c r="M341" s="13"/>
      <c r="N341" s="13"/>
      <c r="O341" s="13"/>
      <c r="P341" s="13"/>
      <c r="Q341" s="13"/>
      <c r="R341" s="13"/>
      <c r="S341" s="13"/>
      <c r="T341" s="13"/>
      <c r="U341" s="13"/>
      <c r="V341" s="13"/>
      <c r="W341" s="13"/>
      <c r="X341" s="13"/>
      <c r="Y341" s="13"/>
      <c r="Z341" s="13"/>
      <c r="AA341" s="13"/>
      <c r="AB341" s="13"/>
      <c r="AC341" s="13"/>
      <c r="AD341" s="13"/>
    </row>
    <row r="342" ht="15.75" customHeight="1">
      <c r="B342" s="347"/>
      <c r="C342" s="117"/>
      <c r="D342" s="118"/>
      <c r="E342" s="119"/>
      <c r="F342" s="117"/>
      <c r="G342" s="117"/>
      <c r="H342" s="119"/>
      <c r="I342" s="13"/>
      <c r="J342" s="13"/>
      <c r="K342" s="13"/>
      <c r="L342" s="13"/>
      <c r="M342" s="13"/>
      <c r="N342" s="13"/>
      <c r="O342" s="13"/>
      <c r="P342" s="13"/>
      <c r="Q342" s="13"/>
      <c r="R342" s="13"/>
      <c r="S342" s="13"/>
      <c r="T342" s="13"/>
      <c r="U342" s="13"/>
      <c r="V342" s="13"/>
      <c r="W342" s="13"/>
      <c r="X342" s="13"/>
      <c r="Y342" s="13"/>
      <c r="Z342" s="13"/>
      <c r="AA342" s="13"/>
      <c r="AB342" s="13"/>
      <c r="AC342" s="13"/>
      <c r="AD342" s="13"/>
    </row>
    <row r="343" ht="15.75" customHeight="1">
      <c r="B343" s="347"/>
      <c r="C343" s="117"/>
      <c r="D343" s="118"/>
      <c r="E343" s="119"/>
      <c r="F343" s="117"/>
      <c r="G343" s="117"/>
      <c r="H343" s="119"/>
      <c r="I343" s="13"/>
      <c r="J343" s="13"/>
      <c r="K343" s="13"/>
      <c r="L343" s="13"/>
      <c r="M343" s="13"/>
      <c r="N343" s="13"/>
      <c r="O343" s="13"/>
      <c r="P343" s="13"/>
      <c r="Q343" s="13"/>
      <c r="R343" s="13"/>
      <c r="S343" s="13"/>
      <c r="T343" s="13"/>
      <c r="U343" s="13"/>
      <c r="V343" s="13"/>
      <c r="W343" s="13"/>
      <c r="X343" s="13"/>
      <c r="Y343" s="13"/>
      <c r="Z343" s="13"/>
      <c r="AA343" s="13"/>
      <c r="AB343" s="13"/>
      <c r="AC343" s="13"/>
      <c r="AD343" s="13"/>
    </row>
    <row r="344" ht="15.75" customHeight="1">
      <c r="B344" s="347"/>
      <c r="C344" s="117"/>
      <c r="D344" s="118"/>
      <c r="E344" s="119"/>
      <c r="F344" s="117"/>
      <c r="G344" s="117"/>
      <c r="H344" s="119"/>
      <c r="I344" s="13"/>
      <c r="J344" s="13"/>
      <c r="K344" s="13"/>
      <c r="L344" s="13"/>
      <c r="M344" s="13"/>
      <c r="N344" s="13"/>
      <c r="O344" s="13"/>
      <c r="P344" s="13"/>
      <c r="Q344" s="13"/>
      <c r="R344" s="13"/>
      <c r="S344" s="13"/>
      <c r="T344" s="13"/>
      <c r="U344" s="13"/>
      <c r="V344" s="13"/>
      <c r="W344" s="13"/>
      <c r="X344" s="13"/>
      <c r="Y344" s="13"/>
      <c r="Z344" s="13"/>
      <c r="AA344" s="13"/>
      <c r="AB344" s="13"/>
      <c r="AC344" s="13"/>
      <c r="AD344" s="13"/>
    </row>
    <row r="345" ht="15.75" customHeight="1">
      <c r="B345" s="347"/>
      <c r="C345" s="117"/>
      <c r="D345" s="118"/>
      <c r="E345" s="119"/>
      <c r="F345" s="117"/>
      <c r="G345" s="117"/>
      <c r="H345" s="119"/>
      <c r="I345" s="13"/>
      <c r="J345" s="13"/>
      <c r="K345" s="13"/>
      <c r="L345" s="13"/>
      <c r="M345" s="13"/>
      <c r="N345" s="13"/>
      <c r="O345" s="13"/>
      <c r="P345" s="13"/>
      <c r="Q345" s="13"/>
      <c r="R345" s="13"/>
      <c r="S345" s="13"/>
      <c r="T345" s="13"/>
      <c r="U345" s="13"/>
      <c r="V345" s="13"/>
      <c r="W345" s="13"/>
      <c r="X345" s="13"/>
      <c r="Y345" s="13"/>
      <c r="Z345" s="13"/>
      <c r="AA345" s="13"/>
      <c r="AB345" s="13"/>
      <c r="AC345" s="13"/>
      <c r="AD345" s="13"/>
    </row>
    <row r="346" ht="15.75" customHeight="1">
      <c r="B346" s="347"/>
      <c r="C346" s="117"/>
      <c r="D346" s="118"/>
      <c r="E346" s="119"/>
      <c r="F346" s="117"/>
      <c r="G346" s="117"/>
      <c r="H346" s="119"/>
      <c r="I346" s="13"/>
      <c r="J346" s="13"/>
      <c r="K346" s="13"/>
      <c r="L346" s="13"/>
      <c r="M346" s="13"/>
      <c r="N346" s="13"/>
      <c r="O346" s="13"/>
      <c r="P346" s="13"/>
      <c r="Q346" s="13"/>
      <c r="R346" s="13"/>
      <c r="S346" s="13"/>
      <c r="T346" s="13"/>
      <c r="U346" s="13"/>
      <c r="V346" s="13"/>
      <c r="W346" s="13"/>
      <c r="X346" s="13"/>
      <c r="Y346" s="13"/>
      <c r="Z346" s="13"/>
      <c r="AA346" s="13"/>
      <c r="AB346" s="13"/>
      <c r="AC346" s="13"/>
      <c r="AD346" s="13"/>
    </row>
    <row r="347" ht="15.75" customHeight="1">
      <c r="B347" s="347"/>
      <c r="C347" s="117"/>
      <c r="D347" s="118"/>
      <c r="E347" s="119"/>
      <c r="F347" s="117"/>
      <c r="G347" s="117"/>
      <c r="H347" s="119"/>
      <c r="I347" s="13"/>
      <c r="J347" s="13"/>
      <c r="K347" s="13"/>
      <c r="L347" s="13"/>
      <c r="M347" s="13"/>
      <c r="N347" s="13"/>
      <c r="O347" s="13"/>
      <c r="P347" s="13"/>
      <c r="Q347" s="13"/>
      <c r="R347" s="13"/>
      <c r="S347" s="13"/>
      <c r="T347" s="13"/>
      <c r="U347" s="13"/>
      <c r="V347" s="13"/>
      <c r="W347" s="13"/>
      <c r="X347" s="13"/>
      <c r="Y347" s="13"/>
      <c r="Z347" s="13"/>
      <c r="AA347" s="13"/>
      <c r="AB347" s="13"/>
      <c r="AC347" s="13"/>
      <c r="AD347" s="13"/>
    </row>
    <row r="348" ht="15.75" customHeight="1">
      <c r="B348" s="347"/>
      <c r="C348" s="117"/>
      <c r="D348" s="118"/>
      <c r="E348" s="119"/>
      <c r="F348" s="117"/>
      <c r="G348" s="117"/>
      <c r="H348" s="119"/>
      <c r="I348" s="13"/>
      <c r="J348" s="13"/>
      <c r="K348" s="13"/>
      <c r="L348" s="13"/>
      <c r="M348" s="13"/>
      <c r="N348" s="13"/>
      <c r="O348" s="13"/>
      <c r="P348" s="13"/>
      <c r="Q348" s="13"/>
      <c r="R348" s="13"/>
      <c r="S348" s="13"/>
      <c r="T348" s="13"/>
      <c r="U348" s="13"/>
      <c r="V348" s="13"/>
      <c r="W348" s="13"/>
      <c r="X348" s="13"/>
      <c r="Y348" s="13"/>
      <c r="Z348" s="13"/>
      <c r="AA348" s="13"/>
      <c r="AB348" s="13"/>
      <c r="AC348" s="13"/>
      <c r="AD348" s="13"/>
    </row>
    <row r="349" ht="15.75" customHeight="1">
      <c r="B349" s="347"/>
      <c r="C349" s="117"/>
      <c r="D349" s="118"/>
      <c r="E349" s="119"/>
      <c r="F349" s="117"/>
      <c r="G349" s="117"/>
      <c r="H349" s="119"/>
      <c r="I349" s="13"/>
      <c r="J349" s="13"/>
      <c r="K349" s="13"/>
      <c r="L349" s="13"/>
      <c r="M349" s="13"/>
      <c r="N349" s="13"/>
      <c r="O349" s="13"/>
      <c r="P349" s="13"/>
      <c r="Q349" s="13"/>
      <c r="R349" s="13"/>
      <c r="S349" s="13"/>
      <c r="T349" s="13"/>
      <c r="U349" s="13"/>
      <c r="V349" s="13"/>
      <c r="W349" s="13"/>
      <c r="X349" s="13"/>
      <c r="Y349" s="13"/>
      <c r="Z349" s="13"/>
      <c r="AA349" s="13"/>
      <c r="AB349" s="13"/>
      <c r="AC349" s="13"/>
      <c r="AD349" s="13"/>
    </row>
    <row r="350" ht="15.75" customHeight="1">
      <c r="B350" s="347"/>
      <c r="C350" s="117"/>
      <c r="D350" s="118"/>
      <c r="E350" s="119"/>
      <c r="F350" s="117"/>
      <c r="G350" s="117"/>
      <c r="H350" s="119"/>
      <c r="I350" s="13"/>
      <c r="J350" s="13"/>
      <c r="K350" s="13"/>
      <c r="L350" s="13"/>
      <c r="M350" s="13"/>
      <c r="N350" s="13"/>
      <c r="O350" s="13"/>
      <c r="P350" s="13"/>
      <c r="Q350" s="13"/>
      <c r="R350" s="13"/>
      <c r="S350" s="13"/>
      <c r="T350" s="13"/>
      <c r="U350" s="13"/>
      <c r="V350" s="13"/>
      <c r="W350" s="13"/>
      <c r="X350" s="13"/>
      <c r="Y350" s="13"/>
      <c r="Z350" s="13"/>
      <c r="AA350" s="13"/>
      <c r="AB350" s="13"/>
      <c r="AC350" s="13"/>
      <c r="AD350" s="13"/>
    </row>
    <row r="351" ht="15.75" customHeight="1">
      <c r="B351" s="347"/>
      <c r="C351" s="117"/>
      <c r="D351" s="118"/>
      <c r="E351" s="119"/>
      <c r="F351" s="117"/>
      <c r="G351" s="117"/>
      <c r="H351" s="119"/>
      <c r="I351" s="13"/>
      <c r="J351" s="13"/>
      <c r="K351" s="13"/>
      <c r="L351" s="13"/>
      <c r="M351" s="13"/>
      <c r="N351" s="13"/>
      <c r="O351" s="13"/>
      <c r="P351" s="13"/>
      <c r="Q351" s="13"/>
      <c r="R351" s="13"/>
      <c r="S351" s="13"/>
      <c r="T351" s="13"/>
      <c r="U351" s="13"/>
      <c r="V351" s="13"/>
      <c r="W351" s="13"/>
      <c r="X351" s="13"/>
      <c r="Y351" s="13"/>
      <c r="Z351" s="13"/>
      <c r="AA351" s="13"/>
      <c r="AB351" s="13"/>
      <c r="AC351" s="13"/>
      <c r="AD351" s="13"/>
    </row>
    <row r="352" ht="15.75" customHeight="1">
      <c r="B352" s="347"/>
      <c r="C352" s="117"/>
      <c r="D352" s="118"/>
      <c r="E352" s="119"/>
      <c r="F352" s="117"/>
      <c r="G352" s="117"/>
      <c r="H352" s="119"/>
      <c r="I352" s="13"/>
      <c r="J352" s="13"/>
      <c r="K352" s="13"/>
      <c r="L352" s="13"/>
      <c r="M352" s="13"/>
      <c r="N352" s="13"/>
      <c r="O352" s="13"/>
      <c r="P352" s="13"/>
      <c r="Q352" s="13"/>
      <c r="R352" s="13"/>
      <c r="S352" s="13"/>
      <c r="T352" s="13"/>
      <c r="U352" s="13"/>
      <c r="V352" s="13"/>
      <c r="W352" s="13"/>
      <c r="X352" s="13"/>
      <c r="Y352" s="13"/>
      <c r="Z352" s="13"/>
      <c r="AA352" s="13"/>
      <c r="AB352" s="13"/>
      <c r="AC352" s="13"/>
      <c r="AD352" s="13"/>
    </row>
    <row r="353" ht="15.75" customHeight="1">
      <c r="B353" s="347"/>
      <c r="C353" s="117"/>
      <c r="D353" s="118"/>
      <c r="E353" s="119"/>
      <c r="F353" s="117"/>
      <c r="G353" s="117"/>
      <c r="H353" s="119"/>
      <c r="I353" s="13"/>
      <c r="J353" s="13"/>
      <c r="K353" s="13"/>
      <c r="L353" s="13"/>
      <c r="M353" s="13"/>
      <c r="N353" s="13"/>
      <c r="O353" s="13"/>
      <c r="P353" s="13"/>
      <c r="Q353" s="13"/>
      <c r="R353" s="13"/>
      <c r="S353" s="13"/>
      <c r="T353" s="13"/>
      <c r="U353" s="13"/>
      <c r="V353" s="13"/>
      <c r="W353" s="13"/>
      <c r="X353" s="13"/>
      <c r="Y353" s="13"/>
      <c r="Z353" s="13"/>
      <c r="AA353" s="13"/>
      <c r="AB353" s="13"/>
      <c r="AC353" s="13"/>
      <c r="AD353" s="13"/>
    </row>
    <row r="354" ht="15.75" customHeight="1">
      <c r="B354" s="347"/>
      <c r="C354" s="117"/>
      <c r="D354" s="118"/>
      <c r="E354" s="119"/>
      <c r="F354" s="117"/>
      <c r="G354" s="117"/>
      <c r="H354" s="119"/>
      <c r="I354" s="13"/>
      <c r="J354" s="13"/>
      <c r="K354" s="13"/>
      <c r="L354" s="13"/>
      <c r="M354" s="13"/>
      <c r="N354" s="13"/>
      <c r="O354" s="13"/>
      <c r="P354" s="13"/>
      <c r="Q354" s="13"/>
      <c r="R354" s="13"/>
      <c r="S354" s="13"/>
      <c r="T354" s="13"/>
      <c r="U354" s="13"/>
      <c r="V354" s="13"/>
      <c r="W354" s="13"/>
      <c r="X354" s="13"/>
      <c r="Y354" s="13"/>
      <c r="Z354" s="13"/>
      <c r="AA354" s="13"/>
      <c r="AB354" s="13"/>
      <c r="AC354" s="13"/>
      <c r="AD354" s="13"/>
    </row>
    <row r="355" ht="15.75" customHeight="1">
      <c r="B355" s="347"/>
      <c r="C355" s="117"/>
      <c r="D355" s="118"/>
      <c r="E355" s="119"/>
      <c r="F355" s="117"/>
      <c r="G355" s="117"/>
      <c r="H355" s="119"/>
      <c r="I355" s="13"/>
      <c r="J355" s="13"/>
      <c r="K355" s="13"/>
      <c r="L355" s="13"/>
      <c r="M355" s="13"/>
      <c r="N355" s="13"/>
      <c r="O355" s="13"/>
      <c r="P355" s="13"/>
      <c r="Q355" s="13"/>
      <c r="R355" s="13"/>
      <c r="S355" s="13"/>
      <c r="T355" s="13"/>
      <c r="U355" s="13"/>
      <c r="V355" s="13"/>
      <c r="W355" s="13"/>
      <c r="X355" s="13"/>
      <c r="Y355" s="13"/>
      <c r="Z355" s="13"/>
      <c r="AA355" s="13"/>
      <c r="AB355" s="13"/>
      <c r="AC355" s="13"/>
      <c r="AD355" s="13"/>
    </row>
    <row r="356" ht="15.75" customHeight="1">
      <c r="B356" s="347"/>
      <c r="C356" s="117"/>
      <c r="D356" s="118"/>
      <c r="E356" s="119"/>
      <c r="F356" s="117"/>
      <c r="G356" s="117"/>
      <c r="H356" s="119"/>
      <c r="I356" s="13"/>
      <c r="J356" s="13"/>
      <c r="K356" s="13"/>
      <c r="L356" s="13"/>
      <c r="M356" s="13"/>
      <c r="N356" s="13"/>
      <c r="O356" s="13"/>
      <c r="P356" s="13"/>
      <c r="Q356" s="13"/>
      <c r="R356" s="13"/>
      <c r="S356" s="13"/>
      <c r="T356" s="13"/>
      <c r="U356" s="13"/>
      <c r="V356" s="13"/>
      <c r="W356" s="13"/>
      <c r="X356" s="13"/>
      <c r="Y356" s="13"/>
      <c r="Z356" s="13"/>
      <c r="AA356" s="13"/>
      <c r="AB356" s="13"/>
      <c r="AC356" s="13"/>
      <c r="AD356" s="13"/>
    </row>
    <row r="357" ht="15.75" customHeight="1">
      <c r="B357" s="347"/>
      <c r="C357" s="117"/>
      <c r="D357" s="118"/>
      <c r="E357" s="119"/>
      <c r="F357" s="117"/>
      <c r="G357" s="117"/>
      <c r="H357" s="119"/>
      <c r="I357" s="13"/>
      <c r="J357" s="13"/>
      <c r="K357" s="13"/>
      <c r="L357" s="13"/>
      <c r="M357" s="13"/>
      <c r="N357" s="13"/>
      <c r="O357" s="13"/>
      <c r="P357" s="13"/>
      <c r="Q357" s="13"/>
      <c r="R357" s="13"/>
      <c r="S357" s="13"/>
      <c r="T357" s="13"/>
      <c r="U357" s="13"/>
      <c r="V357" s="13"/>
      <c r="W357" s="13"/>
      <c r="X357" s="13"/>
      <c r="Y357" s="13"/>
      <c r="Z357" s="13"/>
      <c r="AA357" s="13"/>
      <c r="AB357" s="13"/>
      <c r="AC357" s="13"/>
      <c r="AD357" s="13"/>
    </row>
    <row r="358" ht="15.75" customHeight="1">
      <c r="B358" s="347"/>
      <c r="C358" s="117"/>
      <c r="D358" s="118"/>
      <c r="E358" s="119"/>
      <c r="F358" s="117"/>
      <c r="G358" s="117"/>
      <c r="H358" s="119"/>
      <c r="I358" s="13"/>
      <c r="J358" s="13"/>
      <c r="K358" s="13"/>
      <c r="L358" s="13"/>
      <c r="M358" s="13"/>
      <c r="N358" s="13"/>
      <c r="O358" s="13"/>
      <c r="P358" s="13"/>
      <c r="Q358" s="13"/>
      <c r="R358" s="13"/>
      <c r="S358" s="13"/>
      <c r="T358" s="13"/>
      <c r="U358" s="13"/>
      <c r="V358" s="13"/>
      <c r="W358" s="13"/>
      <c r="X358" s="13"/>
      <c r="Y358" s="13"/>
      <c r="Z358" s="13"/>
      <c r="AA358" s="13"/>
      <c r="AB358" s="13"/>
      <c r="AC358" s="13"/>
      <c r="AD358" s="13"/>
    </row>
    <row r="359" ht="15.75" customHeight="1">
      <c r="B359" s="347"/>
      <c r="C359" s="117"/>
      <c r="D359" s="118"/>
      <c r="E359" s="119"/>
      <c r="F359" s="117"/>
      <c r="G359" s="117"/>
      <c r="H359" s="119"/>
      <c r="I359" s="13"/>
      <c r="J359" s="13"/>
      <c r="K359" s="13"/>
      <c r="L359" s="13"/>
      <c r="M359" s="13"/>
      <c r="N359" s="13"/>
      <c r="O359" s="13"/>
      <c r="P359" s="13"/>
      <c r="Q359" s="13"/>
      <c r="R359" s="13"/>
      <c r="S359" s="13"/>
      <c r="T359" s="13"/>
      <c r="U359" s="13"/>
      <c r="V359" s="13"/>
      <c r="W359" s="13"/>
      <c r="X359" s="13"/>
      <c r="Y359" s="13"/>
      <c r="Z359" s="13"/>
      <c r="AA359" s="13"/>
      <c r="AB359" s="13"/>
      <c r="AC359" s="13"/>
      <c r="AD359" s="13"/>
    </row>
    <row r="360" ht="15.75" customHeight="1">
      <c r="B360" s="347"/>
      <c r="C360" s="117"/>
      <c r="D360" s="118"/>
      <c r="E360" s="119"/>
      <c r="F360" s="117"/>
      <c r="G360" s="117"/>
      <c r="H360" s="119"/>
      <c r="I360" s="13"/>
      <c r="J360" s="13"/>
      <c r="K360" s="13"/>
      <c r="L360" s="13"/>
      <c r="M360" s="13"/>
      <c r="N360" s="13"/>
      <c r="O360" s="13"/>
      <c r="P360" s="13"/>
      <c r="Q360" s="13"/>
      <c r="R360" s="13"/>
      <c r="S360" s="13"/>
      <c r="T360" s="13"/>
      <c r="U360" s="13"/>
      <c r="V360" s="13"/>
      <c r="W360" s="13"/>
      <c r="X360" s="13"/>
      <c r="Y360" s="13"/>
      <c r="Z360" s="13"/>
      <c r="AA360" s="13"/>
      <c r="AB360" s="13"/>
      <c r="AC360" s="13"/>
      <c r="AD360" s="13"/>
    </row>
    <row r="361" ht="15.75" customHeight="1">
      <c r="B361" s="347"/>
      <c r="C361" s="117"/>
      <c r="D361" s="118"/>
      <c r="E361" s="119"/>
      <c r="F361" s="117"/>
      <c r="G361" s="117"/>
      <c r="H361" s="119"/>
      <c r="I361" s="13"/>
      <c r="J361" s="13"/>
      <c r="K361" s="13"/>
      <c r="L361" s="13"/>
      <c r="M361" s="13"/>
      <c r="N361" s="13"/>
      <c r="O361" s="13"/>
      <c r="P361" s="13"/>
      <c r="Q361" s="13"/>
      <c r="R361" s="13"/>
      <c r="S361" s="13"/>
      <c r="T361" s="13"/>
      <c r="U361" s="13"/>
      <c r="V361" s="13"/>
      <c r="W361" s="13"/>
      <c r="X361" s="13"/>
      <c r="Y361" s="13"/>
      <c r="Z361" s="13"/>
      <c r="AA361" s="13"/>
      <c r="AB361" s="13"/>
      <c r="AC361" s="13"/>
      <c r="AD361" s="13"/>
    </row>
    <row r="362" ht="15.75" customHeight="1">
      <c r="B362" s="347"/>
      <c r="C362" s="117"/>
      <c r="D362" s="118"/>
      <c r="E362" s="119"/>
      <c r="F362" s="117"/>
      <c r="G362" s="117"/>
      <c r="H362" s="119"/>
      <c r="I362" s="13"/>
      <c r="J362" s="13"/>
      <c r="K362" s="13"/>
      <c r="L362" s="13"/>
      <c r="M362" s="13"/>
      <c r="N362" s="13"/>
      <c r="O362" s="13"/>
      <c r="P362" s="13"/>
      <c r="Q362" s="13"/>
      <c r="R362" s="13"/>
      <c r="S362" s="13"/>
      <c r="T362" s="13"/>
      <c r="U362" s="13"/>
      <c r="V362" s="13"/>
      <c r="W362" s="13"/>
      <c r="X362" s="13"/>
      <c r="Y362" s="13"/>
      <c r="Z362" s="13"/>
      <c r="AA362" s="13"/>
      <c r="AB362" s="13"/>
      <c r="AC362" s="13"/>
      <c r="AD362" s="13"/>
    </row>
    <row r="363" ht="15.75" customHeight="1">
      <c r="B363" s="347"/>
      <c r="C363" s="117"/>
      <c r="D363" s="118"/>
      <c r="E363" s="119"/>
      <c r="F363" s="117"/>
      <c r="G363" s="117"/>
      <c r="H363" s="119"/>
      <c r="I363" s="13"/>
      <c r="J363" s="13"/>
      <c r="K363" s="13"/>
      <c r="L363" s="13"/>
      <c r="M363" s="13"/>
      <c r="N363" s="13"/>
      <c r="O363" s="13"/>
      <c r="P363" s="13"/>
      <c r="Q363" s="13"/>
      <c r="R363" s="13"/>
      <c r="S363" s="13"/>
      <c r="T363" s="13"/>
      <c r="U363" s="13"/>
      <c r="V363" s="13"/>
      <c r="W363" s="13"/>
      <c r="X363" s="13"/>
      <c r="Y363" s="13"/>
      <c r="Z363" s="13"/>
      <c r="AA363" s="13"/>
      <c r="AB363" s="13"/>
      <c r="AC363" s="13"/>
      <c r="AD363" s="13"/>
    </row>
    <row r="364" ht="15.75" customHeight="1">
      <c r="B364" s="347"/>
      <c r="C364" s="117"/>
      <c r="D364" s="118"/>
      <c r="E364" s="119"/>
      <c r="F364" s="117"/>
      <c r="G364" s="117"/>
      <c r="H364" s="119"/>
      <c r="I364" s="13"/>
      <c r="J364" s="13"/>
      <c r="K364" s="13"/>
      <c r="L364" s="13"/>
      <c r="M364" s="13"/>
      <c r="N364" s="13"/>
      <c r="O364" s="13"/>
      <c r="P364" s="13"/>
      <c r="Q364" s="13"/>
      <c r="R364" s="13"/>
      <c r="S364" s="13"/>
      <c r="T364" s="13"/>
      <c r="U364" s="13"/>
      <c r="V364" s="13"/>
      <c r="W364" s="13"/>
      <c r="X364" s="13"/>
      <c r="Y364" s="13"/>
      <c r="Z364" s="13"/>
      <c r="AA364" s="13"/>
      <c r="AB364" s="13"/>
      <c r="AC364" s="13"/>
      <c r="AD364" s="13"/>
    </row>
    <row r="365" ht="15.75" customHeight="1">
      <c r="B365" s="347"/>
      <c r="C365" s="117"/>
      <c r="D365" s="118"/>
      <c r="E365" s="119"/>
      <c r="F365" s="117"/>
      <c r="G365" s="117"/>
      <c r="H365" s="119"/>
      <c r="I365" s="13"/>
      <c r="J365" s="13"/>
      <c r="K365" s="13"/>
      <c r="L365" s="13"/>
      <c r="M365" s="13"/>
      <c r="N365" s="13"/>
      <c r="O365" s="13"/>
      <c r="P365" s="13"/>
      <c r="Q365" s="13"/>
      <c r="R365" s="13"/>
      <c r="S365" s="13"/>
      <c r="T365" s="13"/>
      <c r="U365" s="13"/>
      <c r="V365" s="13"/>
      <c r="W365" s="13"/>
      <c r="X365" s="13"/>
      <c r="Y365" s="13"/>
      <c r="Z365" s="13"/>
      <c r="AA365" s="13"/>
      <c r="AB365" s="13"/>
      <c r="AC365" s="13"/>
      <c r="AD365" s="13"/>
    </row>
    <row r="366" ht="15.75" customHeight="1">
      <c r="B366" s="347"/>
      <c r="C366" s="117"/>
      <c r="D366" s="118"/>
      <c r="E366" s="119"/>
      <c r="F366" s="117"/>
      <c r="G366" s="117"/>
      <c r="H366" s="119"/>
      <c r="I366" s="13"/>
      <c r="J366" s="13"/>
      <c r="K366" s="13"/>
      <c r="L366" s="13"/>
      <c r="M366" s="13"/>
      <c r="N366" s="13"/>
      <c r="O366" s="13"/>
      <c r="P366" s="13"/>
      <c r="Q366" s="13"/>
      <c r="R366" s="13"/>
      <c r="S366" s="13"/>
      <c r="T366" s="13"/>
      <c r="U366" s="13"/>
      <c r="V366" s="13"/>
      <c r="W366" s="13"/>
      <c r="X366" s="13"/>
      <c r="Y366" s="13"/>
      <c r="Z366" s="13"/>
      <c r="AA366" s="13"/>
      <c r="AB366" s="13"/>
      <c r="AC366" s="13"/>
      <c r="AD366" s="13"/>
    </row>
    <row r="367" ht="15.75" customHeight="1">
      <c r="B367" s="347"/>
      <c r="C367" s="117"/>
      <c r="D367" s="118"/>
      <c r="E367" s="119"/>
      <c r="F367" s="117"/>
      <c r="G367" s="117"/>
      <c r="H367" s="119"/>
      <c r="I367" s="13"/>
      <c r="J367" s="13"/>
      <c r="K367" s="13"/>
      <c r="L367" s="13"/>
      <c r="M367" s="13"/>
      <c r="N367" s="13"/>
      <c r="O367" s="13"/>
      <c r="P367" s="13"/>
      <c r="Q367" s="13"/>
      <c r="R367" s="13"/>
      <c r="S367" s="13"/>
      <c r="T367" s="13"/>
      <c r="U367" s="13"/>
      <c r="V367" s="13"/>
      <c r="W367" s="13"/>
      <c r="X367" s="13"/>
      <c r="Y367" s="13"/>
      <c r="Z367" s="13"/>
      <c r="AA367" s="13"/>
      <c r="AB367" s="13"/>
      <c r="AC367" s="13"/>
      <c r="AD367" s="13"/>
    </row>
    <row r="368" ht="15.75" customHeight="1">
      <c r="B368" s="347"/>
      <c r="C368" s="117"/>
      <c r="D368" s="118"/>
      <c r="E368" s="119"/>
      <c r="F368" s="117"/>
      <c r="G368" s="117"/>
      <c r="H368" s="119"/>
      <c r="I368" s="13"/>
      <c r="J368" s="13"/>
      <c r="K368" s="13"/>
      <c r="L368" s="13"/>
      <c r="M368" s="13"/>
      <c r="N368" s="13"/>
      <c r="O368" s="13"/>
      <c r="P368" s="13"/>
      <c r="Q368" s="13"/>
      <c r="R368" s="13"/>
      <c r="S368" s="13"/>
      <c r="T368" s="13"/>
      <c r="U368" s="13"/>
      <c r="V368" s="13"/>
      <c r="W368" s="13"/>
      <c r="X368" s="13"/>
      <c r="Y368" s="13"/>
      <c r="Z368" s="13"/>
      <c r="AA368" s="13"/>
      <c r="AB368" s="13"/>
      <c r="AC368" s="13"/>
      <c r="AD368" s="13"/>
    </row>
    <row r="369" ht="15.75" customHeight="1">
      <c r="B369" s="347"/>
      <c r="C369" s="117"/>
      <c r="D369" s="118"/>
      <c r="E369" s="119"/>
      <c r="F369" s="117"/>
      <c r="G369" s="117"/>
      <c r="H369" s="119"/>
      <c r="I369" s="13"/>
      <c r="J369" s="13"/>
      <c r="K369" s="13"/>
      <c r="L369" s="13"/>
      <c r="M369" s="13"/>
      <c r="N369" s="13"/>
      <c r="O369" s="13"/>
      <c r="P369" s="13"/>
      <c r="Q369" s="13"/>
      <c r="R369" s="13"/>
      <c r="S369" s="13"/>
      <c r="T369" s="13"/>
      <c r="U369" s="13"/>
      <c r="V369" s="13"/>
      <c r="W369" s="13"/>
      <c r="X369" s="13"/>
      <c r="Y369" s="13"/>
      <c r="Z369" s="13"/>
      <c r="AA369" s="13"/>
      <c r="AB369" s="13"/>
      <c r="AC369" s="13"/>
      <c r="AD369" s="13"/>
    </row>
    <row r="370" ht="15.75" customHeight="1">
      <c r="B370" s="347"/>
      <c r="C370" s="117"/>
      <c r="D370" s="118"/>
      <c r="E370" s="119"/>
      <c r="F370" s="117"/>
      <c r="G370" s="117"/>
      <c r="H370" s="119"/>
      <c r="I370" s="13"/>
      <c r="J370" s="13"/>
      <c r="K370" s="13"/>
      <c r="L370" s="13"/>
      <c r="M370" s="13"/>
      <c r="N370" s="13"/>
      <c r="O370" s="13"/>
      <c r="P370" s="13"/>
      <c r="Q370" s="13"/>
      <c r="R370" s="13"/>
      <c r="S370" s="13"/>
      <c r="T370" s="13"/>
      <c r="U370" s="13"/>
      <c r="V370" s="13"/>
      <c r="W370" s="13"/>
      <c r="X370" s="13"/>
      <c r="Y370" s="13"/>
      <c r="Z370" s="13"/>
      <c r="AA370" s="13"/>
      <c r="AB370" s="13"/>
      <c r="AC370" s="13"/>
      <c r="AD370" s="13"/>
    </row>
    <row r="371" ht="15.75" customHeight="1">
      <c r="B371" s="347"/>
      <c r="C371" s="117"/>
      <c r="D371" s="118"/>
      <c r="E371" s="119"/>
      <c r="F371" s="117"/>
      <c r="G371" s="117"/>
      <c r="H371" s="119"/>
      <c r="I371" s="13"/>
      <c r="J371" s="13"/>
      <c r="K371" s="13"/>
      <c r="L371" s="13"/>
      <c r="M371" s="13"/>
      <c r="N371" s="13"/>
      <c r="O371" s="13"/>
      <c r="P371" s="13"/>
      <c r="Q371" s="13"/>
      <c r="R371" s="13"/>
      <c r="S371" s="13"/>
      <c r="T371" s="13"/>
      <c r="U371" s="13"/>
      <c r="V371" s="13"/>
      <c r="W371" s="13"/>
      <c r="X371" s="13"/>
      <c r="Y371" s="13"/>
      <c r="Z371" s="13"/>
      <c r="AA371" s="13"/>
      <c r="AB371" s="13"/>
      <c r="AC371" s="13"/>
      <c r="AD371" s="13"/>
    </row>
    <row r="372" ht="15.75" customHeight="1">
      <c r="B372" s="347"/>
      <c r="C372" s="117"/>
      <c r="D372" s="118"/>
      <c r="E372" s="119"/>
      <c r="F372" s="117"/>
      <c r="G372" s="117"/>
      <c r="H372" s="119"/>
      <c r="I372" s="13"/>
      <c r="J372" s="13"/>
      <c r="K372" s="13"/>
      <c r="L372" s="13"/>
      <c r="M372" s="13"/>
      <c r="N372" s="13"/>
      <c r="O372" s="13"/>
      <c r="P372" s="13"/>
      <c r="Q372" s="13"/>
      <c r="R372" s="13"/>
      <c r="S372" s="13"/>
      <c r="T372" s="13"/>
      <c r="U372" s="13"/>
      <c r="V372" s="13"/>
      <c r="W372" s="13"/>
      <c r="X372" s="13"/>
      <c r="Y372" s="13"/>
      <c r="Z372" s="13"/>
      <c r="AA372" s="13"/>
      <c r="AB372" s="13"/>
      <c r="AC372" s="13"/>
      <c r="AD372" s="13"/>
    </row>
    <row r="373" ht="15.75" customHeight="1">
      <c r="B373" s="347"/>
      <c r="C373" s="117"/>
      <c r="D373" s="118"/>
      <c r="E373" s="119"/>
      <c r="F373" s="117"/>
      <c r="G373" s="117"/>
      <c r="H373" s="119"/>
      <c r="I373" s="13"/>
      <c r="J373" s="13"/>
      <c r="K373" s="13"/>
      <c r="L373" s="13"/>
      <c r="M373" s="13"/>
      <c r="N373" s="13"/>
      <c r="O373" s="13"/>
      <c r="P373" s="13"/>
      <c r="Q373" s="13"/>
      <c r="R373" s="13"/>
      <c r="S373" s="13"/>
      <c r="T373" s="13"/>
      <c r="U373" s="13"/>
      <c r="V373" s="13"/>
      <c r="W373" s="13"/>
      <c r="X373" s="13"/>
      <c r="Y373" s="13"/>
      <c r="Z373" s="13"/>
      <c r="AA373" s="13"/>
      <c r="AB373" s="13"/>
      <c r="AC373" s="13"/>
      <c r="AD373" s="13"/>
    </row>
    <row r="374" ht="15.75" customHeight="1">
      <c r="B374" s="347"/>
      <c r="C374" s="117"/>
      <c r="D374" s="118"/>
      <c r="E374" s="119"/>
      <c r="F374" s="117"/>
      <c r="G374" s="117"/>
      <c r="H374" s="119"/>
      <c r="I374" s="13"/>
      <c r="J374" s="13"/>
      <c r="K374" s="13"/>
      <c r="L374" s="13"/>
      <c r="M374" s="13"/>
      <c r="N374" s="13"/>
      <c r="O374" s="13"/>
      <c r="P374" s="13"/>
      <c r="Q374" s="13"/>
      <c r="R374" s="13"/>
      <c r="S374" s="13"/>
      <c r="T374" s="13"/>
      <c r="U374" s="13"/>
      <c r="V374" s="13"/>
      <c r="W374" s="13"/>
      <c r="X374" s="13"/>
      <c r="Y374" s="13"/>
      <c r="Z374" s="13"/>
      <c r="AA374" s="13"/>
      <c r="AB374" s="13"/>
      <c r="AC374" s="13"/>
      <c r="AD374" s="13"/>
    </row>
    <row r="375" ht="15.75" customHeight="1">
      <c r="B375" s="347"/>
      <c r="C375" s="117"/>
      <c r="D375" s="118"/>
      <c r="E375" s="119"/>
      <c r="F375" s="117"/>
      <c r="G375" s="117"/>
      <c r="H375" s="119"/>
      <c r="I375" s="13"/>
      <c r="J375" s="13"/>
      <c r="K375" s="13"/>
      <c r="L375" s="13"/>
      <c r="M375" s="13"/>
      <c r="N375" s="13"/>
      <c r="O375" s="13"/>
      <c r="P375" s="13"/>
      <c r="Q375" s="13"/>
      <c r="R375" s="13"/>
      <c r="S375" s="13"/>
      <c r="T375" s="13"/>
      <c r="U375" s="13"/>
      <c r="V375" s="13"/>
      <c r="W375" s="13"/>
      <c r="X375" s="13"/>
      <c r="Y375" s="13"/>
      <c r="Z375" s="13"/>
      <c r="AA375" s="13"/>
      <c r="AB375" s="13"/>
      <c r="AC375" s="13"/>
      <c r="AD375" s="13"/>
    </row>
    <row r="376" ht="15.75" customHeight="1">
      <c r="B376" s="347"/>
      <c r="C376" s="117"/>
      <c r="D376" s="118"/>
      <c r="E376" s="119"/>
      <c r="F376" s="117"/>
      <c r="G376" s="117"/>
      <c r="H376" s="119"/>
      <c r="I376" s="13"/>
      <c r="J376" s="13"/>
      <c r="K376" s="13"/>
      <c r="L376" s="13"/>
      <c r="M376" s="13"/>
      <c r="N376" s="13"/>
      <c r="O376" s="13"/>
      <c r="P376" s="13"/>
      <c r="Q376" s="13"/>
      <c r="R376" s="13"/>
      <c r="S376" s="13"/>
      <c r="T376" s="13"/>
      <c r="U376" s="13"/>
      <c r="V376" s="13"/>
      <c r="W376" s="13"/>
      <c r="X376" s="13"/>
      <c r="Y376" s="13"/>
      <c r="Z376" s="13"/>
      <c r="AA376" s="13"/>
      <c r="AB376" s="13"/>
      <c r="AC376" s="13"/>
      <c r="AD376" s="13"/>
    </row>
    <row r="377" ht="15.75" customHeight="1">
      <c r="B377" s="347"/>
      <c r="C377" s="117"/>
      <c r="D377" s="118"/>
      <c r="E377" s="119"/>
      <c r="F377" s="117"/>
      <c r="G377" s="117"/>
      <c r="H377" s="119"/>
      <c r="I377" s="13"/>
      <c r="J377" s="13"/>
      <c r="K377" s="13"/>
      <c r="L377" s="13"/>
      <c r="M377" s="13"/>
      <c r="N377" s="13"/>
      <c r="O377" s="13"/>
      <c r="P377" s="13"/>
      <c r="Q377" s="13"/>
      <c r="R377" s="13"/>
      <c r="S377" s="13"/>
      <c r="T377" s="13"/>
      <c r="U377" s="13"/>
      <c r="V377" s="13"/>
      <c r="W377" s="13"/>
      <c r="X377" s="13"/>
      <c r="Y377" s="13"/>
      <c r="Z377" s="13"/>
      <c r="AA377" s="13"/>
      <c r="AB377" s="13"/>
      <c r="AC377" s="13"/>
      <c r="AD377" s="13"/>
    </row>
    <row r="378" ht="15.75" customHeight="1">
      <c r="B378" s="347"/>
      <c r="C378" s="117"/>
      <c r="D378" s="118"/>
      <c r="E378" s="119"/>
      <c r="F378" s="117"/>
      <c r="G378" s="117"/>
      <c r="H378" s="119"/>
      <c r="I378" s="13"/>
      <c r="J378" s="13"/>
      <c r="K378" s="13"/>
      <c r="L378" s="13"/>
      <c r="M378" s="13"/>
      <c r="N378" s="13"/>
      <c r="O378" s="13"/>
      <c r="P378" s="13"/>
      <c r="Q378" s="13"/>
      <c r="R378" s="13"/>
      <c r="S378" s="13"/>
      <c r="T378" s="13"/>
      <c r="U378" s="13"/>
      <c r="V378" s="13"/>
      <c r="W378" s="13"/>
      <c r="X378" s="13"/>
      <c r="Y378" s="13"/>
      <c r="Z378" s="13"/>
      <c r="AA378" s="13"/>
      <c r="AB378" s="13"/>
      <c r="AC378" s="13"/>
      <c r="AD378" s="13"/>
    </row>
    <row r="379" ht="15.75" customHeight="1">
      <c r="B379" s="347"/>
      <c r="C379" s="117"/>
      <c r="D379" s="118"/>
      <c r="E379" s="119"/>
      <c r="F379" s="117"/>
      <c r="G379" s="117"/>
      <c r="H379" s="119"/>
      <c r="I379" s="13"/>
      <c r="J379" s="13"/>
      <c r="K379" s="13"/>
      <c r="L379" s="13"/>
      <c r="M379" s="13"/>
      <c r="N379" s="13"/>
      <c r="O379" s="13"/>
      <c r="P379" s="13"/>
      <c r="Q379" s="13"/>
      <c r="R379" s="13"/>
      <c r="S379" s="13"/>
      <c r="T379" s="13"/>
      <c r="U379" s="13"/>
      <c r="V379" s="13"/>
      <c r="W379" s="13"/>
      <c r="X379" s="13"/>
      <c r="Y379" s="13"/>
      <c r="Z379" s="13"/>
      <c r="AA379" s="13"/>
      <c r="AB379" s="13"/>
      <c r="AC379" s="13"/>
      <c r="AD379" s="13"/>
    </row>
    <row r="380" ht="15.75" customHeight="1">
      <c r="B380" s="347"/>
      <c r="C380" s="117"/>
      <c r="D380" s="118"/>
      <c r="E380" s="119"/>
      <c r="F380" s="117"/>
      <c r="G380" s="117"/>
      <c r="H380" s="119"/>
      <c r="I380" s="13"/>
      <c r="J380" s="13"/>
      <c r="K380" s="13"/>
      <c r="L380" s="13"/>
      <c r="M380" s="13"/>
      <c r="N380" s="13"/>
      <c r="O380" s="13"/>
      <c r="P380" s="13"/>
      <c r="Q380" s="13"/>
      <c r="R380" s="13"/>
      <c r="S380" s="13"/>
      <c r="T380" s="13"/>
      <c r="U380" s="13"/>
      <c r="V380" s="13"/>
      <c r="W380" s="13"/>
      <c r="X380" s="13"/>
      <c r="Y380" s="13"/>
      <c r="Z380" s="13"/>
      <c r="AA380" s="13"/>
      <c r="AB380" s="13"/>
      <c r="AC380" s="13"/>
      <c r="AD380" s="13"/>
    </row>
    <row r="381" ht="15.75" customHeight="1">
      <c r="B381" s="347"/>
      <c r="C381" s="117"/>
      <c r="D381" s="118"/>
      <c r="E381" s="119"/>
      <c r="F381" s="117"/>
      <c r="G381" s="117"/>
      <c r="H381" s="119"/>
      <c r="I381" s="13"/>
      <c r="J381" s="13"/>
      <c r="K381" s="13"/>
      <c r="L381" s="13"/>
      <c r="M381" s="13"/>
      <c r="N381" s="13"/>
      <c r="O381" s="13"/>
      <c r="P381" s="13"/>
      <c r="Q381" s="13"/>
      <c r="R381" s="13"/>
      <c r="S381" s="13"/>
      <c r="T381" s="13"/>
      <c r="U381" s="13"/>
      <c r="V381" s="13"/>
      <c r="W381" s="13"/>
      <c r="X381" s="13"/>
      <c r="Y381" s="13"/>
      <c r="Z381" s="13"/>
      <c r="AA381" s="13"/>
      <c r="AB381" s="13"/>
      <c r="AC381" s="13"/>
      <c r="AD381" s="13"/>
    </row>
    <row r="382" ht="15.75" customHeight="1">
      <c r="B382" s="347"/>
      <c r="C382" s="117"/>
      <c r="D382" s="118"/>
      <c r="E382" s="119"/>
      <c r="F382" s="117"/>
      <c r="G382" s="117"/>
      <c r="H382" s="119"/>
      <c r="I382" s="13"/>
      <c r="J382" s="13"/>
      <c r="K382" s="13"/>
      <c r="L382" s="13"/>
      <c r="M382" s="13"/>
      <c r="N382" s="13"/>
      <c r="O382" s="13"/>
      <c r="P382" s="13"/>
      <c r="Q382" s="13"/>
      <c r="R382" s="13"/>
      <c r="S382" s="13"/>
      <c r="T382" s="13"/>
      <c r="U382" s="13"/>
      <c r="V382" s="13"/>
      <c r="W382" s="13"/>
      <c r="X382" s="13"/>
      <c r="Y382" s="13"/>
      <c r="Z382" s="13"/>
      <c r="AA382" s="13"/>
      <c r="AB382" s="13"/>
      <c r="AC382" s="13"/>
      <c r="AD382" s="13"/>
    </row>
    <row r="383" ht="15.75" customHeight="1">
      <c r="B383" s="347"/>
      <c r="C383" s="117"/>
      <c r="D383" s="118"/>
      <c r="E383" s="119"/>
      <c r="F383" s="117"/>
      <c r="G383" s="117"/>
      <c r="H383" s="119"/>
      <c r="I383" s="13"/>
      <c r="J383" s="13"/>
      <c r="K383" s="13"/>
      <c r="L383" s="13"/>
      <c r="M383" s="13"/>
      <c r="N383" s="13"/>
      <c r="O383" s="13"/>
      <c r="P383" s="13"/>
      <c r="Q383" s="13"/>
      <c r="R383" s="13"/>
      <c r="S383" s="13"/>
      <c r="T383" s="13"/>
      <c r="U383" s="13"/>
      <c r="V383" s="13"/>
      <c r="W383" s="13"/>
      <c r="X383" s="13"/>
      <c r="Y383" s="13"/>
      <c r="Z383" s="13"/>
      <c r="AA383" s="13"/>
      <c r="AB383" s="13"/>
      <c r="AC383" s="13"/>
      <c r="AD383" s="13"/>
    </row>
    <row r="384" ht="15.75" customHeight="1">
      <c r="B384" s="347"/>
      <c r="C384" s="117"/>
      <c r="D384" s="118"/>
      <c r="E384" s="119"/>
      <c r="F384" s="117"/>
      <c r="G384" s="117"/>
      <c r="H384" s="119"/>
      <c r="I384" s="13"/>
      <c r="J384" s="13"/>
      <c r="K384" s="13"/>
      <c r="L384" s="13"/>
      <c r="M384" s="13"/>
      <c r="N384" s="13"/>
      <c r="O384" s="13"/>
      <c r="P384" s="13"/>
      <c r="Q384" s="13"/>
      <c r="R384" s="13"/>
      <c r="S384" s="13"/>
      <c r="T384" s="13"/>
      <c r="U384" s="13"/>
      <c r="V384" s="13"/>
      <c r="W384" s="13"/>
      <c r="X384" s="13"/>
      <c r="Y384" s="13"/>
      <c r="Z384" s="13"/>
      <c r="AA384" s="13"/>
      <c r="AB384" s="13"/>
      <c r="AC384" s="13"/>
      <c r="AD384" s="13"/>
    </row>
    <row r="385" ht="15.75" customHeight="1">
      <c r="B385" s="347"/>
      <c r="C385" s="117"/>
      <c r="D385" s="118"/>
      <c r="E385" s="119"/>
      <c r="F385" s="117"/>
      <c r="G385" s="117"/>
      <c r="H385" s="119"/>
      <c r="I385" s="13"/>
      <c r="J385" s="13"/>
      <c r="K385" s="13"/>
      <c r="L385" s="13"/>
      <c r="M385" s="13"/>
      <c r="N385" s="13"/>
      <c r="O385" s="13"/>
      <c r="P385" s="13"/>
      <c r="Q385" s="13"/>
      <c r="R385" s="13"/>
      <c r="S385" s="13"/>
      <c r="T385" s="13"/>
      <c r="U385" s="13"/>
      <c r="V385" s="13"/>
      <c r="W385" s="13"/>
      <c r="X385" s="13"/>
      <c r="Y385" s="13"/>
      <c r="Z385" s="13"/>
      <c r="AA385" s="13"/>
      <c r="AB385" s="13"/>
      <c r="AC385" s="13"/>
      <c r="AD385" s="13"/>
    </row>
    <row r="386" ht="15.75" customHeight="1">
      <c r="B386" s="347"/>
      <c r="C386" s="117"/>
      <c r="D386" s="118"/>
      <c r="E386" s="119"/>
      <c r="F386" s="117"/>
      <c r="G386" s="117"/>
      <c r="H386" s="119"/>
      <c r="I386" s="13"/>
      <c r="J386" s="13"/>
      <c r="K386" s="13"/>
      <c r="L386" s="13"/>
      <c r="M386" s="13"/>
      <c r="N386" s="13"/>
      <c r="O386" s="13"/>
      <c r="P386" s="13"/>
      <c r="Q386" s="13"/>
      <c r="R386" s="13"/>
      <c r="S386" s="13"/>
      <c r="T386" s="13"/>
      <c r="U386" s="13"/>
      <c r="V386" s="13"/>
      <c r="W386" s="13"/>
      <c r="X386" s="13"/>
      <c r="Y386" s="13"/>
      <c r="Z386" s="13"/>
      <c r="AA386" s="13"/>
      <c r="AB386" s="13"/>
      <c r="AC386" s="13"/>
      <c r="AD386" s="13"/>
    </row>
    <row r="387" ht="15.75" customHeight="1">
      <c r="B387" s="347"/>
      <c r="C387" s="117"/>
      <c r="D387" s="118"/>
      <c r="E387" s="119"/>
      <c r="F387" s="117"/>
      <c r="G387" s="117"/>
      <c r="H387" s="119"/>
      <c r="I387" s="13"/>
      <c r="J387" s="13"/>
      <c r="K387" s="13"/>
      <c r="L387" s="13"/>
      <c r="M387" s="13"/>
      <c r="N387" s="13"/>
      <c r="O387" s="13"/>
      <c r="P387" s="13"/>
      <c r="Q387" s="13"/>
      <c r="R387" s="13"/>
      <c r="S387" s="13"/>
      <c r="T387" s="13"/>
      <c r="U387" s="13"/>
      <c r="V387" s="13"/>
      <c r="W387" s="13"/>
      <c r="X387" s="13"/>
      <c r="Y387" s="13"/>
      <c r="Z387" s="13"/>
      <c r="AA387" s="13"/>
      <c r="AB387" s="13"/>
      <c r="AC387" s="13"/>
      <c r="AD387" s="13"/>
    </row>
    <row r="388" ht="15.75" customHeight="1">
      <c r="B388" s="347"/>
      <c r="C388" s="117"/>
      <c r="D388" s="118"/>
      <c r="E388" s="119"/>
      <c r="F388" s="117"/>
      <c r="G388" s="117"/>
      <c r="H388" s="119"/>
      <c r="I388" s="13"/>
      <c r="J388" s="13"/>
      <c r="K388" s="13"/>
      <c r="L388" s="13"/>
      <c r="M388" s="13"/>
      <c r="N388" s="13"/>
      <c r="O388" s="13"/>
      <c r="P388" s="13"/>
      <c r="Q388" s="13"/>
      <c r="R388" s="13"/>
      <c r="S388" s="13"/>
      <c r="T388" s="13"/>
      <c r="U388" s="13"/>
      <c r="V388" s="13"/>
      <c r="W388" s="13"/>
      <c r="X388" s="13"/>
      <c r="Y388" s="13"/>
      <c r="Z388" s="13"/>
      <c r="AA388" s="13"/>
      <c r="AB388" s="13"/>
      <c r="AC388" s="13"/>
      <c r="AD388" s="13"/>
    </row>
    <row r="389" ht="15.75" customHeight="1">
      <c r="B389" s="347"/>
      <c r="C389" s="117"/>
      <c r="D389" s="118"/>
      <c r="E389" s="119"/>
      <c r="F389" s="117"/>
      <c r="G389" s="117"/>
      <c r="H389" s="119"/>
      <c r="I389" s="13"/>
      <c r="J389" s="13"/>
      <c r="K389" s="13"/>
      <c r="L389" s="13"/>
      <c r="M389" s="13"/>
      <c r="N389" s="13"/>
      <c r="O389" s="13"/>
      <c r="P389" s="13"/>
      <c r="Q389" s="13"/>
      <c r="R389" s="13"/>
      <c r="S389" s="13"/>
      <c r="T389" s="13"/>
      <c r="U389" s="13"/>
      <c r="V389" s="13"/>
      <c r="W389" s="13"/>
      <c r="X389" s="13"/>
      <c r="Y389" s="13"/>
      <c r="Z389" s="13"/>
      <c r="AA389" s="13"/>
      <c r="AB389" s="13"/>
      <c r="AC389" s="13"/>
      <c r="AD389" s="13"/>
    </row>
    <row r="390" ht="15.75" customHeight="1">
      <c r="B390" s="347"/>
      <c r="C390" s="117"/>
      <c r="D390" s="118"/>
      <c r="E390" s="119"/>
      <c r="F390" s="117"/>
      <c r="G390" s="117"/>
      <c r="H390" s="119"/>
      <c r="I390" s="13"/>
      <c r="J390" s="13"/>
      <c r="K390" s="13"/>
      <c r="L390" s="13"/>
      <c r="M390" s="13"/>
      <c r="N390" s="13"/>
      <c r="O390" s="13"/>
      <c r="P390" s="13"/>
      <c r="Q390" s="13"/>
      <c r="R390" s="13"/>
      <c r="S390" s="13"/>
      <c r="T390" s="13"/>
      <c r="U390" s="13"/>
      <c r="V390" s="13"/>
      <c r="W390" s="13"/>
      <c r="X390" s="13"/>
      <c r="Y390" s="13"/>
      <c r="Z390" s="13"/>
      <c r="AA390" s="13"/>
      <c r="AB390" s="13"/>
      <c r="AC390" s="13"/>
      <c r="AD390" s="13"/>
    </row>
    <row r="391" ht="15.75" customHeight="1">
      <c r="B391" s="347"/>
      <c r="C391" s="117"/>
      <c r="D391" s="118"/>
      <c r="E391" s="119"/>
      <c r="F391" s="117"/>
      <c r="G391" s="117"/>
      <c r="H391" s="119"/>
      <c r="I391" s="13"/>
      <c r="J391" s="13"/>
      <c r="K391" s="13"/>
      <c r="L391" s="13"/>
      <c r="M391" s="13"/>
      <c r="N391" s="13"/>
      <c r="O391" s="13"/>
      <c r="P391" s="13"/>
      <c r="Q391" s="13"/>
      <c r="R391" s="13"/>
      <c r="S391" s="13"/>
      <c r="T391" s="13"/>
      <c r="U391" s="13"/>
      <c r="V391" s="13"/>
      <c r="W391" s="13"/>
      <c r="X391" s="13"/>
      <c r="Y391" s="13"/>
      <c r="Z391" s="13"/>
      <c r="AA391" s="13"/>
      <c r="AB391" s="13"/>
      <c r="AC391" s="13"/>
      <c r="AD391" s="13"/>
    </row>
    <row r="392" ht="15.75" customHeight="1">
      <c r="B392" s="347"/>
      <c r="C392" s="117"/>
      <c r="D392" s="118"/>
      <c r="E392" s="119"/>
      <c r="F392" s="117"/>
      <c r="G392" s="117"/>
      <c r="H392" s="119"/>
      <c r="I392" s="13"/>
      <c r="J392" s="13"/>
      <c r="K392" s="13"/>
      <c r="L392" s="13"/>
      <c r="M392" s="13"/>
      <c r="N392" s="13"/>
      <c r="O392" s="13"/>
      <c r="P392" s="13"/>
      <c r="Q392" s="13"/>
      <c r="R392" s="13"/>
      <c r="S392" s="13"/>
      <c r="T392" s="13"/>
      <c r="U392" s="13"/>
      <c r="V392" s="13"/>
      <c r="W392" s="13"/>
      <c r="X392" s="13"/>
      <c r="Y392" s="13"/>
      <c r="Z392" s="13"/>
      <c r="AA392" s="13"/>
      <c r="AB392" s="13"/>
      <c r="AC392" s="13"/>
      <c r="AD392" s="13"/>
    </row>
    <row r="393" ht="15.75" customHeight="1">
      <c r="B393" s="347"/>
      <c r="C393" s="117"/>
      <c r="D393" s="118"/>
      <c r="E393" s="119"/>
      <c r="F393" s="117"/>
      <c r="G393" s="117"/>
      <c r="H393" s="119"/>
      <c r="I393" s="13"/>
      <c r="J393" s="13"/>
      <c r="K393" s="13"/>
      <c r="L393" s="13"/>
      <c r="M393" s="13"/>
      <c r="N393" s="13"/>
      <c r="O393" s="13"/>
      <c r="P393" s="13"/>
      <c r="Q393" s="13"/>
      <c r="R393" s="13"/>
      <c r="S393" s="13"/>
      <c r="T393" s="13"/>
      <c r="U393" s="13"/>
      <c r="V393" s="13"/>
      <c r="W393" s="13"/>
      <c r="X393" s="13"/>
      <c r="Y393" s="13"/>
      <c r="Z393" s="13"/>
      <c r="AA393" s="13"/>
      <c r="AB393" s="13"/>
      <c r="AC393" s="13"/>
      <c r="AD393" s="13"/>
    </row>
    <row r="394" ht="15.75" customHeight="1">
      <c r="B394" s="347"/>
      <c r="C394" s="117"/>
      <c r="D394" s="118"/>
      <c r="E394" s="119"/>
      <c r="F394" s="117"/>
      <c r="G394" s="117"/>
      <c r="H394" s="119"/>
      <c r="I394" s="13"/>
      <c r="J394" s="13"/>
      <c r="K394" s="13"/>
      <c r="L394" s="13"/>
      <c r="M394" s="13"/>
      <c r="N394" s="13"/>
      <c r="O394" s="13"/>
      <c r="P394" s="13"/>
      <c r="Q394" s="13"/>
      <c r="R394" s="13"/>
      <c r="S394" s="13"/>
      <c r="T394" s="13"/>
      <c r="U394" s="13"/>
      <c r="V394" s="13"/>
      <c r="W394" s="13"/>
      <c r="X394" s="13"/>
      <c r="Y394" s="13"/>
      <c r="Z394" s="13"/>
      <c r="AA394" s="13"/>
      <c r="AB394" s="13"/>
      <c r="AC394" s="13"/>
      <c r="AD394" s="13"/>
    </row>
    <row r="395" ht="15.75" customHeight="1">
      <c r="B395" s="347"/>
      <c r="C395" s="117"/>
      <c r="D395" s="118"/>
      <c r="E395" s="119"/>
      <c r="F395" s="117"/>
      <c r="G395" s="117"/>
      <c r="H395" s="119"/>
      <c r="I395" s="13"/>
      <c r="J395" s="13"/>
      <c r="K395" s="13"/>
      <c r="L395" s="13"/>
      <c r="M395" s="13"/>
      <c r="N395" s="13"/>
      <c r="O395" s="13"/>
      <c r="P395" s="13"/>
      <c r="Q395" s="13"/>
      <c r="R395" s="13"/>
      <c r="S395" s="13"/>
      <c r="T395" s="13"/>
      <c r="U395" s="13"/>
      <c r="V395" s="13"/>
      <c r="W395" s="13"/>
      <c r="X395" s="13"/>
      <c r="Y395" s="13"/>
      <c r="Z395" s="13"/>
      <c r="AA395" s="13"/>
      <c r="AB395" s="13"/>
      <c r="AC395" s="13"/>
      <c r="AD395" s="13"/>
    </row>
    <row r="396" ht="15.75" customHeight="1">
      <c r="B396" s="347"/>
      <c r="C396" s="117"/>
      <c r="D396" s="118"/>
      <c r="E396" s="119"/>
      <c r="F396" s="117"/>
      <c r="G396" s="117"/>
      <c r="H396" s="119"/>
      <c r="I396" s="13"/>
      <c r="J396" s="13"/>
      <c r="K396" s="13"/>
      <c r="L396" s="13"/>
      <c r="M396" s="13"/>
      <c r="N396" s="13"/>
      <c r="O396" s="13"/>
      <c r="P396" s="13"/>
      <c r="Q396" s="13"/>
      <c r="R396" s="13"/>
      <c r="S396" s="13"/>
      <c r="T396" s="13"/>
      <c r="U396" s="13"/>
      <c r="V396" s="13"/>
      <c r="W396" s="13"/>
      <c r="X396" s="13"/>
      <c r="Y396" s="13"/>
      <c r="Z396" s="13"/>
      <c r="AA396" s="13"/>
      <c r="AB396" s="13"/>
      <c r="AC396" s="13"/>
      <c r="AD396" s="13"/>
    </row>
    <row r="397" ht="15.75" customHeight="1">
      <c r="B397" s="347"/>
      <c r="C397" s="117"/>
      <c r="D397" s="118"/>
      <c r="E397" s="119"/>
      <c r="F397" s="117"/>
      <c r="G397" s="117"/>
      <c r="H397" s="119"/>
      <c r="I397" s="13"/>
      <c r="J397" s="13"/>
      <c r="K397" s="13"/>
      <c r="L397" s="13"/>
      <c r="M397" s="13"/>
      <c r="N397" s="13"/>
      <c r="O397" s="13"/>
      <c r="P397" s="13"/>
      <c r="Q397" s="13"/>
      <c r="R397" s="13"/>
      <c r="S397" s="13"/>
      <c r="T397" s="13"/>
      <c r="U397" s="13"/>
      <c r="V397" s="13"/>
      <c r="W397" s="13"/>
      <c r="X397" s="13"/>
      <c r="Y397" s="13"/>
      <c r="Z397" s="13"/>
      <c r="AA397" s="13"/>
      <c r="AB397" s="13"/>
      <c r="AC397" s="13"/>
      <c r="AD397" s="13"/>
    </row>
    <row r="398" ht="15.75" customHeight="1">
      <c r="B398" s="347"/>
      <c r="C398" s="117"/>
      <c r="D398" s="118"/>
      <c r="E398" s="119"/>
      <c r="F398" s="117"/>
      <c r="G398" s="117"/>
      <c r="H398" s="119"/>
      <c r="I398" s="13"/>
      <c r="J398" s="13"/>
      <c r="K398" s="13"/>
      <c r="L398" s="13"/>
      <c r="M398" s="13"/>
      <c r="N398" s="13"/>
      <c r="O398" s="13"/>
      <c r="P398" s="13"/>
      <c r="Q398" s="13"/>
      <c r="R398" s="13"/>
      <c r="S398" s="13"/>
      <c r="T398" s="13"/>
      <c r="U398" s="13"/>
      <c r="V398" s="13"/>
      <c r="W398" s="13"/>
      <c r="X398" s="13"/>
      <c r="Y398" s="13"/>
      <c r="Z398" s="13"/>
      <c r="AA398" s="13"/>
      <c r="AB398" s="13"/>
      <c r="AC398" s="13"/>
      <c r="AD398" s="13"/>
    </row>
    <row r="399" ht="15.75" customHeight="1">
      <c r="B399" s="347"/>
      <c r="C399" s="117"/>
      <c r="D399" s="118"/>
      <c r="E399" s="119"/>
      <c r="F399" s="117"/>
      <c r="G399" s="117"/>
      <c r="H399" s="119"/>
      <c r="I399" s="13"/>
      <c r="J399" s="13"/>
      <c r="K399" s="13"/>
      <c r="L399" s="13"/>
      <c r="M399" s="13"/>
      <c r="N399" s="13"/>
      <c r="O399" s="13"/>
      <c r="P399" s="13"/>
      <c r="Q399" s="13"/>
      <c r="R399" s="13"/>
      <c r="S399" s="13"/>
      <c r="T399" s="13"/>
      <c r="U399" s="13"/>
      <c r="V399" s="13"/>
      <c r="W399" s="13"/>
      <c r="X399" s="13"/>
      <c r="Y399" s="13"/>
      <c r="Z399" s="13"/>
      <c r="AA399" s="13"/>
      <c r="AB399" s="13"/>
      <c r="AC399" s="13"/>
      <c r="AD399" s="13"/>
    </row>
    <row r="400" ht="15.75" customHeight="1">
      <c r="B400" s="347"/>
      <c r="C400" s="117"/>
      <c r="D400" s="118"/>
      <c r="E400" s="119"/>
      <c r="F400" s="117"/>
      <c r="G400" s="117"/>
      <c r="H400" s="119"/>
      <c r="I400" s="13"/>
      <c r="J400" s="13"/>
      <c r="K400" s="13"/>
      <c r="L400" s="13"/>
      <c r="M400" s="13"/>
      <c r="N400" s="13"/>
      <c r="O400" s="13"/>
      <c r="P400" s="13"/>
      <c r="Q400" s="13"/>
      <c r="R400" s="13"/>
      <c r="S400" s="13"/>
      <c r="T400" s="13"/>
      <c r="U400" s="13"/>
      <c r="V400" s="13"/>
      <c r="W400" s="13"/>
      <c r="X400" s="13"/>
      <c r="Y400" s="13"/>
      <c r="Z400" s="13"/>
      <c r="AA400" s="13"/>
      <c r="AB400" s="13"/>
      <c r="AC400" s="13"/>
      <c r="AD400" s="13"/>
    </row>
    <row r="401" ht="15.75" customHeight="1">
      <c r="B401" s="347"/>
      <c r="C401" s="117"/>
      <c r="D401" s="118"/>
      <c r="E401" s="119"/>
      <c r="F401" s="117"/>
      <c r="G401" s="117"/>
      <c r="H401" s="119"/>
      <c r="I401" s="13"/>
      <c r="J401" s="13"/>
      <c r="K401" s="13"/>
      <c r="L401" s="13"/>
      <c r="M401" s="13"/>
      <c r="N401" s="13"/>
      <c r="O401" s="13"/>
      <c r="P401" s="13"/>
      <c r="Q401" s="13"/>
      <c r="R401" s="13"/>
      <c r="S401" s="13"/>
      <c r="T401" s="13"/>
      <c r="U401" s="13"/>
      <c r="V401" s="13"/>
      <c r="W401" s="13"/>
      <c r="X401" s="13"/>
      <c r="Y401" s="13"/>
      <c r="Z401" s="13"/>
      <c r="AA401" s="13"/>
      <c r="AB401" s="13"/>
      <c r="AC401" s="13"/>
      <c r="AD401" s="13"/>
    </row>
    <row r="402" ht="15.75" customHeight="1">
      <c r="B402" s="347"/>
      <c r="C402" s="117"/>
      <c r="D402" s="118"/>
      <c r="E402" s="119"/>
      <c r="F402" s="117"/>
      <c r="G402" s="117"/>
      <c r="H402" s="119"/>
      <c r="I402" s="13"/>
      <c r="J402" s="13"/>
      <c r="K402" s="13"/>
      <c r="L402" s="13"/>
      <c r="M402" s="13"/>
      <c r="N402" s="13"/>
      <c r="O402" s="13"/>
      <c r="P402" s="13"/>
      <c r="Q402" s="13"/>
      <c r="R402" s="13"/>
      <c r="S402" s="13"/>
      <c r="T402" s="13"/>
      <c r="U402" s="13"/>
      <c r="V402" s="13"/>
      <c r="W402" s="13"/>
      <c r="X402" s="13"/>
      <c r="Y402" s="13"/>
      <c r="Z402" s="13"/>
      <c r="AA402" s="13"/>
      <c r="AB402" s="13"/>
      <c r="AC402" s="13"/>
      <c r="AD402" s="13"/>
    </row>
    <row r="403" ht="15.75" customHeight="1">
      <c r="B403" s="347"/>
      <c r="C403" s="117"/>
      <c r="D403" s="118"/>
      <c r="E403" s="119"/>
      <c r="F403" s="117"/>
      <c r="G403" s="117"/>
      <c r="H403" s="119"/>
      <c r="I403" s="13"/>
      <c r="J403" s="13"/>
      <c r="K403" s="13"/>
      <c r="L403" s="13"/>
      <c r="M403" s="13"/>
      <c r="N403" s="13"/>
      <c r="O403" s="13"/>
      <c r="P403" s="13"/>
      <c r="Q403" s="13"/>
      <c r="R403" s="13"/>
      <c r="S403" s="13"/>
      <c r="T403" s="13"/>
      <c r="U403" s="13"/>
      <c r="V403" s="13"/>
      <c r="W403" s="13"/>
      <c r="X403" s="13"/>
      <c r="Y403" s="13"/>
      <c r="Z403" s="13"/>
      <c r="AA403" s="13"/>
      <c r="AB403" s="13"/>
      <c r="AC403" s="13"/>
      <c r="AD403" s="13"/>
    </row>
    <row r="404" ht="15.75" customHeight="1">
      <c r="B404" s="347"/>
      <c r="C404" s="117"/>
      <c r="D404" s="118"/>
      <c r="E404" s="119"/>
      <c r="F404" s="117"/>
      <c r="G404" s="117"/>
      <c r="H404" s="119"/>
      <c r="I404" s="13"/>
      <c r="J404" s="13"/>
      <c r="K404" s="13"/>
      <c r="L404" s="13"/>
      <c r="M404" s="13"/>
      <c r="N404" s="13"/>
      <c r="O404" s="13"/>
      <c r="P404" s="13"/>
      <c r="Q404" s="13"/>
      <c r="R404" s="13"/>
      <c r="S404" s="13"/>
      <c r="T404" s="13"/>
      <c r="U404" s="13"/>
      <c r="V404" s="13"/>
      <c r="W404" s="13"/>
      <c r="X404" s="13"/>
      <c r="Y404" s="13"/>
      <c r="Z404" s="13"/>
      <c r="AA404" s="13"/>
      <c r="AB404" s="13"/>
      <c r="AC404" s="13"/>
      <c r="AD404" s="13"/>
    </row>
    <row r="405" ht="15.75" customHeight="1">
      <c r="B405" s="347"/>
      <c r="C405" s="117"/>
      <c r="D405" s="118"/>
      <c r="E405" s="119"/>
      <c r="F405" s="117"/>
      <c r="G405" s="117"/>
      <c r="H405" s="119"/>
      <c r="I405" s="13"/>
      <c r="J405" s="13"/>
      <c r="K405" s="13"/>
      <c r="L405" s="13"/>
      <c r="M405" s="13"/>
      <c r="N405" s="13"/>
      <c r="O405" s="13"/>
      <c r="P405" s="13"/>
      <c r="Q405" s="13"/>
      <c r="R405" s="13"/>
      <c r="S405" s="13"/>
      <c r="T405" s="13"/>
      <c r="U405" s="13"/>
      <c r="V405" s="13"/>
      <c r="W405" s="13"/>
      <c r="X405" s="13"/>
      <c r="Y405" s="13"/>
      <c r="Z405" s="13"/>
      <c r="AA405" s="13"/>
      <c r="AB405" s="13"/>
      <c r="AC405" s="13"/>
      <c r="AD405" s="13"/>
    </row>
    <row r="406" ht="15.75" customHeight="1">
      <c r="B406" s="347"/>
      <c r="C406" s="117"/>
      <c r="D406" s="118"/>
      <c r="E406" s="119"/>
      <c r="F406" s="117"/>
      <c r="G406" s="117"/>
      <c r="H406" s="119"/>
      <c r="I406" s="13"/>
      <c r="J406" s="13"/>
      <c r="K406" s="13"/>
      <c r="L406" s="13"/>
      <c r="M406" s="13"/>
      <c r="N406" s="13"/>
      <c r="O406" s="13"/>
      <c r="P406" s="13"/>
      <c r="Q406" s="13"/>
      <c r="R406" s="13"/>
      <c r="S406" s="13"/>
      <c r="T406" s="13"/>
      <c r="U406" s="13"/>
      <c r="V406" s="13"/>
      <c r="W406" s="13"/>
      <c r="X406" s="13"/>
      <c r="Y406" s="13"/>
      <c r="Z406" s="13"/>
      <c r="AA406" s="13"/>
      <c r="AB406" s="13"/>
      <c r="AC406" s="13"/>
      <c r="AD406" s="13"/>
    </row>
    <row r="407" ht="15.75" customHeight="1">
      <c r="B407" s="347"/>
      <c r="C407" s="117"/>
      <c r="D407" s="118"/>
      <c r="E407" s="119"/>
      <c r="F407" s="117"/>
      <c r="G407" s="117"/>
      <c r="H407" s="119"/>
      <c r="I407" s="13"/>
      <c r="J407" s="13"/>
      <c r="K407" s="13"/>
      <c r="L407" s="13"/>
      <c r="M407" s="13"/>
      <c r="N407" s="13"/>
      <c r="O407" s="13"/>
      <c r="P407" s="13"/>
      <c r="Q407" s="13"/>
      <c r="R407" s="13"/>
      <c r="S407" s="13"/>
      <c r="T407" s="13"/>
      <c r="U407" s="13"/>
      <c r="V407" s="13"/>
      <c r="W407" s="13"/>
      <c r="X407" s="13"/>
      <c r="Y407" s="13"/>
      <c r="Z407" s="13"/>
      <c r="AA407" s="13"/>
      <c r="AB407" s="13"/>
      <c r="AC407" s="13"/>
      <c r="AD407" s="13"/>
    </row>
    <row r="408" ht="15.75" customHeight="1">
      <c r="B408" s="347"/>
      <c r="C408" s="117"/>
      <c r="D408" s="118"/>
      <c r="E408" s="119"/>
      <c r="F408" s="117"/>
      <c r="G408" s="117"/>
      <c r="H408" s="119"/>
      <c r="I408" s="13"/>
      <c r="J408" s="13"/>
      <c r="K408" s="13"/>
      <c r="L408" s="13"/>
      <c r="M408" s="13"/>
      <c r="N408" s="13"/>
      <c r="O408" s="13"/>
      <c r="P408" s="13"/>
      <c r="Q408" s="13"/>
      <c r="R408" s="13"/>
      <c r="S408" s="13"/>
      <c r="T408" s="13"/>
      <c r="U408" s="13"/>
      <c r="V408" s="13"/>
      <c r="W408" s="13"/>
      <c r="X408" s="13"/>
      <c r="Y408" s="13"/>
      <c r="Z408" s="13"/>
      <c r="AA408" s="13"/>
      <c r="AB408" s="13"/>
      <c r="AC408" s="13"/>
      <c r="AD408" s="13"/>
    </row>
    <row r="409" ht="15.75" customHeight="1">
      <c r="B409" s="347"/>
      <c r="C409" s="117"/>
      <c r="D409" s="118"/>
      <c r="E409" s="119"/>
      <c r="F409" s="117"/>
      <c r="G409" s="117"/>
      <c r="H409" s="119"/>
      <c r="I409" s="13"/>
      <c r="J409" s="13"/>
      <c r="K409" s="13"/>
      <c r="L409" s="13"/>
      <c r="M409" s="13"/>
      <c r="N409" s="13"/>
      <c r="O409" s="13"/>
      <c r="P409" s="13"/>
      <c r="Q409" s="13"/>
      <c r="R409" s="13"/>
      <c r="S409" s="13"/>
      <c r="T409" s="13"/>
      <c r="U409" s="13"/>
      <c r="V409" s="13"/>
      <c r="W409" s="13"/>
      <c r="X409" s="13"/>
      <c r="Y409" s="13"/>
      <c r="Z409" s="13"/>
      <c r="AA409" s="13"/>
      <c r="AB409" s="13"/>
      <c r="AC409" s="13"/>
      <c r="AD409" s="13"/>
    </row>
    <row r="410" ht="15.75" customHeight="1">
      <c r="B410" s="347"/>
      <c r="C410" s="117"/>
      <c r="D410" s="118"/>
      <c r="E410" s="119"/>
      <c r="F410" s="117"/>
      <c r="G410" s="117"/>
      <c r="H410" s="119"/>
      <c r="I410" s="13"/>
      <c r="J410" s="13"/>
      <c r="K410" s="13"/>
      <c r="L410" s="13"/>
      <c r="M410" s="13"/>
      <c r="N410" s="13"/>
      <c r="O410" s="13"/>
      <c r="P410" s="13"/>
      <c r="Q410" s="13"/>
      <c r="R410" s="13"/>
      <c r="S410" s="13"/>
      <c r="T410" s="13"/>
      <c r="U410" s="13"/>
      <c r="V410" s="13"/>
      <c r="W410" s="13"/>
      <c r="X410" s="13"/>
      <c r="Y410" s="13"/>
      <c r="Z410" s="13"/>
      <c r="AA410" s="13"/>
      <c r="AB410" s="13"/>
      <c r="AC410" s="13"/>
      <c r="AD410" s="13"/>
    </row>
    <row r="411" ht="15.75" customHeight="1">
      <c r="B411" s="347"/>
      <c r="C411" s="117"/>
      <c r="D411" s="118"/>
      <c r="E411" s="119"/>
      <c r="F411" s="117"/>
      <c r="G411" s="117"/>
      <c r="H411" s="119"/>
      <c r="I411" s="13"/>
      <c r="J411" s="13"/>
      <c r="K411" s="13"/>
      <c r="L411" s="13"/>
      <c r="M411" s="13"/>
      <c r="N411" s="13"/>
      <c r="O411" s="13"/>
      <c r="P411" s="13"/>
      <c r="Q411" s="13"/>
      <c r="R411" s="13"/>
      <c r="S411" s="13"/>
      <c r="T411" s="13"/>
      <c r="U411" s="13"/>
      <c r="V411" s="13"/>
      <c r="W411" s="13"/>
      <c r="X411" s="13"/>
      <c r="Y411" s="13"/>
      <c r="Z411" s="13"/>
      <c r="AA411" s="13"/>
      <c r="AB411" s="13"/>
      <c r="AC411" s="13"/>
      <c r="AD411" s="13"/>
    </row>
    <row r="412" ht="15.75" customHeight="1">
      <c r="B412" s="347"/>
      <c r="C412" s="117"/>
      <c r="D412" s="118"/>
      <c r="E412" s="119"/>
      <c r="F412" s="117"/>
      <c r="G412" s="117"/>
      <c r="H412" s="119"/>
      <c r="I412" s="13"/>
      <c r="J412" s="13"/>
      <c r="K412" s="13"/>
      <c r="L412" s="13"/>
      <c r="M412" s="13"/>
      <c r="N412" s="13"/>
      <c r="O412" s="13"/>
      <c r="P412" s="13"/>
      <c r="Q412" s="13"/>
      <c r="R412" s="13"/>
      <c r="S412" s="13"/>
      <c r="T412" s="13"/>
      <c r="U412" s="13"/>
      <c r="V412" s="13"/>
      <c r="W412" s="13"/>
      <c r="X412" s="13"/>
      <c r="Y412" s="13"/>
      <c r="Z412" s="13"/>
      <c r="AA412" s="13"/>
      <c r="AB412" s="13"/>
      <c r="AC412" s="13"/>
      <c r="AD412" s="13"/>
    </row>
    <row r="413" ht="15.75" customHeight="1">
      <c r="B413" s="347"/>
      <c r="C413" s="117"/>
      <c r="D413" s="118"/>
      <c r="E413" s="119"/>
      <c r="F413" s="117"/>
      <c r="G413" s="117"/>
      <c r="H413" s="119"/>
      <c r="I413" s="13"/>
      <c r="J413" s="13"/>
      <c r="K413" s="13"/>
      <c r="L413" s="13"/>
      <c r="M413" s="13"/>
      <c r="N413" s="13"/>
      <c r="O413" s="13"/>
      <c r="P413" s="13"/>
      <c r="Q413" s="13"/>
      <c r="R413" s="13"/>
      <c r="S413" s="13"/>
      <c r="T413" s="13"/>
      <c r="U413" s="13"/>
      <c r="V413" s="13"/>
      <c r="W413" s="13"/>
      <c r="X413" s="13"/>
      <c r="Y413" s="13"/>
      <c r="Z413" s="13"/>
      <c r="AA413" s="13"/>
      <c r="AB413" s="13"/>
      <c r="AC413" s="13"/>
      <c r="AD413" s="13"/>
    </row>
    <row r="414" ht="15.75" customHeight="1">
      <c r="B414" s="347"/>
      <c r="C414" s="117"/>
      <c r="D414" s="118"/>
      <c r="E414" s="119"/>
      <c r="F414" s="117"/>
      <c r="G414" s="117"/>
      <c r="H414" s="119"/>
      <c r="I414" s="13"/>
      <c r="J414" s="13"/>
      <c r="K414" s="13"/>
      <c r="L414" s="13"/>
      <c r="M414" s="13"/>
      <c r="N414" s="13"/>
      <c r="O414" s="13"/>
      <c r="P414" s="13"/>
      <c r="Q414" s="13"/>
      <c r="R414" s="13"/>
      <c r="S414" s="13"/>
      <c r="T414" s="13"/>
      <c r="U414" s="13"/>
      <c r="V414" s="13"/>
      <c r="W414" s="13"/>
      <c r="X414" s="13"/>
      <c r="Y414" s="13"/>
      <c r="Z414" s="13"/>
      <c r="AA414" s="13"/>
      <c r="AB414" s="13"/>
      <c r="AC414" s="13"/>
      <c r="AD414" s="13"/>
    </row>
    <row r="415" ht="15.75" customHeight="1">
      <c r="B415" s="347"/>
      <c r="C415" s="117"/>
      <c r="D415" s="118"/>
      <c r="E415" s="119"/>
      <c r="F415" s="117"/>
      <c r="G415" s="117"/>
      <c r="H415" s="119"/>
      <c r="I415" s="13"/>
      <c r="J415" s="13"/>
      <c r="K415" s="13"/>
      <c r="L415" s="13"/>
      <c r="M415" s="13"/>
      <c r="N415" s="13"/>
      <c r="O415" s="13"/>
      <c r="P415" s="13"/>
      <c r="Q415" s="13"/>
      <c r="R415" s="13"/>
      <c r="S415" s="13"/>
      <c r="T415" s="13"/>
      <c r="U415" s="13"/>
      <c r="V415" s="13"/>
      <c r="W415" s="13"/>
      <c r="X415" s="13"/>
      <c r="Y415" s="13"/>
      <c r="Z415" s="13"/>
      <c r="AA415" s="13"/>
      <c r="AB415" s="13"/>
      <c r="AC415" s="13"/>
      <c r="AD415" s="13"/>
    </row>
    <row r="416" ht="15.75" customHeight="1">
      <c r="B416" s="347"/>
      <c r="C416" s="117"/>
      <c r="D416" s="118"/>
      <c r="E416" s="119"/>
      <c r="F416" s="117"/>
      <c r="G416" s="117"/>
      <c r="H416" s="119"/>
      <c r="I416" s="13"/>
      <c r="J416" s="13"/>
      <c r="K416" s="13"/>
      <c r="L416" s="13"/>
      <c r="M416" s="13"/>
      <c r="N416" s="13"/>
      <c r="O416" s="13"/>
      <c r="P416" s="13"/>
      <c r="Q416" s="13"/>
      <c r="R416" s="13"/>
      <c r="S416" s="13"/>
      <c r="T416" s="13"/>
      <c r="U416" s="13"/>
      <c r="V416" s="13"/>
      <c r="W416" s="13"/>
      <c r="X416" s="13"/>
      <c r="Y416" s="13"/>
      <c r="Z416" s="13"/>
      <c r="AA416" s="13"/>
      <c r="AB416" s="13"/>
      <c r="AC416" s="13"/>
      <c r="AD416" s="13"/>
    </row>
    <row r="417" ht="15.75" customHeight="1">
      <c r="B417" s="347"/>
      <c r="C417" s="117"/>
      <c r="D417" s="118"/>
      <c r="E417" s="119"/>
      <c r="F417" s="117"/>
      <c r="G417" s="117"/>
      <c r="H417" s="119"/>
      <c r="I417" s="13"/>
      <c r="J417" s="13"/>
      <c r="K417" s="13"/>
      <c r="L417" s="13"/>
      <c r="M417" s="13"/>
      <c r="N417" s="13"/>
      <c r="O417" s="13"/>
      <c r="P417" s="13"/>
      <c r="Q417" s="13"/>
      <c r="R417" s="13"/>
      <c r="S417" s="13"/>
      <c r="T417" s="13"/>
      <c r="U417" s="13"/>
      <c r="V417" s="13"/>
      <c r="W417" s="13"/>
      <c r="X417" s="13"/>
      <c r="Y417" s="13"/>
      <c r="Z417" s="13"/>
      <c r="AA417" s="13"/>
      <c r="AB417" s="13"/>
      <c r="AC417" s="13"/>
      <c r="AD417" s="13"/>
    </row>
    <row r="418" ht="15.75" customHeight="1">
      <c r="B418" s="347"/>
      <c r="C418" s="117"/>
      <c r="D418" s="118"/>
      <c r="E418" s="119"/>
      <c r="F418" s="117"/>
      <c r="G418" s="117"/>
      <c r="H418" s="119"/>
      <c r="I418" s="13"/>
      <c r="J418" s="13"/>
      <c r="K418" s="13"/>
      <c r="L418" s="13"/>
      <c r="M418" s="13"/>
      <c r="N418" s="13"/>
      <c r="O418" s="13"/>
      <c r="P418" s="13"/>
      <c r="Q418" s="13"/>
      <c r="R418" s="13"/>
      <c r="S418" s="13"/>
      <c r="T418" s="13"/>
      <c r="U418" s="13"/>
      <c r="V418" s="13"/>
      <c r="W418" s="13"/>
      <c r="X418" s="13"/>
      <c r="Y418" s="13"/>
      <c r="Z418" s="13"/>
      <c r="AA418" s="13"/>
      <c r="AB418" s="13"/>
      <c r="AC418" s="13"/>
      <c r="AD418" s="13"/>
    </row>
    <row r="419" ht="15.75" customHeight="1">
      <c r="B419" s="347"/>
      <c r="C419" s="117"/>
      <c r="D419" s="118"/>
      <c r="E419" s="119"/>
      <c r="F419" s="117"/>
      <c r="G419" s="117"/>
      <c r="H419" s="119"/>
      <c r="I419" s="13"/>
      <c r="J419" s="13"/>
      <c r="K419" s="13"/>
      <c r="L419" s="13"/>
      <c r="M419" s="13"/>
      <c r="N419" s="13"/>
      <c r="O419" s="13"/>
      <c r="P419" s="13"/>
      <c r="Q419" s="13"/>
      <c r="R419" s="13"/>
      <c r="S419" s="13"/>
      <c r="T419" s="13"/>
      <c r="U419" s="13"/>
      <c r="V419" s="13"/>
      <c r="W419" s="13"/>
      <c r="X419" s="13"/>
      <c r="Y419" s="13"/>
      <c r="Z419" s="13"/>
      <c r="AA419" s="13"/>
      <c r="AB419" s="13"/>
      <c r="AC419" s="13"/>
      <c r="AD419" s="13"/>
    </row>
    <row r="420" ht="15.75" customHeight="1">
      <c r="B420" s="347"/>
      <c r="C420" s="117"/>
      <c r="D420" s="118"/>
      <c r="E420" s="119"/>
      <c r="F420" s="117"/>
      <c r="G420" s="117"/>
      <c r="H420" s="119"/>
      <c r="I420" s="13"/>
      <c r="J420" s="13"/>
      <c r="K420" s="13"/>
      <c r="L420" s="13"/>
      <c r="M420" s="13"/>
      <c r="N420" s="13"/>
      <c r="O420" s="13"/>
      <c r="P420" s="13"/>
      <c r="Q420" s="13"/>
      <c r="R420" s="13"/>
      <c r="S420" s="13"/>
      <c r="T420" s="13"/>
      <c r="U420" s="13"/>
      <c r="V420" s="13"/>
      <c r="W420" s="13"/>
      <c r="X420" s="13"/>
      <c r="Y420" s="13"/>
      <c r="Z420" s="13"/>
      <c r="AA420" s="13"/>
      <c r="AB420" s="13"/>
      <c r="AC420" s="13"/>
      <c r="AD420" s="13"/>
    </row>
    <row r="421" ht="15.75" customHeight="1">
      <c r="B421" s="347"/>
      <c r="C421" s="117"/>
      <c r="D421" s="118"/>
      <c r="E421" s="119"/>
      <c r="F421" s="117"/>
      <c r="G421" s="117"/>
      <c r="H421" s="119"/>
      <c r="I421" s="13"/>
      <c r="J421" s="13"/>
      <c r="K421" s="13"/>
      <c r="L421" s="13"/>
      <c r="M421" s="13"/>
      <c r="N421" s="13"/>
      <c r="O421" s="13"/>
      <c r="P421" s="13"/>
      <c r="Q421" s="13"/>
      <c r="R421" s="13"/>
      <c r="S421" s="13"/>
      <c r="T421" s="13"/>
      <c r="U421" s="13"/>
      <c r="V421" s="13"/>
      <c r="W421" s="13"/>
      <c r="X421" s="13"/>
      <c r="Y421" s="13"/>
      <c r="Z421" s="13"/>
      <c r="AA421" s="13"/>
      <c r="AB421" s="13"/>
      <c r="AC421" s="13"/>
      <c r="AD421" s="13"/>
    </row>
    <row r="422" ht="15.75" customHeight="1">
      <c r="B422" s="347"/>
      <c r="C422" s="117"/>
      <c r="D422" s="118"/>
      <c r="E422" s="119"/>
      <c r="F422" s="117"/>
      <c r="G422" s="117"/>
      <c r="H422" s="119"/>
      <c r="I422" s="13"/>
      <c r="J422" s="13"/>
      <c r="K422" s="13"/>
      <c r="L422" s="13"/>
      <c r="M422" s="13"/>
      <c r="N422" s="13"/>
      <c r="O422" s="13"/>
      <c r="P422" s="13"/>
      <c r="Q422" s="13"/>
      <c r="R422" s="13"/>
      <c r="S422" s="13"/>
      <c r="T422" s="13"/>
      <c r="U422" s="13"/>
      <c r="V422" s="13"/>
      <c r="W422" s="13"/>
      <c r="X422" s="13"/>
      <c r="Y422" s="13"/>
      <c r="Z422" s="13"/>
      <c r="AA422" s="13"/>
      <c r="AB422" s="13"/>
      <c r="AC422" s="13"/>
      <c r="AD422" s="13"/>
    </row>
    <row r="423" ht="15.75" customHeight="1">
      <c r="B423" s="347"/>
      <c r="C423" s="117"/>
      <c r="D423" s="118"/>
      <c r="E423" s="119"/>
      <c r="F423" s="117"/>
      <c r="G423" s="117"/>
      <c r="H423" s="119"/>
      <c r="I423" s="13"/>
      <c r="J423" s="13"/>
      <c r="K423" s="13"/>
      <c r="L423" s="13"/>
      <c r="M423" s="13"/>
      <c r="N423" s="13"/>
      <c r="O423" s="13"/>
      <c r="P423" s="13"/>
      <c r="Q423" s="13"/>
      <c r="R423" s="13"/>
      <c r="S423" s="13"/>
      <c r="T423" s="13"/>
      <c r="U423" s="13"/>
      <c r="V423" s="13"/>
      <c r="W423" s="13"/>
      <c r="X423" s="13"/>
      <c r="Y423" s="13"/>
      <c r="Z423" s="13"/>
      <c r="AA423" s="13"/>
      <c r="AB423" s="13"/>
      <c r="AC423" s="13"/>
      <c r="AD423" s="13"/>
    </row>
    <row r="424" ht="15.75" customHeight="1">
      <c r="B424" s="347"/>
      <c r="C424" s="117"/>
      <c r="D424" s="118"/>
      <c r="E424" s="119"/>
      <c r="F424" s="117"/>
      <c r="G424" s="117"/>
      <c r="H424" s="119"/>
      <c r="I424" s="13"/>
      <c r="J424" s="13"/>
      <c r="K424" s="13"/>
      <c r="L424" s="13"/>
      <c r="M424" s="13"/>
      <c r="N424" s="13"/>
      <c r="O424" s="13"/>
      <c r="P424" s="13"/>
      <c r="Q424" s="13"/>
      <c r="R424" s="13"/>
      <c r="S424" s="13"/>
      <c r="T424" s="13"/>
      <c r="U424" s="13"/>
      <c r="V424" s="13"/>
      <c r="W424" s="13"/>
      <c r="X424" s="13"/>
      <c r="Y424" s="13"/>
      <c r="Z424" s="13"/>
      <c r="AA424" s="13"/>
      <c r="AB424" s="13"/>
      <c r="AC424" s="13"/>
      <c r="AD424" s="13"/>
    </row>
    <row r="425" ht="15.75" customHeight="1">
      <c r="B425" s="347"/>
      <c r="C425" s="117"/>
      <c r="D425" s="118"/>
      <c r="E425" s="119"/>
      <c r="F425" s="117"/>
      <c r="G425" s="117"/>
      <c r="H425" s="119"/>
      <c r="I425" s="13"/>
      <c r="J425" s="13"/>
      <c r="K425" s="13"/>
      <c r="L425" s="13"/>
      <c r="M425" s="13"/>
      <c r="N425" s="13"/>
      <c r="O425" s="13"/>
      <c r="P425" s="13"/>
      <c r="Q425" s="13"/>
      <c r="R425" s="13"/>
      <c r="S425" s="13"/>
      <c r="T425" s="13"/>
      <c r="U425" s="13"/>
      <c r="V425" s="13"/>
      <c r="W425" s="13"/>
      <c r="X425" s="13"/>
      <c r="Y425" s="13"/>
      <c r="Z425" s="13"/>
      <c r="AA425" s="13"/>
      <c r="AB425" s="13"/>
      <c r="AC425" s="13"/>
      <c r="AD425" s="13"/>
    </row>
    <row r="426" ht="15.75" customHeight="1">
      <c r="B426" s="347"/>
      <c r="C426" s="117"/>
      <c r="D426" s="118"/>
      <c r="E426" s="119"/>
      <c r="F426" s="117"/>
      <c r="G426" s="117"/>
      <c r="H426" s="119"/>
      <c r="I426" s="13"/>
      <c r="J426" s="13"/>
      <c r="K426" s="13"/>
      <c r="L426" s="13"/>
      <c r="M426" s="13"/>
      <c r="N426" s="13"/>
      <c r="O426" s="13"/>
      <c r="P426" s="13"/>
      <c r="Q426" s="13"/>
      <c r="R426" s="13"/>
      <c r="S426" s="13"/>
      <c r="T426" s="13"/>
      <c r="U426" s="13"/>
      <c r="V426" s="13"/>
      <c r="W426" s="13"/>
      <c r="X426" s="13"/>
      <c r="Y426" s="13"/>
      <c r="Z426" s="13"/>
      <c r="AA426" s="13"/>
      <c r="AB426" s="13"/>
      <c r="AC426" s="13"/>
      <c r="AD426" s="13"/>
    </row>
    <row r="427" ht="15.75" customHeight="1">
      <c r="B427" s="347"/>
      <c r="C427" s="117"/>
      <c r="D427" s="118"/>
      <c r="E427" s="119"/>
      <c r="F427" s="117"/>
      <c r="G427" s="117"/>
      <c r="H427" s="119"/>
      <c r="I427" s="13"/>
      <c r="J427" s="13"/>
      <c r="K427" s="13"/>
      <c r="L427" s="13"/>
      <c r="M427" s="13"/>
      <c r="N427" s="13"/>
      <c r="O427" s="13"/>
      <c r="P427" s="13"/>
      <c r="Q427" s="13"/>
      <c r="R427" s="13"/>
      <c r="S427" s="13"/>
      <c r="T427" s="13"/>
      <c r="U427" s="13"/>
      <c r="V427" s="13"/>
      <c r="W427" s="13"/>
      <c r="X427" s="13"/>
      <c r="Y427" s="13"/>
      <c r="Z427" s="13"/>
      <c r="AA427" s="13"/>
      <c r="AB427" s="13"/>
      <c r="AC427" s="13"/>
      <c r="AD427" s="13"/>
    </row>
    <row r="428" ht="15.75" customHeight="1">
      <c r="B428" s="347"/>
      <c r="C428" s="117"/>
      <c r="D428" s="118"/>
      <c r="E428" s="119"/>
      <c r="F428" s="117"/>
      <c r="G428" s="117"/>
      <c r="H428" s="119"/>
      <c r="I428" s="13"/>
      <c r="J428" s="13"/>
      <c r="K428" s="13"/>
      <c r="L428" s="13"/>
      <c r="M428" s="13"/>
      <c r="N428" s="13"/>
      <c r="O428" s="13"/>
      <c r="P428" s="13"/>
      <c r="Q428" s="13"/>
      <c r="R428" s="13"/>
      <c r="S428" s="13"/>
      <c r="T428" s="13"/>
      <c r="U428" s="13"/>
      <c r="V428" s="13"/>
      <c r="W428" s="13"/>
      <c r="X428" s="13"/>
      <c r="Y428" s="13"/>
      <c r="Z428" s="13"/>
      <c r="AA428" s="13"/>
      <c r="AB428" s="13"/>
      <c r="AC428" s="13"/>
      <c r="AD428" s="13"/>
    </row>
    <row r="429" ht="15.75" customHeight="1">
      <c r="B429" s="347"/>
      <c r="C429" s="117"/>
      <c r="D429" s="118"/>
      <c r="E429" s="119"/>
      <c r="F429" s="117"/>
      <c r="G429" s="117"/>
      <c r="H429" s="119"/>
      <c r="I429" s="13"/>
      <c r="J429" s="13"/>
      <c r="K429" s="13"/>
      <c r="L429" s="13"/>
      <c r="M429" s="13"/>
      <c r="N429" s="13"/>
      <c r="O429" s="13"/>
      <c r="P429" s="13"/>
      <c r="Q429" s="13"/>
      <c r="R429" s="13"/>
      <c r="S429" s="13"/>
      <c r="T429" s="13"/>
      <c r="U429" s="13"/>
      <c r="V429" s="13"/>
      <c r="W429" s="13"/>
      <c r="X429" s="13"/>
      <c r="Y429" s="13"/>
      <c r="Z429" s="13"/>
      <c r="AA429" s="13"/>
      <c r="AB429" s="13"/>
      <c r="AC429" s="13"/>
      <c r="AD429" s="13"/>
    </row>
    <row r="430" ht="15.75" customHeight="1">
      <c r="B430" s="347"/>
      <c r="C430" s="117"/>
      <c r="D430" s="118"/>
      <c r="E430" s="119"/>
      <c r="F430" s="117"/>
      <c r="G430" s="117"/>
      <c r="H430" s="119"/>
      <c r="I430" s="13"/>
      <c r="J430" s="13"/>
      <c r="K430" s="13"/>
      <c r="L430" s="13"/>
      <c r="M430" s="13"/>
      <c r="N430" s="13"/>
      <c r="O430" s="13"/>
      <c r="P430" s="13"/>
      <c r="Q430" s="13"/>
      <c r="R430" s="13"/>
      <c r="S430" s="13"/>
      <c r="T430" s="13"/>
      <c r="U430" s="13"/>
      <c r="V430" s="13"/>
      <c r="W430" s="13"/>
      <c r="X430" s="13"/>
      <c r="Y430" s="13"/>
      <c r="Z430" s="13"/>
      <c r="AA430" s="13"/>
      <c r="AB430" s="13"/>
      <c r="AC430" s="13"/>
      <c r="AD430" s="13"/>
    </row>
    <row r="431" ht="15.75" customHeight="1">
      <c r="B431" s="347"/>
      <c r="C431" s="117"/>
      <c r="D431" s="118"/>
      <c r="E431" s="119"/>
      <c r="F431" s="117"/>
      <c r="G431" s="117"/>
      <c r="H431" s="119"/>
      <c r="I431" s="13"/>
      <c r="J431" s="13"/>
      <c r="K431" s="13"/>
      <c r="L431" s="13"/>
      <c r="M431" s="13"/>
      <c r="N431" s="13"/>
      <c r="O431" s="13"/>
      <c r="P431" s="13"/>
      <c r="Q431" s="13"/>
      <c r="R431" s="13"/>
      <c r="S431" s="13"/>
      <c r="T431" s="13"/>
      <c r="U431" s="13"/>
      <c r="V431" s="13"/>
      <c r="W431" s="13"/>
      <c r="X431" s="13"/>
      <c r="Y431" s="13"/>
      <c r="Z431" s="13"/>
      <c r="AA431" s="13"/>
      <c r="AB431" s="13"/>
      <c r="AC431" s="13"/>
      <c r="AD431" s="13"/>
    </row>
    <row r="432" ht="15.75" customHeight="1">
      <c r="B432" s="347"/>
      <c r="C432" s="117"/>
      <c r="D432" s="118"/>
      <c r="E432" s="119"/>
      <c r="F432" s="117"/>
      <c r="G432" s="117"/>
      <c r="H432" s="119"/>
      <c r="I432" s="13"/>
      <c r="J432" s="13"/>
      <c r="K432" s="13"/>
      <c r="L432" s="13"/>
      <c r="M432" s="13"/>
      <c r="N432" s="13"/>
      <c r="O432" s="13"/>
      <c r="P432" s="13"/>
      <c r="Q432" s="13"/>
      <c r="R432" s="13"/>
      <c r="S432" s="13"/>
      <c r="T432" s="13"/>
      <c r="U432" s="13"/>
      <c r="V432" s="13"/>
      <c r="W432" s="13"/>
      <c r="X432" s="13"/>
      <c r="Y432" s="13"/>
      <c r="Z432" s="13"/>
      <c r="AA432" s="13"/>
      <c r="AB432" s="13"/>
      <c r="AC432" s="13"/>
      <c r="AD432" s="13"/>
    </row>
    <row r="433" ht="15.75" customHeight="1">
      <c r="B433" s="347"/>
      <c r="C433" s="117"/>
      <c r="D433" s="118"/>
      <c r="E433" s="119"/>
      <c r="F433" s="117"/>
      <c r="G433" s="117"/>
      <c r="H433" s="119"/>
      <c r="I433" s="13"/>
      <c r="J433" s="13"/>
      <c r="K433" s="13"/>
      <c r="L433" s="13"/>
      <c r="M433" s="13"/>
      <c r="N433" s="13"/>
      <c r="O433" s="13"/>
      <c r="P433" s="13"/>
      <c r="Q433" s="13"/>
      <c r="R433" s="13"/>
      <c r="S433" s="13"/>
      <c r="T433" s="13"/>
      <c r="U433" s="13"/>
      <c r="V433" s="13"/>
      <c r="W433" s="13"/>
      <c r="X433" s="13"/>
      <c r="Y433" s="13"/>
      <c r="Z433" s="13"/>
      <c r="AA433" s="13"/>
      <c r="AB433" s="13"/>
      <c r="AC433" s="13"/>
      <c r="AD433" s="13"/>
    </row>
    <row r="434" ht="15.75" customHeight="1">
      <c r="B434" s="347"/>
      <c r="C434" s="117"/>
      <c r="D434" s="118"/>
      <c r="E434" s="119"/>
      <c r="F434" s="117"/>
      <c r="G434" s="117"/>
      <c r="H434" s="119"/>
      <c r="I434" s="13"/>
      <c r="J434" s="13"/>
      <c r="K434" s="13"/>
      <c r="L434" s="13"/>
      <c r="M434" s="13"/>
      <c r="N434" s="13"/>
      <c r="O434" s="13"/>
      <c r="P434" s="13"/>
      <c r="Q434" s="13"/>
      <c r="R434" s="13"/>
      <c r="S434" s="13"/>
      <c r="T434" s="13"/>
      <c r="U434" s="13"/>
      <c r="V434" s="13"/>
      <c r="W434" s="13"/>
      <c r="X434" s="13"/>
      <c r="Y434" s="13"/>
      <c r="Z434" s="13"/>
      <c r="AA434" s="13"/>
      <c r="AB434" s="13"/>
      <c r="AC434" s="13"/>
      <c r="AD434" s="13"/>
    </row>
    <row r="435" ht="15.75" customHeight="1">
      <c r="B435" s="347"/>
      <c r="C435" s="117"/>
      <c r="D435" s="118"/>
      <c r="E435" s="119"/>
      <c r="F435" s="117"/>
      <c r="G435" s="117"/>
      <c r="H435" s="119"/>
      <c r="I435" s="13"/>
      <c r="J435" s="13"/>
      <c r="K435" s="13"/>
      <c r="L435" s="13"/>
      <c r="M435" s="13"/>
      <c r="N435" s="13"/>
      <c r="O435" s="13"/>
      <c r="P435" s="13"/>
      <c r="Q435" s="13"/>
      <c r="R435" s="13"/>
      <c r="S435" s="13"/>
      <c r="T435" s="13"/>
      <c r="U435" s="13"/>
      <c r="V435" s="13"/>
      <c r="W435" s="13"/>
      <c r="X435" s="13"/>
      <c r="Y435" s="13"/>
      <c r="Z435" s="13"/>
      <c r="AA435" s="13"/>
      <c r="AB435" s="13"/>
      <c r="AC435" s="13"/>
      <c r="AD435" s="13"/>
    </row>
    <row r="436" ht="15.75" customHeight="1">
      <c r="B436" s="347"/>
      <c r="C436" s="117"/>
      <c r="D436" s="118"/>
      <c r="E436" s="119"/>
      <c r="F436" s="117"/>
      <c r="G436" s="117"/>
      <c r="H436" s="119"/>
      <c r="I436" s="13"/>
      <c r="J436" s="13"/>
      <c r="K436" s="13"/>
      <c r="L436" s="13"/>
      <c r="M436" s="13"/>
      <c r="N436" s="13"/>
      <c r="O436" s="13"/>
      <c r="P436" s="13"/>
      <c r="Q436" s="13"/>
      <c r="R436" s="13"/>
      <c r="S436" s="13"/>
      <c r="T436" s="13"/>
      <c r="U436" s="13"/>
      <c r="V436" s="13"/>
      <c r="W436" s="13"/>
      <c r="X436" s="13"/>
      <c r="Y436" s="13"/>
      <c r="Z436" s="13"/>
      <c r="AA436" s="13"/>
      <c r="AB436" s="13"/>
      <c r="AC436" s="13"/>
      <c r="AD436" s="13"/>
    </row>
    <row r="437" ht="15.75" customHeight="1">
      <c r="B437" s="347"/>
      <c r="C437" s="117"/>
      <c r="D437" s="118"/>
      <c r="E437" s="119"/>
      <c r="F437" s="117"/>
      <c r="G437" s="117"/>
      <c r="H437" s="119"/>
      <c r="I437" s="13"/>
      <c r="J437" s="13"/>
      <c r="K437" s="13"/>
      <c r="L437" s="13"/>
      <c r="M437" s="13"/>
      <c r="N437" s="13"/>
      <c r="O437" s="13"/>
      <c r="P437" s="13"/>
      <c r="Q437" s="13"/>
      <c r="R437" s="13"/>
      <c r="S437" s="13"/>
      <c r="T437" s="13"/>
      <c r="U437" s="13"/>
      <c r="V437" s="13"/>
      <c r="W437" s="13"/>
      <c r="X437" s="13"/>
      <c r="Y437" s="13"/>
      <c r="Z437" s="13"/>
      <c r="AA437" s="13"/>
      <c r="AB437" s="13"/>
      <c r="AC437" s="13"/>
      <c r="AD437" s="13"/>
    </row>
    <row r="438" ht="15.75" customHeight="1">
      <c r="B438" s="347"/>
      <c r="C438" s="117"/>
      <c r="D438" s="118"/>
      <c r="E438" s="119"/>
      <c r="F438" s="117"/>
      <c r="G438" s="117"/>
      <c r="H438" s="119"/>
      <c r="I438" s="13"/>
      <c r="J438" s="13"/>
      <c r="K438" s="13"/>
      <c r="L438" s="13"/>
      <c r="M438" s="13"/>
      <c r="N438" s="13"/>
      <c r="O438" s="13"/>
      <c r="P438" s="13"/>
      <c r="Q438" s="13"/>
      <c r="R438" s="13"/>
      <c r="S438" s="13"/>
      <c r="T438" s="13"/>
      <c r="U438" s="13"/>
      <c r="V438" s="13"/>
      <c r="W438" s="13"/>
      <c r="X438" s="13"/>
      <c r="Y438" s="13"/>
      <c r="Z438" s="13"/>
      <c r="AA438" s="13"/>
      <c r="AB438" s="13"/>
      <c r="AC438" s="13"/>
      <c r="AD438" s="13"/>
    </row>
    <row r="439" ht="15.75" customHeight="1">
      <c r="B439" s="347"/>
      <c r="C439" s="117"/>
      <c r="D439" s="118"/>
      <c r="E439" s="119"/>
      <c r="F439" s="117"/>
      <c r="G439" s="117"/>
      <c r="H439" s="119"/>
      <c r="I439" s="13"/>
      <c r="J439" s="13"/>
      <c r="K439" s="13"/>
      <c r="L439" s="13"/>
      <c r="M439" s="13"/>
      <c r="N439" s="13"/>
      <c r="O439" s="13"/>
      <c r="P439" s="13"/>
      <c r="Q439" s="13"/>
      <c r="R439" s="13"/>
      <c r="S439" s="13"/>
      <c r="T439" s="13"/>
      <c r="U439" s="13"/>
      <c r="V439" s="13"/>
      <c r="W439" s="13"/>
      <c r="X439" s="13"/>
      <c r="Y439" s="13"/>
      <c r="Z439" s="13"/>
      <c r="AA439" s="13"/>
      <c r="AB439" s="13"/>
      <c r="AC439" s="13"/>
      <c r="AD439" s="13"/>
    </row>
    <row r="440" ht="15.75" customHeight="1">
      <c r="B440" s="347"/>
      <c r="C440" s="117"/>
      <c r="D440" s="118"/>
      <c r="E440" s="119"/>
      <c r="F440" s="117"/>
      <c r="G440" s="117"/>
      <c r="H440" s="119"/>
      <c r="I440" s="13"/>
      <c r="J440" s="13"/>
      <c r="K440" s="13"/>
      <c r="L440" s="13"/>
      <c r="M440" s="13"/>
      <c r="N440" s="13"/>
      <c r="O440" s="13"/>
      <c r="P440" s="13"/>
      <c r="Q440" s="13"/>
      <c r="R440" s="13"/>
      <c r="S440" s="13"/>
      <c r="T440" s="13"/>
      <c r="U440" s="13"/>
      <c r="V440" s="13"/>
      <c r="W440" s="13"/>
      <c r="X440" s="13"/>
      <c r="Y440" s="13"/>
      <c r="Z440" s="13"/>
      <c r="AA440" s="13"/>
      <c r="AB440" s="13"/>
      <c r="AC440" s="13"/>
      <c r="AD440" s="13"/>
    </row>
    <row r="441" ht="15.75" customHeight="1">
      <c r="B441" s="347"/>
      <c r="C441" s="117"/>
      <c r="D441" s="118"/>
      <c r="E441" s="119"/>
      <c r="F441" s="117"/>
      <c r="G441" s="117"/>
      <c r="H441" s="119"/>
      <c r="I441" s="13"/>
      <c r="J441" s="13"/>
      <c r="K441" s="13"/>
      <c r="L441" s="13"/>
      <c r="M441" s="13"/>
      <c r="N441" s="13"/>
      <c r="O441" s="13"/>
      <c r="P441" s="13"/>
      <c r="Q441" s="13"/>
      <c r="R441" s="13"/>
      <c r="S441" s="13"/>
      <c r="T441" s="13"/>
      <c r="U441" s="13"/>
      <c r="V441" s="13"/>
      <c r="W441" s="13"/>
      <c r="X441" s="13"/>
      <c r="Y441" s="13"/>
      <c r="Z441" s="13"/>
      <c r="AA441" s="13"/>
      <c r="AB441" s="13"/>
      <c r="AC441" s="13"/>
      <c r="AD441" s="13"/>
    </row>
    <row r="442" ht="15.75" customHeight="1">
      <c r="B442" s="347"/>
      <c r="C442" s="117"/>
      <c r="D442" s="118"/>
      <c r="E442" s="119"/>
      <c r="F442" s="117"/>
      <c r="G442" s="117"/>
      <c r="H442" s="119"/>
      <c r="I442" s="13"/>
      <c r="J442" s="13"/>
      <c r="K442" s="13"/>
      <c r="L442" s="13"/>
      <c r="M442" s="13"/>
      <c r="N442" s="13"/>
      <c r="O442" s="13"/>
      <c r="P442" s="13"/>
      <c r="Q442" s="13"/>
      <c r="R442" s="13"/>
      <c r="S442" s="13"/>
      <c r="T442" s="13"/>
      <c r="U442" s="13"/>
      <c r="V442" s="13"/>
      <c r="W442" s="13"/>
      <c r="X442" s="13"/>
      <c r="Y442" s="13"/>
      <c r="Z442" s="13"/>
      <c r="AA442" s="13"/>
      <c r="AB442" s="13"/>
      <c r="AC442" s="13"/>
      <c r="AD442" s="13"/>
    </row>
    <row r="443" ht="15.75" customHeight="1">
      <c r="B443" s="347"/>
      <c r="C443" s="117"/>
      <c r="D443" s="118"/>
      <c r="E443" s="119"/>
      <c r="F443" s="117"/>
      <c r="G443" s="117"/>
      <c r="H443" s="119"/>
      <c r="I443" s="13"/>
      <c r="J443" s="13"/>
      <c r="K443" s="13"/>
      <c r="L443" s="13"/>
      <c r="M443" s="13"/>
      <c r="N443" s="13"/>
      <c r="O443" s="13"/>
      <c r="P443" s="13"/>
      <c r="Q443" s="13"/>
      <c r="R443" s="13"/>
      <c r="S443" s="13"/>
      <c r="T443" s="13"/>
      <c r="U443" s="13"/>
      <c r="V443" s="13"/>
      <c r="W443" s="13"/>
      <c r="X443" s="13"/>
      <c r="Y443" s="13"/>
      <c r="Z443" s="13"/>
      <c r="AA443" s="13"/>
      <c r="AB443" s="13"/>
      <c r="AC443" s="13"/>
      <c r="AD443" s="13"/>
    </row>
    <row r="444" ht="15.75" customHeight="1">
      <c r="B444" s="347"/>
      <c r="C444" s="117"/>
      <c r="D444" s="118"/>
      <c r="E444" s="119"/>
      <c r="F444" s="117"/>
      <c r="G444" s="117"/>
      <c r="H444" s="119"/>
      <c r="I444" s="13"/>
      <c r="J444" s="13"/>
      <c r="K444" s="13"/>
      <c r="L444" s="13"/>
      <c r="M444" s="13"/>
      <c r="N444" s="13"/>
      <c r="O444" s="13"/>
      <c r="P444" s="13"/>
      <c r="Q444" s="13"/>
      <c r="R444" s="13"/>
      <c r="S444" s="13"/>
      <c r="T444" s="13"/>
      <c r="U444" s="13"/>
      <c r="V444" s="13"/>
      <c r="W444" s="13"/>
      <c r="X444" s="13"/>
      <c r="Y444" s="13"/>
      <c r="Z444" s="13"/>
      <c r="AA444" s="13"/>
      <c r="AB444" s="13"/>
      <c r="AC444" s="13"/>
      <c r="AD444" s="13"/>
    </row>
    <row r="445" ht="15.75" customHeight="1">
      <c r="B445" s="347"/>
      <c r="C445" s="117"/>
      <c r="D445" s="118"/>
      <c r="E445" s="119"/>
      <c r="F445" s="117"/>
      <c r="G445" s="117"/>
      <c r="H445" s="119"/>
      <c r="I445" s="13"/>
      <c r="J445" s="13"/>
      <c r="K445" s="13"/>
      <c r="L445" s="13"/>
      <c r="M445" s="13"/>
      <c r="N445" s="13"/>
      <c r="O445" s="13"/>
      <c r="P445" s="13"/>
      <c r="Q445" s="13"/>
      <c r="R445" s="13"/>
      <c r="S445" s="13"/>
      <c r="T445" s="13"/>
      <c r="U445" s="13"/>
      <c r="V445" s="13"/>
      <c r="W445" s="13"/>
      <c r="X445" s="13"/>
      <c r="Y445" s="13"/>
      <c r="Z445" s="13"/>
      <c r="AA445" s="13"/>
      <c r="AB445" s="13"/>
      <c r="AC445" s="13"/>
      <c r="AD445" s="13"/>
    </row>
    <row r="446" ht="15.75" customHeight="1">
      <c r="B446" s="347"/>
      <c r="C446" s="117"/>
      <c r="D446" s="118"/>
      <c r="E446" s="119"/>
      <c r="F446" s="117"/>
      <c r="G446" s="117"/>
      <c r="H446" s="119"/>
      <c r="I446" s="13"/>
      <c r="J446" s="13"/>
      <c r="K446" s="13"/>
      <c r="L446" s="13"/>
      <c r="M446" s="13"/>
      <c r="N446" s="13"/>
      <c r="O446" s="13"/>
      <c r="P446" s="13"/>
      <c r="Q446" s="13"/>
      <c r="R446" s="13"/>
      <c r="S446" s="13"/>
      <c r="T446" s="13"/>
      <c r="U446" s="13"/>
      <c r="V446" s="13"/>
      <c r="W446" s="13"/>
      <c r="X446" s="13"/>
      <c r="Y446" s="13"/>
      <c r="Z446" s="13"/>
      <c r="AA446" s="13"/>
      <c r="AB446" s="13"/>
      <c r="AC446" s="13"/>
      <c r="AD446" s="13"/>
    </row>
    <row r="447" ht="15.75" customHeight="1">
      <c r="B447" s="347"/>
      <c r="C447" s="117"/>
      <c r="D447" s="118"/>
      <c r="E447" s="119"/>
      <c r="F447" s="117"/>
      <c r="G447" s="117"/>
      <c r="H447" s="119"/>
      <c r="I447" s="13"/>
      <c r="J447" s="13"/>
      <c r="K447" s="13"/>
      <c r="L447" s="13"/>
      <c r="M447" s="13"/>
      <c r="N447" s="13"/>
      <c r="O447" s="13"/>
      <c r="P447" s="13"/>
      <c r="Q447" s="13"/>
      <c r="R447" s="13"/>
      <c r="S447" s="13"/>
      <c r="T447" s="13"/>
      <c r="U447" s="13"/>
      <c r="V447" s="13"/>
      <c r="W447" s="13"/>
      <c r="X447" s="13"/>
      <c r="Y447" s="13"/>
      <c r="Z447" s="13"/>
      <c r="AA447" s="13"/>
      <c r="AB447" s="13"/>
      <c r="AC447" s="13"/>
      <c r="AD447" s="13"/>
    </row>
    <row r="448" ht="15.75" customHeight="1">
      <c r="B448" s="347"/>
      <c r="C448" s="117"/>
      <c r="D448" s="118"/>
      <c r="E448" s="119"/>
      <c r="F448" s="117"/>
      <c r="G448" s="117"/>
      <c r="H448" s="119"/>
      <c r="I448" s="13"/>
      <c r="J448" s="13"/>
      <c r="K448" s="13"/>
      <c r="L448" s="13"/>
      <c r="M448" s="13"/>
      <c r="N448" s="13"/>
      <c r="O448" s="13"/>
      <c r="P448" s="13"/>
      <c r="Q448" s="13"/>
      <c r="R448" s="13"/>
      <c r="S448" s="13"/>
      <c r="T448" s="13"/>
      <c r="U448" s="13"/>
      <c r="V448" s="13"/>
      <c r="W448" s="13"/>
      <c r="X448" s="13"/>
      <c r="Y448" s="13"/>
      <c r="Z448" s="13"/>
      <c r="AA448" s="13"/>
      <c r="AB448" s="13"/>
      <c r="AC448" s="13"/>
      <c r="AD448" s="13"/>
    </row>
    <row r="449" ht="15.75" customHeight="1">
      <c r="B449" s="347"/>
      <c r="C449" s="117"/>
      <c r="D449" s="118"/>
      <c r="E449" s="119"/>
      <c r="F449" s="117"/>
      <c r="G449" s="117"/>
      <c r="H449" s="119"/>
      <c r="I449" s="13"/>
      <c r="J449" s="13"/>
      <c r="K449" s="13"/>
      <c r="L449" s="13"/>
      <c r="M449" s="13"/>
      <c r="N449" s="13"/>
      <c r="O449" s="13"/>
      <c r="P449" s="13"/>
      <c r="Q449" s="13"/>
      <c r="R449" s="13"/>
      <c r="S449" s="13"/>
      <c r="T449" s="13"/>
      <c r="U449" s="13"/>
      <c r="V449" s="13"/>
      <c r="W449" s="13"/>
      <c r="X449" s="13"/>
      <c r="Y449" s="13"/>
      <c r="Z449" s="13"/>
      <c r="AA449" s="13"/>
      <c r="AB449" s="13"/>
      <c r="AC449" s="13"/>
      <c r="AD449" s="13"/>
    </row>
    <row r="450" ht="15.75" customHeight="1">
      <c r="B450" s="347"/>
      <c r="C450" s="117"/>
      <c r="D450" s="118"/>
      <c r="E450" s="119"/>
      <c r="F450" s="117"/>
      <c r="G450" s="117"/>
      <c r="H450" s="119"/>
      <c r="I450" s="13"/>
      <c r="J450" s="13"/>
      <c r="K450" s="13"/>
      <c r="L450" s="13"/>
      <c r="M450" s="13"/>
      <c r="N450" s="13"/>
      <c r="O450" s="13"/>
      <c r="P450" s="13"/>
      <c r="Q450" s="13"/>
      <c r="R450" s="13"/>
      <c r="S450" s="13"/>
      <c r="T450" s="13"/>
      <c r="U450" s="13"/>
      <c r="V450" s="13"/>
      <c r="W450" s="13"/>
      <c r="X450" s="13"/>
      <c r="Y450" s="13"/>
      <c r="Z450" s="13"/>
      <c r="AA450" s="13"/>
      <c r="AB450" s="13"/>
      <c r="AC450" s="13"/>
      <c r="AD450" s="13"/>
    </row>
    <row r="451" ht="15.75" customHeight="1">
      <c r="B451" s="347"/>
      <c r="C451" s="117"/>
      <c r="D451" s="118"/>
      <c r="E451" s="119"/>
      <c r="F451" s="117"/>
      <c r="G451" s="117"/>
      <c r="H451" s="119"/>
      <c r="I451" s="13"/>
      <c r="J451" s="13"/>
      <c r="K451" s="13"/>
      <c r="L451" s="13"/>
      <c r="M451" s="13"/>
      <c r="N451" s="13"/>
      <c r="O451" s="13"/>
      <c r="P451" s="13"/>
      <c r="Q451" s="13"/>
      <c r="R451" s="13"/>
      <c r="S451" s="13"/>
      <c r="T451" s="13"/>
      <c r="U451" s="13"/>
      <c r="V451" s="13"/>
      <c r="W451" s="13"/>
      <c r="X451" s="13"/>
      <c r="Y451" s="13"/>
      <c r="Z451" s="13"/>
      <c r="AA451" s="13"/>
      <c r="AB451" s="13"/>
      <c r="AC451" s="13"/>
      <c r="AD451" s="13"/>
    </row>
    <row r="452" ht="15.75" customHeight="1">
      <c r="B452" s="347"/>
      <c r="C452" s="117"/>
      <c r="D452" s="118"/>
      <c r="E452" s="119"/>
      <c r="F452" s="117"/>
      <c r="G452" s="117"/>
      <c r="H452" s="119"/>
      <c r="I452" s="13"/>
      <c r="J452" s="13"/>
      <c r="K452" s="13"/>
      <c r="L452" s="13"/>
      <c r="M452" s="13"/>
      <c r="N452" s="13"/>
      <c r="O452" s="13"/>
      <c r="P452" s="13"/>
      <c r="Q452" s="13"/>
      <c r="R452" s="13"/>
      <c r="S452" s="13"/>
      <c r="T452" s="13"/>
      <c r="U452" s="13"/>
      <c r="V452" s="13"/>
      <c r="W452" s="13"/>
      <c r="X452" s="13"/>
      <c r="Y452" s="13"/>
      <c r="Z452" s="13"/>
      <c r="AA452" s="13"/>
      <c r="AB452" s="13"/>
      <c r="AC452" s="13"/>
      <c r="AD452" s="13"/>
    </row>
    <row r="453" ht="15.75" customHeight="1">
      <c r="B453" s="347"/>
      <c r="C453" s="117"/>
      <c r="D453" s="118"/>
      <c r="E453" s="119"/>
      <c r="F453" s="117"/>
      <c r="G453" s="117"/>
      <c r="H453" s="119"/>
      <c r="I453" s="13"/>
      <c r="J453" s="13"/>
      <c r="K453" s="13"/>
      <c r="L453" s="13"/>
      <c r="M453" s="13"/>
      <c r="N453" s="13"/>
      <c r="O453" s="13"/>
      <c r="P453" s="13"/>
      <c r="Q453" s="13"/>
      <c r="R453" s="13"/>
      <c r="S453" s="13"/>
      <c r="T453" s="13"/>
      <c r="U453" s="13"/>
      <c r="V453" s="13"/>
      <c r="W453" s="13"/>
      <c r="X453" s="13"/>
      <c r="Y453" s="13"/>
      <c r="Z453" s="13"/>
      <c r="AA453" s="13"/>
      <c r="AB453" s="13"/>
      <c r="AC453" s="13"/>
      <c r="AD453" s="13"/>
    </row>
    <row r="454" ht="15.75" customHeight="1">
      <c r="B454" s="347"/>
      <c r="C454" s="117"/>
      <c r="D454" s="118"/>
      <c r="E454" s="119"/>
      <c r="F454" s="117"/>
      <c r="G454" s="117"/>
      <c r="H454" s="119"/>
      <c r="I454" s="13"/>
      <c r="J454" s="13"/>
      <c r="K454" s="13"/>
      <c r="L454" s="13"/>
      <c r="M454" s="13"/>
      <c r="N454" s="13"/>
      <c r="O454" s="13"/>
      <c r="P454" s="13"/>
      <c r="Q454" s="13"/>
      <c r="R454" s="13"/>
      <c r="S454" s="13"/>
      <c r="T454" s="13"/>
      <c r="U454" s="13"/>
      <c r="V454" s="13"/>
      <c r="W454" s="13"/>
      <c r="X454" s="13"/>
      <c r="Y454" s="13"/>
      <c r="Z454" s="13"/>
      <c r="AA454" s="13"/>
      <c r="AB454" s="13"/>
      <c r="AC454" s="13"/>
      <c r="AD454" s="13"/>
    </row>
    <row r="455" ht="15.75" customHeight="1">
      <c r="B455" s="347"/>
      <c r="C455" s="117"/>
      <c r="D455" s="118"/>
      <c r="E455" s="119"/>
      <c r="F455" s="117"/>
      <c r="G455" s="117"/>
      <c r="H455" s="119"/>
      <c r="I455" s="13"/>
      <c r="J455" s="13"/>
      <c r="K455" s="13"/>
      <c r="L455" s="13"/>
      <c r="M455" s="13"/>
      <c r="N455" s="13"/>
      <c r="O455" s="13"/>
      <c r="P455" s="13"/>
      <c r="Q455" s="13"/>
      <c r="R455" s="13"/>
      <c r="S455" s="13"/>
      <c r="T455" s="13"/>
      <c r="U455" s="13"/>
      <c r="V455" s="13"/>
      <c r="W455" s="13"/>
      <c r="X455" s="13"/>
      <c r="Y455" s="13"/>
      <c r="Z455" s="13"/>
      <c r="AA455" s="13"/>
      <c r="AB455" s="13"/>
      <c r="AC455" s="13"/>
      <c r="AD455" s="13"/>
    </row>
    <row r="456" ht="15.75" customHeight="1">
      <c r="B456" s="347"/>
      <c r="C456" s="117"/>
      <c r="D456" s="118"/>
      <c r="E456" s="119"/>
      <c r="F456" s="117"/>
      <c r="G456" s="117"/>
      <c r="H456" s="119"/>
      <c r="I456" s="13"/>
      <c r="J456" s="13"/>
      <c r="K456" s="13"/>
      <c r="L456" s="13"/>
      <c r="M456" s="13"/>
      <c r="N456" s="13"/>
      <c r="O456" s="13"/>
      <c r="P456" s="13"/>
      <c r="Q456" s="13"/>
      <c r="R456" s="13"/>
      <c r="S456" s="13"/>
      <c r="T456" s="13"/>
      <c r="U456" s="13"/>
      <c r="V456" s="13"/>
      <c r="W456" s="13"/>
      <c r="X456" s="13"/>
      <c r="Y456" s="13"/>
      <c r="Z456" s="13"/>
      <c r="AA456" s="13"/>
      <c r="AB456" s="13"/>
      <c r="AC456" s="13"/>
      <c r="AD456" s="13"/>
    </row>
    <row r="457" ht="15.75" customHeight="1">
      <c r="B457" s="347"/>
      <c r="C457" s="117"/>
      <c r="D457" s="118"/>
      <c r="E457" s="119"/>
      <c r="F457" s="117"/>
      <c r="G457" s="117"/>
      <c r="H457" s="119"/>
      <c r="I457" s="13"/>
      <c r="J457" s="13"/>
      <c r="K457" s="13"/>
      <c r="L457" s="13"/>
      <c r="M457" s="13"/>
      <c r="N457" s="13"/>
      <c r="O457" s="13"/>
      <c r="P457" s="13"/>
      <c r="Q457" s="13"/>
      <c r="R457" s="13"/>
      <c r="S457" s="13"/>
      <c r="T457" s="13"/>
      <c r="U457" s="13"/>
      <c r="V457" s="13"/>
      <c r="W457" s="13"/>
      <c r="X457" s="13"/>
      <c r="Y457" s="13"/>
      <c r="Z457" s="13"/>
      <c r="AA457" s="13"/>
      <c r="AB457" s="13"/>
      <c r="AC457" s="13"/>
      <c r="AD457" s="13"/>
    </row>
    <row r="458" ht="15.75" customHeight="1">
      <c r="B458" s="347"/>
      <c r="C458" s="117"/>
      <c r="D458" s="118"/>
      <c r="E458" s="119"/>
      <c r="F458" s="117"/>
      <c r="G458" s="117"/>
      <c r="H458" s="119"/>
      <c r="I458" s="13"/>
      <c r="J458" s="13"/>
      <c r="K458" s="13"/>
      <c r="L458" s="13"/>
      <c r="M458" s="13"/>
      <c r="N458" s="13"/>
      <c r="O458" s="13"/>
      <c r="P458" s="13"/>
      <c r="Q458" s="13"/>
      <c r="R458" s="13"/>
      <c r="S458" s="13"/>
      <c r="T458" s="13"/>
      <c r="U458" s="13"/>
      <c r="V458" s="13"/>
      <c r="W458" s="13"/>
      <c r="X458" s="13"/>
      <c r="Y458" s="13"/>
      <c r="Z458" s="13"/>
      <c r="AA458" s="13"/>
      <c r="AB458" s="13"/>
      <c r="AC458" s="13"/>
      <c r="AD458" s="13"/>
    </row>
    <row r="459" ht="15.75" customHeight="1">
      <c r="B459" s="347"/>
      <c r="C459" s="117"/>
      <c r="D459" s="118"/>
      <c r="E459" s="119"/>
      <c r="F459" s="117"/>
      <c r="G459" s="117"/>
      <c r="H459" s="119"/>
      <c r="I459" s="13"/>
      <c r="J459" s="13"/>
      <c r="K459" s="13"/>
      <c r="L459" s="13"/>
      <c r="M459" s="13"/>
      <c r="N459" s="13"/>
      <c r="O459" s="13"/>
      <c r="P459" s="13"/>
      <c r="Q459" s="13"/>
      <c r="R459" s="13"/>
      <c r="S459" s="13"/>
      <c r="T459" s="13"/>
      <c r="U459" s="13"/>
      <c r="V459" s="13"/>
      <c r="W459" s="13"/>
      <c r="X459" s="13"/>
      <c r="Y459" s="13"/>
      <c r="Z459" s="13"/>
      <c r="AA459" s="13"/>
      <c r="AB459" s="13"/>
      <c r="AC459" s="13"/>
      <c r="AD459" s="13"/>
    </row>
    <row r="460" ht="15.75" customHeight="1">
      <c r="B460" s="347"/>
      <c r="C460" s="117"/>
      <c r="D460" s="118"/>
      <c r="E460" s="119"/>
      <c r="F460" s="117"/>
      <c r="G460" s="117"/>
      <c r="H460" s="119"/>
      <c r="I460" s="13"/>
      <c r="J460" s="13"/>
      <c r="K460" s="13"/>
      <c r="L460" s="13"/>
      <c r="M460" s="13"/>
      <c r="N460" s="13"/>
      <c r="O460" s="13"/>
      <c r="P460" s="13"/>
      <c r="Q460" s="13"/>
      <c r="R460" s="13"/>
      <c r="S460" s="13"/>
      <c r="T460" s="13"/>
      <c r="U460" s="13"/>
      <c r="V460" s="13"/>
      <c r="W460" s="13"/>
      <c r="X460" s="13"/>
      <c r="Y460" s="13"/>
      <c r="Z460" s="13"/>
      <c r="AA460" s="13"/>
      <c r="AB460" s="13"/>
      <c r="AC460" s="13"/>
      <c r="AD460" s="13"/>
    </row>
    <row r="461" ht="15.75" customHeight="1">
      <c r="B461" s="347"/>
      <c r="C461" s="117"/>
      <c r="D461" s="118"/>
      <c r="E461" s="119"/>
      <c r="F461" s="117"/>
      <c r="G461" s="117"/>
      <c r="H461" s="119"/>
      <c r="I461" s="13"/>
      <c r="J461" s="13"/>
      <c r="K461" s="13"/>
      <c r="L461" s="13"/>
      <c r="M461" s="13"/>
      <c r="N461" s="13"/>
      <c r="O461" s="13"/>
      <c r="P461" s="13"/>
      <c r="Q461" s="13"/>
      <c r="R461" s="13"/>
      <c r="S461" s="13"/>
      <c r="T461" s="13"/>
      <c r="U461" s="13"/>
      <c r="V461" s="13"/>
      <c r="W461" s="13"/>
      <c r="X461" s="13"/>
      <c r="Y461" s="13"/>
      <c r="Z461" s="13"/>
      <c r="AA461" s="13"/>
      <c r="AB461" s="13"/>
      <c r="AC461" s="13"/>
      <c r="AD461" s="13"/>
    </row>
    <row r="462" ht="15.75" customHeight="1">
      <c r="B462" s="347"/>
      <c r="C462" s="117"/>
      <c r="D462" s="118"/>
      <c r="E462" s="119"/>
      <c r="F462" s="117"/>
      <c r="G462" s="117"/>
      <c r="H462" s="119"/>
      <c r="I462" s="13"/>
      <c r="J462" s="13"/>
      <c r="K462" s="13"/>
      <c r="L462" s="13"/>
      <c r="M462" s="13"/>
      <c r="N462" s="13"/>
      <c r="O462" s="13"/>
      <c r="P462" s="13"/>
      <c r="Q462" s="13"/>
      <c r="R462" s="13"/>
      <c r="S462" s="13"/>
      <c r="T462" s="13"/>
      <c r="U462" s="13"/>
      <c r="V462" s="13"/>
      <c r="W462" s="13"/>
      <c r="X462" s="13"/>
      <c r="Y462" s="13"/>
      <c r="Z462" s="13"/>
      <c r="AA462" s="13"/>
      <c r="AB462" s="13"/>
      <c r="AC462" s="13"/>
      <c r="AD462" s="13"/>
    </row>
    <row r="463" ht="15.75" customHeight="1">
      <c r="B463" s="347"/>
      <c r="C463" s="117"/>
      <c r="D463" s="118"/>
      <c r="E463" s="119"/>
      <c r="F463" s="117"/>
      <c r="G463" s="117"/>
      <c r="H463" s="119"/>
      <c r="I463" s="13"/>
      <c r="J463" s="13"/>
      <c r="K463" s="13"/>
      <c r="L463" s="13"/>
      <c r="M463" s="13"/>
      <c r="N463" s="13"/>
      <c r="O463" s="13"/>
      <c r="P463" s="13"/>
      <c r="Q463" s="13"/>
      <c r="R463" s="13"/>
      <c r="S463" s="13"/>
      <c r="T463" s="13"/>
      <c r="U463" s="13"/>
      <c r="V463" s="13"/>
      <c r="W463" s="13"/>
      <c r="X463" s="13"/>
      <c r="Y463" s="13"/>
      <c r="Z463" s="13"/>
      <c r="AA463" s="13"/>
      <c r="AB463" s="13"/>
      <c r="AC463" s="13"/>
      <c r="AD463" s="13"/>
    </row>
    <row r="464" ht="15.75" customHeight="1">
      <c r="B464" s="347"/>
      <c r="C464" s="117"/>
      <c r="D464" s="118"/>
      <c r="E464" s="119"/>
      <c r="F464" s="117"/>
      <c r="G464" s="117"/>
      <c r="H464" s="119"/>
      <c r="I464" s="13"/>
      <c r="J464" s="13"/>
      <c r="K464" s="13"/>
      <c r="L464" s="13"/>
      <c r="M464" s="13"/>
      <c r="N464" s="13"/>
      <c r="O464" s="13"/>
      <c r="P464" s="13"/>
      <c r="Q464" s="13"/>
      <c r="R464" s="13"/>
      <c r="S464" s="13"/>
      <c r="T464" s="13"/>
      <c r="U464" s="13"/>
      <c r="V464" s="13"/>
      <c r="W464" s="13"/>
      <c r="X464" s="13"/>
      <c r="Y464" s="13"/>
      <c r="Z464" s="13"/>
      <c r="AA464" s="13"/>
      <c r="AB464" s="13"/>
      <c r="AC464" s="13"/>
      <c r="AD464" s="13"/>
    </row>
    <row r="465" ht="15.75" customHeight="1">
      <c r="B465" s="347"/>
      <c r="C465" s="117"/>
      <c r="D465" s="118"/>
      <c r="E465" s="119"/>
      <c r="F465" s="117"/>
      <c r="G465" s="117"/>
      <c r="H465" s="119"/>
      <c r="I465" s="13"/>
      <c r="J465" s="13"/>
      <c r="K465" s="13"/>
      <c r="L465" s="13"/>
      <c r="M465" s="13"/>
      <c r="N465" s="13"/>
      <c r="O465" s="13"/>
      <c r="P465" s="13"/>
      <c r="Q465" s="13"/>
      <c r="R465" s="13"/>
      <c r="S465" s="13"/>
      <c r="T465" s="13"/>
      <c r="U465" s="13"/>
      <c r="V465" s="13"/>
      <c r="W465" s="13"/>
      <c r="X465" s="13"/>
      <c r="Y465" s="13"/>
      <c r="Z465" s="13"/>
      <c r="AA465" s="13"/>
      <c r="AB465" s="13"/>
      <c r="AC465" s="13"/>
      <c r="AD465" s="13"/>
    </row>
    <row r="466" ht="15.75" customHeight="1">
      <c r="B466" s="347"/>
      <c r="C466" s="117"/>
      <c r="D466" s="118"/>
      <c r="E466" s="119"/>
      <c r="F466" s="117"/>
      <c r="G466" s="117"/>
      <c r="H466" s="119"/>
      <c r="I466" s="13"/>
      <c r="J466" s="13"/>
      <c r="K466" s="13"/>
      <c r="L466" s="13"/>
      <c r="M466" s="13"/>
      <c r="N466" s="13"/>
      <c r="O466" s="13"/>
      <c r="P466" s="13"/>
      <c r="Q466" s="13"/>
      <c r="R466" s="13"/>
      <c r="S466" s="13"/>
      <c r="T466" s="13"/>
      <c r="U466" s="13"/>
      <c r="V466" s="13"/>
      <c r="W466" s="13"/>
      <c r="X466" s="13"/>
      <c r="Y466" s="13"/>
      <c r="Z466" s="13"/>
      <c r="AA466" s="13"/>
      <c r="AB466" s="13"/>
      <c r="AC466" s="13"/>
      <c r="AD466" s="13"/>
    </row>
    <row r="467" ht="15.75" customHeight="1">
      <c r="B467" s="347"/>
      <c r="C467" s="117"/>
      <c r="D467" s="118"/>
      <c r="E467" s="119"/>
      <c r="F467" s="117"/>
      <c r="G467" s="117"/>
      <c r="H467" s="119"/>
      <c r="I467" s="13"/>
      <c r="J467" s="13"/>
      <c r="K467" s="13"/>
      <c r="L467" s="13"/>
      <c r="M467" s="13"/>
      <c r="N467" s="13"/>
      <c r="O467" s="13"/>
      <c r="P467" s="13"/>
      <c r="Q467" s="13"/>
      <c r="R467" s="13"/>
      <c r="S467" s="13"/>
      <c r="T467" s="13"/>
      <c r="U467" s="13"/>
      <c r="V467" s="13"/>
      <c r="W467" s="13"/>
      <c r="X467" s="13"/>
      <c r="Y467" s="13"/>
      <c r="Z467" s="13"/>
      <c r="AA467" s="13"/>
      <c r="AB467" s="13"/>
      <c r="AC467" s="13"/>
      <c r="AD467" s="13"/>
    </row>
    <row r="468" ht="15.75" customHeight="1">
      <c r="B468" s="347"/>
      <c r="C468" s="117"/>
      <c r="D468" s="118"/>
      <c r="E468" s="119"/>
      <c r="F468" s="117"/>
      <c r="G468" s="117"/>
      <c r="H468" s="119"/>
      <c r="I468" s="13"/>
      <c r="J468" s="13"/>
      <c r="K468" s="13"/>
      <c r="L468" s="13"/>
      <c r="M468" s="13"/>
      <c r="N468" s="13"/>
      <c r="O468" s="13"/>
      <c r="P468" s="13"/>
      <c r="Q468" s="13"/>
      <c r="R468" s="13"/>
      <c r="S468" s="13"/>
      <c r="T468" s="13"/>
      <c r="U468" s="13"/>
      <c r="V468" s="13"/>
      <c r="W468" s="13"/>
      <c r="X468" s="13"/>
      <c r="Y468" s="13"/>
      <c r="Z468" s="13"/>
      <c r="AA468" s="13"/>
      <c r="AB468" s="13"/>
      <c r="AC468" s="13"/>
      <c r="AD468" s="13"/>
    </row>
    <row r="469" ht="15.75" customHeight="1">
      <c r="B469" s="347"/>
      <c r="C469" s="117"/>
      <c r="D469" s="118"/>
      <c r="E469" s="119"/>
      <c r="F469" s="117"/>
      <c r="G469" s="117"/>
      <c r="H469" s="119"/>
      <c r="I469" s="13"/>
      <c r="J469" s="13"/>
      <c r="K469" s="13"/>
      <c r="L469" s="13"/>
      <c r="M469" s="13"/>
      <c r="N469" s="13"/>
      <c r="O469" s="13"/>
      <c r="P469" s="13"/>
      <c r="Q469" s="13"/>
      <c r="R469" s="13"/>
      <c r="S469" s="13"/>
      <c r="T469" s="13"/>
      <c r="U469" s="13"/>
      <c r="V469" s="13"/>
      <c r="W469" s="13"/>
      <c r="X469" s="13"/>
      <c r="Y469" s="13"/>
      <c r="Z469" s="13"/>
      <c r="AA469" s="13"/>
      <c r="AB469" s="13"/>
      <c r="AC469" s="13"/>
      <c r="AD469" s="13"/>
    </row>
    <row r="470" ht="15.75" customHeight="1">
      <c r="B470" s="347"/>
      <c r="C470" s="117"/>
      <c r="D470" s="118"/>
      <c r="E470" s="119"/>
      <c r="F470" s="117"/>
      <c r="G470" s="117"/>
      <c r="H470" s="119"/>
      <c r="I470" s="13"/>
      <c r="J470" s="13"/>
      <c r="K470" s="13"/>
      <c r="L470" s="13"/>
      <c r="M470" s="13"/>
      <c r="N470" s="13"/>
      <c r="O470" s="13"/>
      <c r="P470" s="13"/>
      <c r="Q470" s="13"/>
      <c r="R470" s="13"/>
      <c r="S470" s="13"/>
      <c r="T470" s="13"/>
      <c r="U470" s="13"/>
      <c r="V470" s="13"/>
      <c r="W470" s="13"/>
      <c r="X470" s="13"/>
      <c r="Y470" s="13"/>
      <c r="Z470" s="13"/>
      <c r="AA470" s="13"/>
      <c r="AB470" s="13"/>
      <c r="AC470" s="13"/>
      <c r="AD470" s="13"/>
    </row>
    <row r="471" ht="15.75" customHeight="1">
      <c r="B471" s="347"/>
      <c r="C471" s="117"/>
      <c r="D471" s="118"/>
      <c r="E471" s="119"/>
      <c r="F471" s="117"/>
      <c r="G471" s="117"/>
      <c r="H471" s="119"/>
      <c r="I471" s="13"/>
      <c r="J471" s="13"/>
      <c r="K471" s="13"/>
      <c r="L471" s="13"/>
      <c r="M471" s="13"/>
      <c r="N471" s="13"/>
      <c r="O471" s="13"/>
      <c r="P471" s="13"/>
      <c r="Q471" s="13"/>
      <c r="R471" s="13"/>
      <c r="S471" s="13"/>
      <c r="T471" s="13"/>
      <c r="U471" s="13"/>
      <c r="V471" s="13"/>
      <c r="W471" s="13"/>
      <c r="X471" s="13"/>
      <c r="Y471" s="13"/>
      <c r="Z471" s="13"/>
      <c r="AA471" s="13"/>
      <c r="AB471" s="13"/>
      <c r="AC471" s="13"/>
      <c r="AD471" s="13"/>
    </row>
    <row r="472" ht="15.75" customHeight="1">
      <c r="B472" s="347"/>
      <c r="C472" s="117"/>
      <c r="D472" s="118"/>
      <c r="E472" s="119"/>
      <c r="F472" s="117"/>
      <c r="G472" s="117"/>
      <c r="H472" s="119"/>
      <c r="I472" s="13"/>
      <c r="J472" s="13"/>
      <c r="K472" s="13"/>
      <c r="L472" s="13"/>
      <c r="M472" s="13"/>
      <c r="N472" s="13"/>
      <c r="O472" s="13"/>
      <c r="P472" s="13"/>
      <c r="Q472" s="13"/>
      <c r="R472" s="13"/>
      <c r="S472" s="13"/>
      <c r="T472" s="13"/>
      <c r="U472" s="13"/>
      <c r="V472" s="13"/>
      <c r="W472" s="13"/>
      <c r="X472" s="13"/>
      <c r="Y472" s="13"/>
      <c r="Z472" s="13"/>
      <c r="AA472" s="13"/>
      <c r="AB472" s="13"/>
      <c r="AC472" s="13"/>
      <c r="AD472" s="13"/>
    </row>
    <row r="473" ht="15.75" customHeight="1">
      <c r="B473" s="347"/>
      <c r="C473" s="117"/>
      <c r="D473" s="118"/>
      <c r="E473" s="119"/>
      <c r="F473" s="117"/>
      <c r="G473" s="117"/>
      <c r="H473" s="119"/>
      <c r="I473" s="13"/>
      <c r="J473" s="13"/>
      <c r="K473" s="13"/>
      <c r="L473" s="13"/>
      <c r="M473" s="13"/>
      <c r="N473" s="13"/>
      <c r="O473" s="13"/>
      <c r="P473" s="13"/>
      <c r="Q473" s="13"/>
      <c r="R473" s="13"/>
      <c r="S473" s="13"/>
      <c r="T473" s="13"/>
      <c r="U473" s="13"/>
      <c r="V473" s="13"/>
      <c r="W473" s="13"/>
      <c r="X473" s="13"/>
      <c r="Y473" s="13"/>
      <c r="Z473" s="13"/>
      <c r="AA473" s="13"/>
      <c r="AB473" s="13"/>
      <c r="AC473" s="13"/>
      <c r="AD473" s="13"/>
    </row>
    <row r="474" ht="15.75" customHeight="1">
      <c r="B474" s="347"/>
      <c r="C474" s="117"/>
      <c r="D474" s="118"/>
      <c r="E474" s="119"/>
      <c r="F474" s="117"/>
      <c r="G474" s="117"/>
      <c r="H474" s="119"/>
      <c r="I474" s="13"/>
      <c r="J474" s="13"/>
      <c r="K474" s="13"/>
      <c r="L474" s="13"/>
      <c r="M474" s="13"/>
      <c r="N474" s="13"/>
      <c r="O474" s="13"/>
      <c r="P474" s="13"/>
      <c r="Q474" s="13"/>
      <c r="R474" s="13"/>
      <c r="S474" s="13"/>
      <c r="T474" s="13"/>
      <c r="U474" s="13"/>
      <c r="V474" s="13"/>
      <c r="W474" s="13"/>
      <c r="X474" s="13"/>
      <c r="Y474" s="13"/>
      <c r="Z474" s="13"/>
      <c r="AA474" s="13"/>
      <c r="AB474" s="13"/>
      <c r="AC474" s="13"/>
      <c r="AD474" s="13"/>
    </row>
    <row r="475" ht="15.75" customHeight="1">
      <c r="B475" s="347"/>
      <c r="C475" s="117"/>
      <c r="D475" s="118"/>
      <c r="E475" s="119"/>
      <c r="F475" s="117"/>
      <c r="G475" s="117"/>
      <c r="H475" s="119"/>
      <c r="I475" s="13"/>
      <c r="J475" s="13"/>
      <c r="K475" s="13"/>
      <c r="L475" s="13"/>
      <c r="M475" s="13"/>
      <c r="N475" s="13"/>
      <c r="O475" s="13"/>
      <c r="P475" s="13"/>
      <c r="Q475" s="13"/>
      <c r="R475" s="13"/>
      <c r="S475" s="13"/>
      <c r="T475" s="13"/>
      <c r="U475" s="13"/>
      <c r="V475" s="13"/>
      <c r="W475" s="13"/>
      <c r="X475" s="13"/>
      <c r="Y475" s="13"/>
      <c r="Z475" s="13"/>
      <c r="AA475" s="13"/>
      <c r="AB475" s="13"/>
      <c r="AC475" s="13"/>
      <c r="AD475" s="13"/>
    </row>
    <row r="476" ht="15.75" customHeight="1">
      <c r="B476" s="347"/>
      <c r="C476" s="117"/>
      <c r="D476" s="118"/>
      <c r="E476" s="119"/>
      <c r="F476" s="117"/>
      <c r="G476" s="117"/>
      <c r="H476" s="119"/>
      <c r="I476" s="13"/>
      <c r="J476" s="13"/>
      <c r="K476" s="13"/>
      <c r="L476" s="13"/>
      <c r="M476" s="13"/>
      <c r="N476" s="13"/>
      <c r="O476" s="13"/>
      <c r="P476" s="13"/>
      <c r="Q476" s="13"/>
      <c r="R476" s="13"/>
      <c r="S476" s="13"/>
      <c r="T476" s="13"/>
      <c r="U476" s="13"/>
      <c r="V476" s="13"/>
      <c r="W476" s="13"/>
      <c r="X476" s="13"/>
      <c r="Y476" s="13"/>
      <c r="Z476" s="13"/>
      <c r="AA476" s="13"/>
      <c r="AB476" s="13"/>
      <c r="AC476" s="13"/>
      <c r="AD476" s="13"/>
    </row>
    <row r="477" ht="15.75" customHeight="1">
      <c r="B477" s="347"/>
      <c r="C477" s="117"/>
      <c r="D477" s="118"/>
      <c r="E477" s="119"/>
      <c r="F477" s="117"/>
      <c r="G477" s="117"/>
      <c r="H477" s="119"/>
      <c r="I477" s="13"/>
      <c r="J477" s="13"/>
      <c r="K477" s="13"/>
      <c r="L477" s="13"/>
      <c r="M477" s="13"/>
      <c r="N477" s="13"/>
      <c r="O477" s="13"/>
      <c r="P477" s="13"/>
      <c r="Q477" s="13"/>
      <c r="R477" s="13"/>
      <c r="S477" s="13"/>
      <c r="T477" s="13"/>
      <c r="U477" s="13"/>
      <c r="V477" s="13"/>
      <c r="W477" s="13"/>
      <c r="X477" s="13"/>
      <c r="Y477" s="13"/>
      <c r="Z477" s="13"/>
      <c r="AA477" s="13"/>
      <c r="AB477" s="13"/>
      <c r="AC477" s="13"/>
      <c r="AD477" s="13"/>
    </row>
    <row r="478" ht="15.75" customHeight="1">
      <c r="B478" s="347"/>
      <c r="C478" s="117"/>
      <c r="D478" s="118"/>
      <c r="E478" s="119"/>
      <c r="F478" s="117"/>
      <c r="G478" s="117"/>
      <c r="H478" s="119"/>
      <c r="I478" s="13"/>
      <c r="J478" s="13"/>
      <c r="K478" s="13"/>
      <c r="L478" s="13"/>
      <c r="M478" s="13"/>
      <c r="N478" s="13"/>
      <c r="O478" s="13"/>
      <c r="P478" s="13"/>
      <c r="Q478" s="13"/>
      <c r="R478" s="13"/>
      <c r="S478" s="13"/>
      <c r="T478" s="13"/>
      <c r="U478" s="13"/>
      <c r="V478" s="13"/>
      <c r="W478" s="13"/>
      <c r="X478" s="13"/>
      <c r="Y478" s="13"/>
      <c r="Z478" s="13"/>
      <c r="AA478" s="13"/>
      <c r="AB478" s="13"/>
      <c r="AC478" s="13"/>
      <c r="AD478" s="13"/>
    </row>
    <row r="479" ht="15.75" customHeight="1">
      <c r="B479" s="347"/>
      <c r="C479" s="117"/>
      <c r="D479" s="118"/>
      <c r="E479" s="119"/>
      <c r="F479" s="117"/>
      <c r="G479" s="117"/>
      <c r="H479" s="119"/>
      <c r="I479" s="13"/>
      <c r="J479" s="13"/>
      <c r="K479" s="13"/>
      <c r="L479" s="13"/>
      <c r="M479" s="13"/>
      <c r="N479" s="13"/>
      <c r="O479" s="13"/>
      <c r="P479" s="13"/>
      <c r="Q479" s="13"/>
      <c r="R479" s="13"/>
      <c r="S479" s="13"/>
      <c r="T479" s="13"/>
      <c r="U479" s="13"/>
      <c r="V479" s="13"/>
      <c r="W479" s="13"/>
      <c r="X479" s="13"/>
      <c r="Y479" s="13"/>
      <c r="Z479" s="13"/>
      <c r="AA479" s="13"/>
      <c r="AB479" s="13"/>
      <c r="AC479" s="13"/>
      <c r="AD479" s="13"/>
    </row>
    <row r="480" ht="15.75" customHeight="1">
      <c r="B480" s="347"/>
      <c r="C480" s="117"/>
      <c r="D480" s="118"/>
      <c r="E480" s="119"/>
      <c r="F480" s="117"/>
      <c r="G480" s="117"/>
      <c r="H480" s="119"/>
      <c r="I480" s="13"/>
      <c r="J480" s="13"/>
      <c r="K480" s="13"/>
      <c r="L480" s="13"/>
      <c r="M480" s="13"/>
      <c r="N480" s="13"/>
      <c r="O480" s="13"/>
      <c r="P480" s="13"/>
      <c r="Q480" s="13"/>
      <c r="R480" s="13"/>
      <c r="S480" s="13"/>
      <c r="T480" s="13"/>
      <c r="U480" s="13"/>
      <c r="V480" s="13"/>
      <c r="W480" s="13"/>
      <c r="X480" s="13"/>
      <c r="Y480" s="13"/>
      <c r="Z480" s="13"/>
      <c r="AA480" s="13"/>
      <c r="AB480" s="13"/>
      <c r="AC480" s="13"/>
      <c r="AD480" s="13"/>
    </row>
    <row r="481" ht="15.75" customHeight="1">
      <c r="B481" s="347"/>
      <c r="C481" s="117"/>
      <c r="D481" s="118"/>
      <c r="E481" s="119"/>
      <c r="F481" s="117"/>
      <c r="G481" s="117"/>
      <c r="H481" s="119"/>
      <c r="I481" s="13"/>
      <c r="J481" s="13"/>
      <c r="K481" s="13"/>
      <c r="L481" s="13"/>
      <c r="M481" s="13"/>
      <c r="N481" s="13"/>
      <c r="O481" s="13"/>
      <c r="P481" s="13"/>
      <c r="Q481" s="13"/>
      <c r="R481" s="13"/>
      <c r="S481" s="13"/>
      <c r="T481" s="13"/>
      <c r="U481" s="13"/>
      <c r="V481" s="13"/>
      <c r="W481" s="13"/>
      <c r="X481" s="13"/>
      <c r="Y481" s="13"/>
      <c r="Z481" s="13"/>
      <c r="AA481" s="13"/>
      <c r="AB481" s="13"/>
      <c r="AC481" s="13"/>
      <c r="AD481" s="13"/>
    </row>
    <row r="482" ht="15.75" customHeight="1">
      <c r="B482" s="347"/>
      <c r="C482" s="117"/>
      <c r="D482" s="118"/>
      <c r="E482" s="119"/>
      <c r="F482" s="117"/>
      <c r="G482" s="117"/>
      <c r="H482" s="119"/>
      <c r="I482" s="13"/>
      <c r="J482" s="13"/>
      <c r="K482" s="13"/>
      <c r="L482" s="13"/>
      <c r="M482" s="13"/>
      <c r="N482" s="13"/>
      <c r="O482" s="13"/>
      <c r="P482" s="13"/>
      <c r="Q482" s="13"/>
      <c r="R482" s="13"/>
      <c r="S482" s="13"/>
      <c r="T482" s="13"/>
      <c r="U482" s="13"/>
      <c r="V482" s="13"/>
      <c r="W482" s="13"/>
      <c r="X482" s="13"/>
      <c r="Y482" s="13"/>
      <c r="Z482" s="13"/>
      <c r="AA482" s="13"/>
      <c r="AB482" s="13"/>
      <c r="AC482" s="13"/>
      <c r="AD482" s="13"/>
    </row>
    <row r="483" ht="15.75" customHeight="1">
      <c r="B483" s="347"/>
      <c r="C483" s="117"/>
      <c r="D483" s="118"/>
      <c r="E483" s="119"/>
      <c r="F483" s="117"/>
      <c r="G483" s="117"/>
      <c r="H483" s="119"/>
      <c r="I483" s="13"/>
      <c r="J483" s="13"/>
      <c r="K483" s="13"/>
      <c r="L483" s="13"/>
      <c r="M483" s="13"/>
      <c r="N483" s="13"/>
      <c r="O483" s="13"/>
      <c r="P483" s="13"/>
      <c r="Q483" s="13"/>
      <c r="R483" s="13"/>
      <c r="S483" s="13"/>
      <c r="T483" s="13"/>
      <c r="U483" s="13"/>
      <c r="V483" s="13"/>
      <c r="W483" s="13"/>
      <c r="X483" s="13"/>
      <c r="Y483" s="13"/>
      <c r="Z483" s="13"/>
      <c r="AA483" s="13"/>
      <c r="AB483" s="13"/>
      <c r="AC483" s="13"/>
      <c r="AD483" s="13"/>
    </row>
    <row r="484" ht="15.75" customHeight="1">
      <c r="B484" s="347"/>
      <c r="C484" s="117"/>
      <c r="D484" s="118"/>
      <c r="E484" s="119"/>
      <c r="F484" s="117"/>
      <c r="G484" s="117"/>
      <c r="H484" s="119"/>
      <c r="I484" s="13"/>
      <c r="J484" s="13"/>
      <c r="K484" s="13"/>
      <c r="L484" s="13"/>
      <c r="M484" s="13"/>
      <c r="N484" s="13"/>
      <c r="O484" s="13"/>
      <c r="P484" s="13"/>
      <c r="Q484" s="13"/>
      <c r="R484" s="13"/>
      <c r="S484" s="13"/>
      <c r="T484" s="13"/>
      <c r="U484" s="13"/>
      <c r="V484" s="13"/>
      <c r="W484" s="13"/>
      <c r="X484" s="13"/>
      <c r="Y484" s="13"/>
      <c r="Z484" s="13"/>
      <c r="AA484" s="13"/>
      <c r="AB484" s="13"/>
      <c r="AC484" s="13"/>
      <c r="AD484" s="13"/>
    </row>
    <row r="485" ht="15.75" customHeight="1">
      <c r="B485" s="347"/>
      <c r="C485" s="117"/>
      <c r="D485" s="118"/>
      <c r="E485" s="119"/>
      <c r="F485" s="117"/>
      <c r="G485" s="117"/>
      <c r="H485" s="119"/>
      <c r="I485" s="13"/>
      <c r="J485" s="13"/>
      <c r="K485" s="13"/>
      <c r="L485" s="13"/>
      <c r="M485" s="13"/>
      <c r="N485" s="13"/>
      <c r="O485" s="13"/>
      <c r="P485" s="13"/>
      <c r="Q485" s="13"/>
      <c r="R485" s="13"/>
      <c r="S485" s="13"/>
      <c r="T485" s="13"/>
      <c r="U485" s="13"/>
      <c r="V485" s="13"/>
      <c r="W485" s="13"/>
      <c r="X485" s="13"/>
      <c r="Y485" s="13"/>
      <c r="Z485" s="13"/>
      <c r="AA485" s="13"/>
      <c r="AB485" s="13"/>
      <c r="AC485" s="13"/>
      <c r="AD485" s="13"/>
    </row>
    <row r="486" ht="15.75" customHeight="1">
      <c r="B486" s="347"/>
      <c r="C486" s="117"/>
      <c r="D486" s="118"/>
      <c r="E486" s="119"/>
      <c r="F486" s="117"/>
      <c r="G486" s="117"/>
      <c r="H486" s="119"/>
      <c r="I486" s="13"/>
      <c r="J486" s="13"/>
      <c r="K486" s="13"/>
      <c r="L486" s="13"/>
      <c r="M486" s="13"/>
      <c r="N486" s="13"/>
      <c r="O486" s="13"/>
      <c r="P486" s="13"/>
      <c r="Q486" s="13"/>
      <c r="R486" s="13"/>
      <c r="S486" s="13"/>
      <c r="T486" s="13"/>
      <c r="U486" s="13"/>
      <c r="V486" s="13"/>
      <c r="W486" s="13"/>
      <c r="X486" s="13"/>
      <c r="Y486" s="13"/>
      <c r="Z486" s="13"/>
      <c r="AA486" s="13"/>
      <c r="AB486" s="13"/>
      <c r="AC486" s="13"/>
      <c r="AD486" s="13"/>
    </row>
    <row r="487" ht="15.75" customHeight="1">
      <c r="B487" s="347"/>
      <c r="C487" s="117"/>
      <c r="D487" s="118"/>
      <c r="E487" s="119"/>
      <c r="F487" s="117"/>
      <c r="G487" s="117"/>
      <c r="H487" s="119"/>
      <c r="I487" s="13"/>
      <c r="J487" s="13"/>
      <c r="K487" s="13"/>
      <c r="L487" s="13"/>
      <c r="M487" s="13"/>
      <c r="N487" s="13"/>
      <c r="O487" s="13"/>
      <c r="P487" s="13"/>
      <c r="Q487" s="13"/>
      <c r="R487" s="13"/>
      <c r="S487" s="13"/>
      <c r="T487" s="13"/>
      <c r="U487" s="13"/>
      <c r="V487" s="13"/>
      <c r="W487" s="13"/>
      <c r="X487" s="13"/>
      <c r="Y487" s="13"/>
      <c r="Z487" s="13"/>
      <c r="AA487" s="13"/>
      <c r="AB487" s="13"/>
      <c r="AC487" s="13"/>
      <c r="AD487" s="13"/>
    </row>
    <row r="488" ht="15.75" customHeight="1">
      <c r="B488" s="347"/>
      <c r="C488" s="117"/>
      <c r="D488" s="118"/>
      <c r="E488" s="119"/>
      <c r="F488" s="117"/>
      <c r="G488" s="117"/>
      <c r="H488" s="119"/>
      <c r="I488" s="13"/>
      <c r="J488" s="13"/>
      <c r="K488" s="13"/>
      <c r="L488" s="13"/>
      <c r="M488" s="13"/>
      <c r="N488" s="13"/>
      <c r="O488" s="13"/>
      <c r="P488" s="13"/>
      <c r="Q488" s="13"/>
      <c r="R488" s="13"/>
      <c r="S488" s="13"/>
      <c r="T488" s="13"/>
      <c r="U488" s="13"/>
      <c r="V488" s="13"/>
      <c r="W488" s="13"/>
      <c r="X488" s="13"/>
      <c r="Y488" s="13"/>
      <c r="Z488" s="13"/>
      <c r="AA488" s="13"/>
      <c r="AB488" s="13"/>
      <c r="AC488" s="13"/>
      <c r="AD488" s="13"/>
    </row>
    <row r="489" ht="15.75" customHeight="1">
      <c r="B489" s="347"/>
      <c r="C489" s="117"/>
      <c r="D489" s="118"/>
      <c r="E489" s="119"/>
      <c r="F489" s="117"/>
      <c r="G489" s="117"/>
      <c r="H489" s="119"/>
      <c r="I489" s="13"/>
      <c r="J489" s="13"/>
      <c r="K489" s="13"/>
      <c r="L489" s="13"/>
      <c r="M489" s="13"/>
      <c r="N489" s="13"/>
      <c r="O489" s="13"/>
      <c r="P489" s="13"/>
      <c r="Q489" s="13"/>
      <c r="R489" s="13"/>
      <c r="S489" s="13"/>
      <c r="T489" s="13"/>
      <c r="U489" s="13"/>
      <c r="V489" s="13"/>
      <c r="W489" s="13"/>
      <c r="X489" s="13"/>
      <c r="Y489" s="13"/>
      <c r="Z489" s="13"/>
      <c r="AA489" s="13"/>
      <c r="AB489" s="13"/>
      <c r="AC489" s="13"/>
      <c r="AD489" s="13"/>
    </row>
    <row r="490" ht="15.75" customHeight="1">
      <c r="B490" s="347"/>
      <c r="C490" s="117"/>
      <c r="D490" s="118"/>
      <c r="E490" s="119"/>
      <c r="F490" s="117"/>
      <c r="G490" s="117"/>
      <c r="H490" s="119"/>
      <c r="I490" s="13"/>
      <c r="J490" s="13"/>
      <c r="K490" s="13"/>
      <c r="L490" s="13"/>
      <c r="M490" s="13"/>
      <c r="N490" s="13"/>
      <c r="O490" s="13"/>
      <c r="P490" s="13"/>
      <c r="Q490" s="13"/>
      <c r="R490" s="13"/>
      <c r="S490" s="13"/>
      <c r="T490" s="13"/>
      <c r="U490" s="13"/>
      <c r="V490" s="13"/>
      <c r="W490" s="13"/>
      <c r="X490" s="13"/>
      <c r="Y490" s="13"/>
      <c r="Z490" s="13"/>
      <c r="AA490" s="13"/>
      <c r="AB490" s="13"/>
      <c r="AC490" s="13"/>
      <c r="AD490" s="13"/>
    </row>
    <row r="491" ht="15.75" customHeight="1">
      <c r="B491" s="347"/>
      <c r="C491" s="117"/>
      <c r="D491" s="118"/>
      <c r="E491" s="119"/>
      <c r="F491" s="117"/>
      <c r="G491" s="117"/>
      <c r="H491" s="119"/>
      <c r="I491" s="13"/>
      <c r="J491" s="13"/>
      <c r="K491" s="13"/>
      <c r="L491" s="13"/>
      <c r="M491" s="13"/>
      <c r="N491" s="13"/>
      <c r="O491" s="13"/>
      <c r="P491" s="13"/>
      <c r="Q491" s="13"/>
      <c r="R491" s="13"/>
      <c r="S491" s="13"/>
      <c r="T491" s="13"/>
      <c r="U491" s="13"/>
      <c r="V491" s="13"/>
      <c r="W491" s="13"/>
      <c r="X491" s="13"/>
      <c r="Y491" s="13"/>
      <c r="Z491" s="13"/>
      <c r="AA491" s="13"/>
      <c r="AB491" s="13"/>
      <c r="AC491" s="13"/>
      <c r="AD491" s="13"/>
    </row>
    <row r="492" ht="15.75" customHeight="1">
      <c r="B492" s="347"/>
      <c r="C492" s="117"/>
      <c r="D492" s="118"/>
      <c r="E492" s="119"/>
      <c r="F492" s="117"/>
      <c r="G492" s="117"/>
      <c r="H492" s="119"/>
      <c r="I492" s="13"/>
      <c r="J492" s="13"/>
      <c r="K492" s="13"/>
      <c r="L492" s="13"/>
      <c r="M492" s="13"/>
      <c r="N492" s="13"/>
      <c r="O492" s="13"/>
      <c r="P492" s="13"/>
      <c r="Q492" s="13"/>
      <c r="R492" s="13"/>
      <c r="S492" s="13"/>
      <c r="T492" s="13"/>
      <c r="U492" s="13"/>
      <c r="V492" s="13"/>
      <c r="W492" s="13"/>
      <c r="X492" s="13"/>
      <c r="Y492" s="13"/>
      <c r="Z492" s="13"/>
      <c r="AA492" s="13"/>
      <c r="AB492" s="13"/>
      <c r="AC492" s="13"/>
      <c r="AD492" s="13"/>
    </row>
    <row r="493" ht="15.75" customHeight="1">
      <c r="B493" s="347"/>
      <c r="C493" s="117"/>
      <c r="D493" s="118"/>
      <c r="E493" s="119"/>
      <c r="F493" s="117"/>
      <c r="G493" s="117"/>
      <c r="H493" s="119"/>
      <c r="I493" s="13"/>
      <c r="J493" s="13"/>
      <c r="K493" s="13"/>
      <c r="L493" s="13"/>
      <c r="M493" s="13"/>
      <c r="N493" s="13"/>
      <c r="O493" s="13"/>
      <c r="P493" s="13"/>
      <c r="Q493" s="13"/>
      <c r="R493" s="13"/>
      <c r="S493" s="13"/>
      <c r="T493" s="13"/>
      <c r="U493" s="13"/>
      <c r="V493" s="13"/>
      <c r="W493" s="13"/>
      <c r="X493" s="13"/>
      <c r="Y493" s="13"/>
      <c r="Z493" s="13"/>
      <c r="AA493" s="13"/>
      <c r="AB493" s="13"/>
      <c r="AC493" s="13"/>
      <c r="AD493" s="13"/>
    </row>
    <row r="494" ht="15.75" customHeight="1">
      <c r="B494" s="347"/>
      <c r="C494" s="117"/>
      <c r="D494" s="118"/>
      <c r="E494" s="119"/>
      <c r="F494" s="117"/>
      <c r="G494" s="117"/>
      <c r="H494" s="119"/>
      <c r="I494" s="13"/>
      <c r="J494" s="13"/>
      <c r="K494" s="13"/>
      <c r="L494" s="13"/>
      <c r="M494" s="13"/>
      <c r="N494" s="13"/>
      <c r="O494" s="13"/>
      <c r="P494" s="13"/>
      <c r="Q494" s="13"/>
      <c r="R494" s="13"/>
      <c r="S494" s="13"/>
      <c r="T494" s="13"/>
      <c r="U494" s="13"/>
      <c r="V494" s="13"/>
      <c r="W494" s="13"/>
      <c r="X494" s="13"/>
      <c r="Y494" s="13"/>
      <c r="Z494" s="13"/>
      <c r="AA494" s="13"/>
      <c r="AB494" s="13"/>
      <c r="AC494" s="13"/>
      <c r="AD494" s="13"/>
    </row>
    <row r="495" ht="15.75" customHeight="1">
      <c r="B495" s="347"/>
      <c r="C495" s="117"/>
      <c r="D495" s="118"/>
      <c r="E495" s="119"/>
      <c r="F495" s="117"/>
      <c r="G495" s="117"/>
      <c r="H495" s="119"/>
      <c r="I495" s="13"/>
      <c r="J495" s="13"/>
      <c r="K495" s="13"/>
      <c r="L495" s="13"/>
      <c r="M495" s="13"/>
      <c r="N495" s="13"/>
      <c r="O495" s="13"/>
      <c r="P495" s="13"/>
      <c r="Q495" s="13"/>
      <c r="R495" s="13"/>
      <c r="S495" s="13"/>
      <c r="T495" s="13"/>
      <c r="U495" s="13"/>
      <c r="V495" s="13"/>
      <c r="W495" s="13"/>
      <c r="X495" s="13"/>
      <c r="Y495" s="13"/>
      <c r="Z495" s="13"/>
      <c r="AA495" s="13"/>
      <c r="AB495" s="13"/>
      <c r="AC495" s="13"/>
      <c r="AD495" s="13"/>
    </row>
    <row r="496" ht="15.75" customHeight="1">
      <c r="B496" s="347"/>
      <c r="C496" s="117"/>
      <c r="D496" s="118"/>
      <c r="E496" s="119"/>
      <c r="F496" s="117"/>
      <c r="G496" s="117"/>
      <c r="H496" s="119"/>
      <c r="I496" s="13"/>
      <c r="J496" s="13"/>
      <c r="K496" s="13"/>
      <c r="L496" s="13"/>
      <c r="M496" s="13"/>
      <c r="N496" s="13"/>
      <c r="O496" s="13"/>
      <c r="P496" s="13"/>
      <c r="Q496" s="13"/>
      <c r="R496" s="13"/>
      <c r="S496" s="13"/>
      <c r="T496" s="13"/>
      <c r="U496" s="13"/>
      <c r="V496" s="13"/>
      <c r="W496" s="13"/>
      <c r="X496" s="13"/>
      <c r="Y496" s="13"/>
      <c r="Z496" s="13"/>
      <c r="AA496" s="13"/>
      <c r="AB496" s="13"/>
      <c r="AC496" s="13"/>
      <c r="AD496" s="13"/>
    </row>
    <row r="497" ht="15.75" customHeight="1">
      <c r="B497" s="347"/>
      <c r="C497" s="117"/>
      <c r="D497" s="118"/>
      <c r="E497" s="119"/>
      <c r="F497" s="117"/>
      <c r="G497" s="117"/>
      <c r="H497" s="119"/>
      <c r="I497" s="13"/>
      <c r="J497" s="13"/>
      <c r="K497" s="13"/>
      <c r="L497" s="13"/>
      <c r="M497" s="13"/>
      <c r="N497" s="13"/>
      <c r="O497" s="13"/>
      <c r="P497" s="13"/>
      <c r="Q497" s="13"/>
      <c r="R497" s="13"/>
      <c r="S497" s="13"/>
      <c r="T497" s="13"/>
      <c r="U497" s="13"/>
      <c r="V497" s="13"/>
      <c r="W497" s="13"/>
      <c r="X497" s="13"/>
      <c r="Y497" s="13"/>
      <c r="Z497" s="13"/>
      <c r="AA497" s="13"/>
      <c r="AB497" s="13"/>
      <c r="AC497" s="13"/>
      <c r="AD497" s="13"/>
    </row>
    <row r="498" ht="15.75" customHeight="1">
      <c r="B498" s="347"/>
      <c r="C498" s="117"/>
      <c r="D498" s="118"/>
      <c r="E498" s="119"/>
      <c r="F498" s="117"/>
      <c r="G498" s="117"/>
      <c r="H498" s="119"/>
      <c r="I498" s="13"/>
      <c r="J498" s="13"/>
      <c r="K498" s="13"/>
      <c r="L498" s="13"/>
      <c r="M498" s="13"/>
      <c r="N498" s="13"/>
      <c r="O498" s="13"/>
      <c r="P498" s="13"/>
      <c r="Q498" s="13"/>
      <c r="R498" s="13"/>
      <c r="S498" s="13"/>
      <c r="T498" s="13"/>
      <c r="U498" s="13"/>
      <c r="V498" s="13"/>
      <c r="W498" s="13"/>
      <c r="X498" s="13"/>
      <c r="Y498" s="13"/>
      <c r="Z498" s="13"/>
      <c r="AA498" s="13"/>
      <c r="AB498" s="13"/>
      <c r="AC498" s="13"/>
      <c r="AD498" s="13"/>
    </row>
    <row r="499" ht="15.75" customHeight="1">
      <c r="B499" s="347"/>
      <c r="C499" s="117"/>
      <c r="D499" s="118"/>
      <c r="E499" s="119"/>
      <c r="F499" s="117"/>
      <c r="G499" s="117"/>
      <c r="H499" s="119"/>
      <c r="I499" s="13"/>
      <c r="J499" s="13"/>
      <c r="K499" s="13"/>
      <c r="L499" s="13"/>
      <c r="M499" s="13"/>
      <c r="N499" s="13"/>
      <c r="O499" s="13"/>
      <c r="P499" s="13"/>
      <c r="Q499" s="13"/>
      <c r="R499" s="13"/>
      <c r="S499" s="13"/>
      <c r="T499" s="13"/>
      <c r="U499" s="13"/>
      <c r="V499" s="13"/>
      <c r="W499" s="13"/>
      <c r="X499" s="13"/>
      <c r="Y499" s="13"/>
      <c r="Z499" s="13"/>
      <c r="AA499" s="13"/>
      <c r="AB499" s="13"/>
      <c r="AC499" s="13"/>
      <c r="AD499" s="13"/>
    </row>
    <row r="500" ht="15.75" customHeight="1">
      <c r="B500" s="347"/>
      <c r="C500" s="117"/>
      <c r="D500" s="118"/>
      <c r="E500" s="119"/>
      <c r="F500" s="117"/>
      <c r="G500" s="117"/>
      <c r="H500" s="119"/>
      <c r="I500" s="13"/>
      <c r="J500" s="13"/>
      <c r="K500" s="13"/>
      <c r="L500" s="13"/>
      <c r="M500" s="13"/>
      <c r="N500" s="13"/>
      <c r="O500" s="13"/>
      <c r="P500" s="13"/>
      <c r="Q500" s="13"/>
      <c r="R500" s="13"/>
      <c r="S500" s="13"/>
      <c r="T500" s="13"/>
      <c r="U500" s="13"/>
      <c r="V500" s="13"/>
      <c r="W500" s="13"/>
      <c r="X500" s="13"/>
      <c r="Y500" s="13"/>
      <c r="Z500" s="13"/>
      <c r="AA500" s="13"/>
      <c r="AB500" s="13"/>
      <c r="AC500" s="13"/>
      <c r="AD500" s="13"/>
    </row>
    <row r="501" ht="15.75" customHeight="1">
      <c r="B501" s="347"/>
      <c r="C501" s="117"/>
      <c r="D501" s="118"/>
      <c r="E501" s="119"/>
      <c r="F501" s="117"/>
      <c r="G501" s="117"/>
      <c r="H501" s="119"/>
      <c r="I501" s="13"/>
      <c r="J501" s="13"/>
      <c r="K501" s="13"/>
      <c r="L501" s="13"/>
      <c r="M501" s="13"/>
      <c r="N501" s="13"/>
      <c r="O501" s="13"/>
      <c r="P501" s="13"/>
      <c r="Q501" s="13"/>
      <c r="R501" s="13"/>
      <c r="S501" s="13"/>
      <c r="T501" s="13"/>
      <c r="U501" s="13"/>
      <c r="V501" s="13"/>
      <c r="W501" s="13"/>
      <c r="X501" s="13"/>
      <c r="Y501" s="13"/>
      <c r="Z501" s="13"/>
      <c r="AA501" s="13"/>
      <c r="AB501" s="13"/>
      <c r="AC501" s="13"/>
      <c r="AD501" s="13"/>
    </row>
    <row r="502" ht="15.75" customHeight="1">
      <c r="B502" s="347"/>
      <c r="C502" s="117"/>
      <c r="D502" s="118"/>
      <c r="E502" s="119"/>
      <c r="F502" s="117"/>
      <c r="G502" s="117"/>
      <c r="H502" s="119"/>
      <c r="I502" s="13"/>
      <c r="J502" s="13"/>
      <c r="K502" s="13"/>
      <c r="L502" s="13"/>
      <c r="M502" s="13"/>
      <c r="N502" s="13"/>
      <c r="O502" s="13"/>
      <c r="P502" s="13"/>
      <c r="Q502" s="13"/>
      <c r="R502" s="13"/>
      <c r="S502" s="13"/>
      <c r="T502" s="13"/>
      <c r="U502" s="13"/>
      <c r="V502" s="13"/>
      <c r="W502" s="13"/>
      <c r="X502" s="13"/>
      <c r="Y502" s="13"/>
      <c r="Z502" s="13"/>
      <c r="AA502" s="13"/>
      <c r="AB502" s="13"/>
      <c r="AC502" s="13"/>
      <c r="AD502" s="13"/>
    </row>
    <row r="503" ht="15.75" customHeight="1">
      <c r="B503" s="347"/>
      <c r="C503" s="117"/>
      <c r="D503" s="118"/>
      <c r="E503" s="119"/>
      <c r="F503" s="117"/>
      <c r="G503" s="117"/>
      <c r="H503" s="119"/>
      <c r="I503" s="13"/>
      <c r="J503" s="13"/>
      <c r="K503" s="13"/>
      <c r="L503" s="13"/>
      <c r="M503" s="13"/>
      <c r="N503" s="13"/>
      <c r="O503" s="13"/>
      <c r="P503" s="13"/>
      <c r="Q503" s="13"/>
      <c r="R503" s="13"/>
      <c r="S503" s="13"/>
      <c r="T503" s="13"/>
      <c r="U503" s="13"/>
      <c r="V503" s="13"/>
      <c r="W503" s="13"/>
      <c r="X503" s="13"/>
      <c r="Y503" s="13"/>
      <c r="Z503" s="13"/>
      <c r="AA503" s="13"/>
      <c r="AB503" s="13"/>
      <c r="AC503" s="13"/>
      <c r="AD503" s="13"/>
    </row>
    <row r="504" ht="15.75" customHeight="1">
      <c r="B504" s="347"/>
      <c r="C504" s="117"/>
      <c r="D504" s="118"/>
      <c r="E504" s="119"/>
      <c r="F504" s="117"/>
      <c r="G504" s="117"/>
      <c r="H504" s="119"/>
      <c r="I504" s="13"/>
      <c r="J504" s="13"/>
      <c r="K504" s="13"/>
      <c r="L504" s="13"/>
      <c r="M504" s="13"/>
      <c r="N504" s="13"/>
      <c r="O504" s="13"/>
      <c r="P504" s="13"/>
      <c r="Q504" s="13"/>
      <c r="R504" s="13"/>
      <c r="S504" s="13"/>
      <c r="T504" s="13"/>
      <c r="U504" s="13"/>
      <c r="V504" s="13"/>
      <c r="W504" s="13"/>
      <c r="X504" s="13"/>
      <c r="Y504" s="13"/>
      <c r="Z504" s="13"/>
      <c r="AA504" s="13"/>
      <c r="AB504" s="13"/>
      <c r="AC504" s="13"/>
      <c r="AD504" s="13"/>
    </row>
    <row r="505" ht="15.75" customHeight="1">
      <c r="B505" s="347"/>
      <c r="C505" s="117"/>
      <c r="D505" s="118"/>
      <c r="E505" s="119"/>
      <c r="F505" s="117"/>
      <c r="G505" s="117"/>
      <c r="H505" s="119"/>
      <c r="I505" s="13"/>
      <c r="J505" s="13"/>
      <c r="K505" s="13"/>
      <c r="L505" s="13"/>
      <c r="M505" s="13"/>
      <c r="N505" s="13"/>
      <c r="O505" s="13"/>
      <c r="P505" s="13"/>
      <c r="Q505" s="13"/>
      <c r="R505" s="13"/>
      <c r="S505" s="13"/>
      <c r="T505" s="13"/>
      <c r="U505" s="13"/>
      <c r="V505" s="13"/>
      <c r="W505" s="13"/>
      <c r="X505" s="13"/>
      <c r="Y505" s="13"/>
      <c r="Z505" s="13"/>
      <c r="AA505" s="13"/>
      <c r="AB505" s="13"/>
      <c r="AC505" s="13"/>
      <c r="AD505" s="13"/>
    </row>
    <row r="506" ht="15.75" customHeight="1">
      <c r="B506" s="347"/>
      <c r="C506" s="117"/>
      <c r="D506" s="118"/>
      <c r="E506" s="119"/>
      <c r="F506" s="117"/>
      <c r="G506" s="117"/>
      <c r="H506" s="119"/>
      <c r="I506" s="13"/>
      <c r="J506" s="13"/>
      <c r="K506" s="13"/>
      <c r="L506" s="13"/>
      <c r="M506" s="13"/>
      <c r="N506" s="13"/>
      <c r="O506" s="13"/>
      <c r="P506" s="13"/>
      <c r="Q506" s="13"/>
      <c r="R506" s="13"/>
      <c r="S506" s="13"/>
      <c r="T506" s="13"/>
      <c r="U506" s="13"/>
      <c r="V506" s="13"/>
      <c r="W506" s="13"/>
      <c r="X506" s="13"/>
      <c r="Y506" s="13"/>
      <c r="Z506" s="13"/>
      <c r="AA506" s="13"/>
      <c r="AB506" s="13"/>
      <c r="AC506" s="13"/>
      <c r="AD506" s="13"/>
    </row>
    <row r="507" ht="15.75" customHeight="1">
      <c r="B507" s="347"/>
      <c r="C507" s="117"/>
      <c r="D507" s="118"/>
      <c r="E507" s="119"/>
      <c r="F507" s="117"/>
      <c r="G507" s="117"/>
      <c r="H507" s="119"/>
      <c r="I507" s="13"/>
      <c r="J507" s="13"/>
      <c r="K507" s="13"/>
      <c r="L507" s="13"/>
      <c r="M507" s="13"/>
      <c r="N507" s="13"/>
      <c r="O507" s="13"/>
      <c r="P507" s="13"/>
      <c r="Q507" s="13"/>
      <c r="R507" s="13"/>
      <c r="S507" s="13"/>
      <c r="T507" s="13"/>
      <c r="U507" s="13"/>
      <c r="V507" s="13"/>
      <c r="W507" s="13"/>
      <c r="X507" s="13"/>
      <c r="Y507" s="13"/>
      <c r="Z507" s="13"/>
      <c r="AA507" s="13"/>
      <c r="AB507" s="13"/>
      <c r="AC507" s="13"/>
      <c r="AD507" s="13"/>
    </row>
    <row r="508" ht="15.75" customHeight="1">
      <c r="B508" s="347"/>
      <c r="C508" s="117"/>
      <c r="D508" s="118"/>
      <c r="E508" s="119"/>
      <c r="F508" s="117"/>
      <c r="G508" s="117"/>
      <c r="H508" s="119"/>
      <c r="I508" s="13"/>
      <c r="J508" s="13"/>
      <c r="K508" s="13"/>
      <c r="L508" s="13"/>
      <c r="M508" s="13"/>
      <c r="N508" s="13"/>
      <c r="O508" s="13"/>
      <c r="P508" s="13"/>
      <c r="Q508" s="13"/>
      <c r="R508" s="13"/>
      <c r="S508" s="13"/>
      <c r="T508" s="13"/>
      <c r="U508" s="13"/>
      <c r="V508" s="13"/>
      <c r="W508" s="13"/>
      <c r="X508" s="13"/>
      <c r="Y508" s="13"/>
      <c r="Z508" s="13"/>
      <c r="AA508" s="13"/>
      <c r="AB508" s="13"/>
      <c r="AC508" s="13"/>
      <c r="AD508" s="13"/>
    </row>
    <row r="509" ht="15.75" customHeight="1">
      <c r="B509" s="347"/>
      <c r="C509" s="117"/>
      <c r="D509" s="118"/>
      <c r="E509" s="119"/>
      <c r="F509" s="117"/>
      <c r="G509" s="117"/>
      <c r="H509" s="119"/>
      <c r="I509" s="13"/>
      <c r="J509" s="13"/>
      <c r="K509" s="13"/>
      <c r="L509" s="13"/>
      <c r="M509" s="13"/>
      <c r="N509" s="13"/>
      <c r="O509" s="13"/>
      <c r="P509" s="13"/>
      <c r="Q509" s="13"/>
      <c r="R509" s="13"/>
      <c r="S509" s="13"/>
      <c r="T509" s="13"/>
      <c r="U509" s="13"/>
      <c r="V509" s="13"/>
      <c r="W509" s="13"/>
      <c r="X509" s="13"/>
      <c r="Y509" s="13"/>
      <c r="Z509" s="13"/>
      <c r="AA509" s="13"/>
      <c r="AB509" s="13"/>
      <c r="AC509" s="13"/>
      <c r="AD509" s="13"/>
    </row>
    <row r="510" ht="15.75" customHeight="1">
      <c r="B510" s="347"/>
      <c r="C510" s="117"/>
      <c r="D510" s="118"/>
      <c r="E510" s="119"/>
      <c r="F510" s="117"/>
      <c r="G510" s="117"/>
      <c r="H510" s="119"/>
      <c r="I510" s="13"/>
      <c r="J510" s="13"/>
      <c r="K510" s="13"/>
      <c r="L510" s="13"/>
      <c r="M510" s="13"/>
      <c r="N510" s="13"/>
      <c r="O510" s="13"/>
      <c r="P510" s="13"/>
      <c r="Q510" s="13"/>
      <c r="R510" s="13"/>
      <c r="S510" s="13"/>
      <c r="T510" s="13"/>
      <c r="U510" s="13"/>
      <c r="V510" s="13"/>
      <c r="W510" s="13"/>
      <c r="X510" s="13"/>
      <c r="Y510" s="13"/>
      <c r="Z510" s="13"/>
      <c r="AA510" s="13"/>
      <c r="AB510" s="13"/>
      <c r="AC510" s="13"/>
      <c r="AD510" s="13"/>
    </row>
    <row r="511" ht="15.75" customHeight="1">
      <c r="B511" s="347"/>
      <c r="C511" s="117"/>
      <c r="D511" s="118"/>
      <c r="E511" s="119"/>
      <c r="F511" s="117"/>
      <c r="G511" s="117"/>
      <c r="H511" s="119"/>
      <c r="I511" s="13"/>
      <c r="J511" s="13"/>
      <c r="K511" s="13"/>
      <c r="L511" s="13"/>
      <c r="M511" s="13"/>
      <c r="N511" s="13"/>
      <c r="O511" s="13"/>
      <c r="P511" s="13"/>
      <c r="Q511" s="13"/>
      <c r="R511" s="13"/>
      <c r="S511" s="13"/>
      <c r="T511" s="13"/>
      <c r="U511" s="13"/>
      <c r="V511" s="13"/>
      <c r="W511" s="13"/>
      <c r="X511" s="13"/>
      <c r="Y511" s="13"/>
      <c r="Z511" s="13"/>
      <c r="AA511" s="13"/>
      <c r="AB511" s="13"/>
      <c r="AC511" s="13"/>
      <c r="AD511" s="13"/>
    </row>
    <row r="512" ht="15.75" customHeight="1">
      <c r="B512" s="347"/>
      <c r="C512" s="117"/>
      <c r="D512" s="118"/>
      <c r="E512" s="119"/>
      <c r="F512" s="117"/>
      <c r="G512" s="117"/>
      <c r="H512" s="119"/>
      <c r="I512" s="13"/>
      <c r="J512" s="13"/>
      <c r="K512" s="13"/>
      <c r="L512" s="13"/>
      <c r="M512" s="13"/>
      <c r="N512" s="13"/>
      <c r="O512" s="13"/>
      <c r="P512" s="13"/>
      <c r="Q512" s="13"/>
      <c r="R512" s="13"/>
      <c r="S512" s="13"/>
      <c r="T512" s="13"/>
      <c r="U512" s="13"/>
      <c r="V512" s="13"/>
      <c r="W512" s="13"/>
      <c r="X512" s="13"/>
      <c r="Y512" s="13"/>
      <c r="Z512" s="13"/>
      <c r="AA512" s="13"/>
      <c r="AB512" s="13"/>
      <c r="AC512" s="13"/>
      <c r="AD512" s="13"/>
    </row>
    <row r="513" ht="15.75" customHeight="1">
      <c r="B513" s="347"/>
      <c r="C513" s="117"/>
      <c r="D513" s="118"/>
      <c r="E513" s="119"/>
      <c r="F513" s="117"/>
      <c r="G513" s="117"/>
      <c r="H513" s="119"/>
      <c r="I513" s="13"/>
      <c r="J513" s="13"/>
      <c r="K513" s="13"/>
      <c r="L513" s="13"/>
      <c r="M513" s="13"/>
      <c r="N513" s="13"/>
      <c r="O513" s="13"/>
      <c r="P513" s="13"/>
      <c r="Q513" s="13"/>
      <c r="R513" s="13"/>
      <c r="S513" s="13"/>
      <c r="T513" s="13"/>
      <c r="U513" s="13"/>
      <c r="V513" s="13"/>
      <c r="W513" s="13"/>
      <c r="X513" s="13"/>
      <c r="Y513" s="13"/>
      <c r="Z513" s="13"/>
      <c r="AA513" s="13"/>
      <c r="AB513" s="13"/>
      <c r="AC513" s="13"/>
      <c r="AD513" s="13"/>
    </row>
    <row r="514" ht="15.75" customHeight="1">
      <c r="B514" s="347"/>
      <c r="C514" s="117"/>
      <c r="D514" s="118"/>
      <c r="E514" s="119"/>
      <c r="F514" s="117"/>
      <c r="G514" s="117"/>
      <c r="H514" s="119"/>
      <c r="I514" s="13"/>
      <c r="J514" s="13"/>
      <c r="K514" s="13"/>
      <c r="L514" s="13"/>
      <c r="M514" s="13"/>
      <c r="N514" s="13"/>
      <c r="O514" s="13"/>
      <c r="P514" s="13"/>
      <c r="Q514" s="13"/>
      <c r="R514" s="13"/>
      <c r="S514" s="13"/>
      <c r="T514" s="13"/>
      <c r="U514" s="13"/>
      <c r="V514" s="13"/>
      <c r="W514" s="13"/>
      <c r="X514" s="13"/>
      <c r="Y514" s="13"/>
      <c r="Z514" s="13"/>
      <c r="AA514" s="13"/>
      <c r="AB514" s="13"/>
      <c r="AC514" s="13"/>
      <c r="AD514" s="13"/>
    </row>
    <row r="515" ht="15.75" customHeight="1">
      <c r="B515" s="347"/>
      <c r="C515" s="117"/>
      <c r="D515" s="118"/>
      <c r="E515" s="119"/>
      <c r="F515" s="117"/>
      <c r="G515" s="117"/>
      <c r="H515" s="119"/>
      <c r="I515" s="13"/>
      <c r="J515" s="13"/>
      <c r="K515" s="13"/>
      <c r="L515" s="13"/>
      <c r="M515" s="13"/>
      <c r="N515" s="13"/>
      <c r="O515" s="13"/>
      <c r="P515" s="13"/>
      <c r="Q515" s="13"/>
      <c r="R515" s="13"/>
      <c r="S515" s="13"/>
      <c r="T515" s="13"/>
      <c r="U515" s="13"/>
      <c r="V515" s="13"/>
      <c r="W515" s="13"/>
      <c r="X515" s="13"/>
      <c r="Y515" s="13"/>
      <c r="Z515" s="13"/>
      <c r="AA515" s="13"/>
      <c r="AB515" s="13"/>
      <c r="AC515" s="13"/>
      <c r="AD515" s="13"/>
    </row>
    <row r="516" ht="15.75" customHeight="1">
      <c r="B516" s="347"/>
      <c r="C516" s="117"/>
      <c r="D516" s="118"/>
      <c r="E516" s="119"/>
      <c r="F516" s="117"/>
      <c r="G516" s="117"/>
      <c r="H516" s="119"/>
      <c r="I516" s="13"/>
      <c r="J516" s="13"/>
      <c r="K516" s="13"/>
      <c r="L516" s="13"/>
      <c r="M516" s="13"/>
      <c r="N516" s="13"/>
      <c r="O516" s="13"/>
      <c r="P516" s="13"/>
      <c r="Q516" s="13"/>
      <c r="R516" s="13"/>
      <c r="S516" s="13"/>
      <c r="T516" s="13"/>
      <c r="U516" s="13"/>
      <c r="V516" s="13"/>
      <c r="W516" s="13"/>
      <c r="X516" s="13"/>
      <c r="Y516" s="13"/>
      <c r="Z516" s="13"/>
      <c r="AA516" s="13"/>
      <c r="AB516" s="13"/>
      <c r="AC516" s="13"/>
      <c r="AD516" s="13"/>
    </row>
    <row r="517" ht="15.75" customHeight="1">
      <c r="B517" s="347"/>
      <c r="C517" s="117"/>
      <c r="D517" s="118"/>
      <c r="E517" s="119"/>
      <c r="F517" s="117"/>
      <c r="G517" s="117"/>
      <c r="H517" s="119"/>
      <c r="I517" s="13"/>
      <c r="J517" s="13"/>
      <c r="K517" s="13"/>
      <c r="L517" s="13"/>
      <c r="M517" s="13"/>
      <c r="N517" s="13"/>
      <c r="O517" s="13"/>
      <c r="P517" s="13"/>
      <c r="Q517" s="13"/>
      <c r="R517" s="13"/>
      <c r="S517" s="13"/>
      <c r="T517" s="13"/>
      <c r="U517" s="13"/>
      <c r="V517" s="13"/>
      <c r="W517" s="13"/>
      <c r="X517" s="13"/>
      <c r="Y517" s="13"/>
      <c r="Z517" s="13"/>
      <c r="AA517" s="13"/>
      <c r="AB517" s="13"/>
      <c r="AC517" s="13"/>
      <c r="AD517" s="13"/>
    </row>
    <row r="518" ht="15.75" customHeight="1">
      <c r="B518" s="347"/>
      <c r="C518" s="117"/>
      <c r="D518" s="118"/>
      <c r="E518" s="119"/>
      <c r="F518" s="117"/>
      <c r="G518" s="117"/>
      <c r="H518" s="119"/>
      <c r="I518" s="13"/>
      <c r="J518" s="13"/>
      <c r="K518" s="13"/>
      <c r="L518" s="13"/>
      <c r="M518" s="13"/>
      <c r="N518" s="13"/>
      <c r="O518" s="13"/>
      <c r="P518" s="13"/>
      <c r="Q518" s="13"/>
      <c r="R518" s="13"/>
      <c r="S518" s="13"/>
      <c r="T518" s="13"/>
      <c r="U518" s="13"/>
      <c r="V518" s="13"/>
      <c r="W518" s="13"/>
      <c r="X518" s="13"/>
      <c r="Y518" s="13"/>
      <c r="Z518" s="13"/>
      <c r="AA518" s="13"/>
      <c r="AB518" s="13"/>
      <c r="AC518" s="13"/>
      <c r="AD518" s="13"/>
    </row>
    <row r="519" ht="15.75" customHeight="1">
      <c r="B519" s="347"/>
      <c r="C519" s="117"/>
      <c r="D519" s="118"/>
      <c r="E519" s="119"/>
      <c r="F519" s="117"/>
      <c r="G519" s="117"/>
      <c r="H519" s="119"/>
      <c r="I519" s="13"/>
      <c r="J519" s="13"/>
      <c r="K519" s="13"/>
      <c r="L519" s="13"/>
      <c r="M519" s="13"/>
      <c r="N519" s="13"/>
      <c r="O519" s="13"/>
      <c r="P519" s="13"/>
      <c r="Q519" s="13"/>
      <c r="R519" s="13"/>
      <c r="S519" s="13"/>
      <c r="T519" s="13"/>
      <c r="U519" s="13"/>
      <c r="V519" s="13"/>
      <c r="W519" s="13"/>
      <c r="X519" s="13"/>
      <c r="Y519" s="13"/>
      <c r="Z519" s="13"/>
      <c r="AA519" s="13"/>
      <c r="AB519" s="13"/>
      <c r="AC519" s="13"/>
      <c r="AD519" s="13"/>
    </row>
    <row r="520" ht="15.75" customHeight="1">
      <c r="B520" s="347"/>
      <c r="C520" s="117"/>
      <c r="D520" s="118"/>
      <c r="E520" s="119"/>
      <c r="F520" s="117"/>
      <c r="G520" s="117"/>
      <c r="H520" s="119"/>
      <c r="I520" s="13"/>
      <c r="J520" s="13"/>
      <c r="K520" s="13"/>
      <c r="L520" s="13"/>
      <c r="M520" s="13"/>
      <c r="N520" s="13"/>
      <c r="O520" s="13"/>
      <c r="P520" s="13"/>
      <c r="Q520" s="13"/>
      <c r="R520" s="13"/>
      <c r="S520" s="13"/>
      <c r="T520" s="13"/>
      <c r="U520" s="13"/>
      <c r="V520" s="13"/>
      <c r="W520" s="13"/>
      <c r="X520" s="13"/>
      <c r="Y520" s="13"/>
      <c r="Z520" s="13"/>
      <c r="AA520" s="13"/>
      <c r="AB520" s="13"/>
      <c r="AC520" s="13"/>
      <c r="AD520" s="13"/>
    </row>
    <row r="521" ht="15.75" customHeight="1">
      <c r="B521" s="347"/>
      <c r="C521" s="117"/>
      <c r="D521" s="118"/>
      <c r="E521" s="119"/>
      <c r="F521" s="117"/>
      <c r="G521" s="117"/>
      <c r="H521" s="119"/>
      <c r="I521" s="13"/>
      <c r="J521" s="13"/>
      <c r="K521" s="13"/>
      <c r="L521" s="13"/>
      <c r="M521" s="13"/>
      <c r="N521" s="13"/>
      <c r="O521" s="13"/>
      <c r="P521" s="13"/>
      <c r="Q521" s="13"/>
      <c r="R521" s="13"/>
      <c r="S521" s="13"/>
      <c r="T521" s="13"/>
      <c r="U521" s="13"/>
      <c r="V521" s="13"/>
      <c r="W521" s="13"/>
      <c r="X521" s="13"/>
      <c r="Y521" s="13"/>
      <c r="Z521" s="13"/>
      <c r="AA521" s="13"/>
      <c r="AB521" s="13"/>
      <c r="AC521" s="13"/>
      <c r="AD521" s="13"/>
    </row>
    <row r="522" ht="15.75" customHeight="1">
      <c r="B522" s="347"/>
      <c r="C522" s="117"/>
      <c r="D522" s="118"/>
      <c r="E522" s="119"/>
      <c r="F522" s="117"/>
      <c r="G522" s="117"/>
      <c r="H522" s="119"/>
      <c r="I522" s="13"/>
      <c r="J522" s="13"/>
      <c r="K522" s="13"/>
      <c r="L522" s="13"/>
      <c r="M522" s="13"/>
      <c r="N522" s="13"/>
      <c r="O522" s="13"/>
      <c r="P522" s="13"/>
      <c r="Q522" s="13"/>
      <c r="R522" s="13"/>
      <c r="S522" s="13"/>
      <c r="T522" s="13"/>
      <c r="U522" s="13"/>
      <c r="V522" s="13"/>
      <c r="W522" s="13"/>
      <c r="X522" s="13"/>
      <c r="Y522" s="13"/>
      <c r="Z522" s="13"/>
      <c r="AA522" s="13"/>
      <c r="AB522" s="13"/>
      <c r="AC522" s="13"/>
      <c r="AD522" s="13"/>
    </row>
    <row r="523" ht="15.75" customHeight="1">
      <c r="B523" s="347"/>
      <c r="C523" s="117"/>
      <c r="D523" s="118"/>
      <c r="E523" s="119"/>
      <c r="F523" s="117"/>
      <c r="G523" s="117"/>
      <c r="H523" s="119"/>
      <c r="I523" s="13"/>
      <c r="J523" s="13"/>
      <c r="K523" s="13"/>
      <c r="L523" s="13"/>
      <c r="M523" s="13"/>
      <c r="N523" s="13"/>
      <c r="O523" s="13"/>
      <c r="P523" s="13"/>
      <c r="Q523" s="13"/>
      <c r="R523" s="13"/>
      <c r="S523" s="13"/>
      <c r="T523" s="13"/>
      <c r="U523" s="13"/>
      <c r="V523" s="13"/>
      <c r="W523" s="13"/>
      <c r="X523" s="13"/>
      <c r="Y523" s="13"/>
      <c r="Z523" s="13"/>
      <c r="AA523" s="13"/>
      <c r="AB523" s="13"/>
      <c r="AC523" s="13"/>
      <c r="AD523" s="13"/>
    </row>
    <row r="524" ht="15.75" customHeight="1">
      <c r="B524" s="347"/>
      <c r="C524" s="117"/>
      <c r="D524" s="118"/>
      <c r="E524" s="119"/>
      <c r="F524" s="117"/>
      <c r="G524" s="117"/>
      <c r="H524" s="119"/>
      <c r="I524" s="13"/>
      <c r="J524" s="13"/>
      <c r="K524" s="13"/>
      <c r="L524" s="13"/>
      <c r="M524" s="13"/>
      <c r="N524" s="13"/>
      <c r="O524" s="13"/>
      <c r="P524" s="13"/>
      <c r="Q524" s="13"/>
      <c r="R524" s="13"/>
      <c r="S524" s="13"/>
      <c r="T524" s="13"/>
      <c r="U524" s="13"/>
      <c r="V524" s="13"/>
      <c r="W524" s="13"/>
      <c r="X524" s="13"/>
      <c r="Y524" s="13"/>
      <c r="Z524" s="13"/>
      <c r="AA524" s="13"/>
      <c r="AB524" s="13"/>
      <c r="AC524" s="13"/>
      <c r="AD524" s="13"/>
    </row>
    <row r="525" ht="15.75" customHeight="1">
      <c r="B525" s="347"/>
      <c r="C525" s="117"/>
      <c r="D525" s="118"/>
      <c r="E525" s="119"/>
      <c r="F525" s="117"/>
      <c r="G525" s="117"/>
      <c r="H525" s="119"/>
      <c r="I525" s="13"/>
      <c r="J525" s="13"/>
      <c r="K525" s="13"/>
      <c r="L525" s="13"/>
      <c r="M525" s="13"/>
      <c r="N525" s="13"/>
      <c r="O525" s="13"/>
      <c r="P525" s="13"/>
      <c r="Q525" s="13"/>
      <c r="R525" s="13"/>
      <c r="S525" s="13"/>
      <c r="T525" s="13"/>
      <c r="U525" s="13"/>
      <c r="V525" s="13"/>
      <c r="W525" s="13"/>
      <c r="X525" s="13"/>
      <c r="Y525" s="13"/>
      <c r="Z525" s="13"/>
      <c r="AA525" s="13"/>
      <c r="AB525" s="13"/>
      <c r="AC525" s="13"/>
      <c r="AD525" s="13"/>
    </row>
    <row r="526" ht="15.75" customHeight="1">
      <c r="B526" s="347"/>
      <c r="C526" s="117"/>
      <c r="D526" s="118"/>
      <c r="E526" s="119"/>
      <c r="F526" s="117"/>
      <c r="G526" s="117"/>
      <c r="H526" s="119"/>
      <c r="I526" s="13"/>
      <c r="J526" s="13"/>
      <c r="K526" s="13"/>
      <c r="L526" s="13"/>
      <c r="M526" s="13"/>
      <c r="N526" s="13"/>
      <c r="O526" s="13"/>
      <c r="P526" s="13"/>
      <c r="Q526" s="13"/>
      <c r="R526" s="13"/>
      <c r="S526" s="13"/>
      <c r="T526" s="13"/>
      <c r="U526" s="13"/>
      <c r="V526" s="13"/>
      <c r="W526" s="13"/>
      <c r="X526" s="13"/>
      <c r="Y526" s="13"/>
      <c r="Z526" s="13"/>
      <c r="AA526" s="13"/>
      <c r="AB526" s="13"/>
      <c r="AC526" s="13"/>
      <c r="AD526" s="13"/>
    </row>
    <row r="527" ht="15.75" customHeight="1">
      <c r="B527" s="347"/>
      <c r="C527" s="117"/>
      <c r="D527" s="118"/>
      <c r="E527" s="119"/>
      <c r="F527" s="117"/>
      <c r="G527" s="117"/>
      <c r="H527" s="119"/>
      <c r="I527" s="13"/>
      <c r="J527" s="13"/>
      <c r="K527" s="13"/>
      <c r="L527" s="13"/>
      <c r="M527" s="13"/>
      <c r="N527" s="13"/>
      <c r="O527" s="13"/>
      <c r="P527" s="13"/>
      <c r="Q527" s="13"/>
      <c r="R527" s="13"/>
      <c r="S527" s="13"/>
      <c r="T527" s="13"/>
      <c r="U527" s="13"/>
      <c r="V527" s="13"/>
      <c r="W527" s="13"/>
      <c r="X527" s="13"/>
      <c r="Y527" s="13"/>
      <c r="Z527" s="13"/>
      <c r="AA527" s="13"/>
      <c r="AB527" s="13"/>
      <c r="AC527" s="13"/>
      <c r="AD527" s="13"/>
    </row>
    <row r="528" ht="15.75" customHeight="1">
      <c r="B528" s="347"/>
      <c r="C528" s="117"/>
      <c r="D528" s="118"/>
      <c r="E528" s="119"/>
      <c r="F528" s="117"/>
      <c r="G528" s="117"/>
      <c r="H528" s="119"/>
      <c r="I528" s="13"/>
      <c r="J528" s="13"/>
      <c r="K528" s="13"/>
      <c r="L528" s="13"/>
      <c r="M528" s="13"/>
      <c r="N528" s="13"/>
      <c r="O528" s="13"/>
      <c r="P528" s="13"/>
      <c r="Q528" s="13"/>
      <c r="R528" s="13"/>
      <c r="S528" s="13"/>
      <c r="T528" s="13"/>
      <c r="U528" s="13"/>
      <c r="V528" s="13"/>
      <c r="W528" s="13"/>
      <c r="X528" s="13"/>
      <c r="Y528" s="13"/>
      <c r="Z528" s="13"/>
      <c r="AA528" s="13"/>
      <c r="AB528" s="13"/>
      <c r="AC528" s="13"/>
      <c r="AD528" s="13"/>
    </row>
    <row r="529" ht="15.75" customHeight="1">
      <c r="B529" s="347"/>
      <c r="C529" s="117"/>
      <c r="D529" s="118"/>
      <c r="E529" s="119"/>
      <c r="F529" s="117"/>
      <c r="G529" s="117"/>
      <c r="H529" s="119"/>
      <c r="I529" s="13"/>
      <c r="J529" s="13"/>
      <c r="K529" s="13"/>
      <c r="L529" s="13"/>
      <c r="M529" s="13"/>
      <c r="N529" s="13"/>
      <c r="O529" s="13"/>
      <c r="P529" s="13"/>
      <c r="Q529" s="13"/>
      <c r="R529" s="13"/>
      <c r="S529" s="13"/>
      <c r="T529" s="13"/>
      <c r="U529" s="13"/>
      <c r="V529" s="13"/>
      <c r="W529" s="13"/>
      <c r="X529" s="13"/>
      <c r="Y529" s="13"/>
      <c r="Z529" s="13"/>
      <c r="AA529" s="13"/>
      <c r="AB529" s="13"/>
      <c r="AC529" s="13"/>
      <c r="AD529" s="13"/>
    </row>
    <row r="530" ht="15.75" customHeight="1">
      <c r="B530" s="347"/>
      <c r="C530" s="117"/>
      <c r="D530" s="118"/>
      <c r="E530" s="119"/>
      <c r="F530" s="117"/>
      <c r="G530" s="117"/>
      <c r="H530" s="119"/>
      <c r="I530" s="13"/>
      <c r="J530" s="13"/>
      <c r="K530" s="13"/>
      <c r="L530" s="13"/>
      <c r="M530" s="13"/>
      <c r="N530" s="13"/>
      <c r="O530" s="13"/>
      <c r="P530" s="13"/>
      <c r="Q530" s="13"/>
      <c r="R530" s="13"/>
      <c r="S530" s="13"/>
      <c r="T530" s="13"/>
      <c r="U530" s="13"/>
      <c r="V530" s="13"/>
      <c r="W530" s="13"/>
      <c r="X530" s="13"/>
      <c r="Y530" s="13"/>
      <c r="Z530" s="13"/>
      <c r="AA530" s="13"/>
      <c r="AB530" s="13"/>
      <c r="AC530" s="13"/>
      <c r="AD530" s="13"/>
    </row>
    <row r="531" ht="15.75" customHeight="1">
      <c r="B531" s="347"/>
      <c r="C531" s="117"/>
      <c r="D531" s="118"/>
      <c r="E531" s="119"/>
      <c r="F531" s="117"/>
      <c r="G531" s="117"/>
      <c r="H531" s="119"/>
      <c r="I531" s="13"/>
      <c r="J531" s="13"/>
      <c r="K531" s="13"/>
      <c r="L531" s="13"/>
      <c r="M531" s="13"/>
      <c r="N531" s="13"/>
      <c r="O531" s="13"/>
      <c r="P531" s="13"/>
      <c r="Q531" s="13"/>
      <c r="R531" s="13"/>
      <c r="S531" s="13"/>
      <c r="T531" s="13"/>
      <c r="U531" s="13"/>
      <c r="V531" s="13"/>
      <c r="W531" s="13"/>
      <c r="X531" s="13"/>
      <c r="Y531" s="13"/>
      <c r="Z531" s="13"/>
      <c r="AA531" s="13"/>
      <c r="AB531" s="13"/>
      <c r="AC531" s="13"/>
      <c r="AD531" s="13"/>
    </row>
    <row r="532" ht="15.75" customHeight="1">
      <c r="B532" s="347"/>
      <c r="C532" s="117"/>
      <c r="D532" s="118"/>
      <c r="E532" s="119"/>
      <c r="F532" s="117"/>
      <c r="G532" s="117"/>
      <c r="H532" s="119"/>
      <c r="I532" s="13"/>
      <c r="J532" s="13"/>
      <c r="K532" s="13"/>
      <c r="L532" s="13"/>
      <c r="M532" s="13"/>
      <c r="N532" s="13"/>
      <c r="O532" s="13"/>
      <c r="P532" s="13"/>
      <c r="Q532" s="13"/>
      <c r="R532" s="13"/>
      <c r="S532" s="13"/>
      <c r="T532" s="13"/>
      <c r="U532" s="13"/>
      <c r="V532" s="13"/>
      <c r="W532" s="13"/>
      <c r="X532" s="13"/>
      <c r="Y532" s="13"/>
      <c r="Z532" s="13"/>
      <c r="AA532" s="13"/>
      <c r="AB532" s="13"/>
      <c r="AC532" s="13"/>
      <c r="AD532" s="13"/>
    </row>
    <row r="533" ht="15.75" customHeight="1">
      <c r="B533" s="347"/>
      <c r="C533" s="117"/>
      <c r="D533" s="118"/>
      <c r="E533" s="119"/>
      <c r="F533" s="117"/>
      <c r="G533" s="117"/>
      <c r="H533" s="119"/>
      <c r="I533" s="13"/>
      <c r="J533" s="13"/>
      <c r="K533" s="13"/>
      <c r="L533" s="13"/>
      <c r="M533" s="13"/>
      <c r="N533" s="13"/>
      <c r="O533" s="13"/>
      <c r="P533" s="13"/>
      <c r="Q533" s="13"/>
      <c r="R533" s="13"/>
      <c r="S533" s="13"/>
      <c r="T533" s="13"/>
      <c r="U533" s="13"/>
      <c r="V533" s="13"/>
      <c r="W533" s="13"/>
      <c r="X533" s="13"/>
      <c r="Y533" s="13"/>
      <c r="Z533" s="13"/>
      <c r="AA533" s="13"/>
      <c r="AB533" s="13"/>
      <c r="AC533" s="13"/>
      <c r="AD533" s="13"/>
    </row>
    <row r="534" ht="15.75" customHeight="1">
      <c r="B534" s="347"/>
      <c r="C534" s="117"/>
      <c r="D534" s="118"/>
      <c r="E534" s="119"/>
      <c r="F534" s="117"/>
      <c r="G534" s="117"/>
      <c r="H534" s="119"/>
      <c r="I534" s="13"/>
      <c r="J534" s="13"/>
      <c r="K534" s="13"/>
      <c r="L534" s="13"/>
      <c r="M534" s="13"/>
      <c r="N534" s="13"/>
      <c r="O534" s="13"/>
      <c r="P534" s="13"/>
      <c r="Q534" s="13"/>
      <c r="R534" s="13"/>
      <c r="S534" s="13"/>
      <c r="T534" s="13"/>
      <c r="U534" s="13"/>
      <c r="V534" s="13"/>
      <c r="W534" s="13"/>
      <c r="X534" s="13"/>
      <c r="Y534" s="13"/>
      <c r="Z534" s="13"/>
      <c r="AA534" s="13"/>
      <c r="AB534" s="13"/>
      <c r="AC534" s="13"/>
      <c r="AD534" s="13"/>
    </row>
    <row r="535" ht="15.75" customHeight="1">
      <c r="B535" s="347"/>
      <c r="C535" s="117"/>
      <c r="D535" s="118"/>
      <c r="E535" s="119"/>
      <c r="F535" s="117"/>
      <c r="G535" s="117"/>
      <c r="H535" s="119"/>
      <c r="I535" s="13"/>
      <c r="J535" s="13"/>
      <c r="K535" s="13"/>
      <c r="L535" s="13"/>
      <c r="M535" s="13"/>
      <c r="N535" s="13"/>
      <c r="O535" s="13"/>
      <c r="P535" s="13"/>
      <c r="Q535" s="13"/>
      <c r="R535" s="13"/>
      <c r="S535" s="13"/>
      <c r="T535" s="13"/>
      <c r="U535" s="13"/>
      <c r="V535" s="13"/>
      <c r="W535" s="13"/>
      <c r="X535" s="13"/>
      <c r="Y535" s="13"/>
      <c r="Z535" s="13"/>
      <c r="AA535" s="13"/>
      <c r="AB535" s="13"/>
      <c r="AC535" s="13"/>
      <c r="AD535" s="13"/>
    </row>
    <row r="536" ht="15.75" customHeight="1">
      <c r="B536" s="347"/>
      <c r="C536" s="117"/>
      <c r="D536" s="118"/>
      <c r="E536" s="119"/>
      <c r="F536" s="117"/>
      <c r="G536" s="117"/>
      <c r="H536" s="119"/>
      <c r="I536" s="13"/>
      <c r="J536" s="13"/>
      <c r="K536" s="13"/>
      <c r="L536" s="13"/>
      <c r="M536" s="13"/>
      <c r="N536" s="13"/>
      <c r="O536" s="13"/>
      <c r="P536" s="13"/>
      <c r="Q536" s="13"/>
      <c r="R536" s="13"/>
      <c r="S536" s="13"/>
      <c r="T536" s="13"/>
      <c r="U536" s="13"/>
      <c r="V536" s="13"/>
      <c r="W536" s="13"/>
      <c r="X536" s="13"/>
      <c r="Y536" s="13"/>
      <c r="Z536" s="13"/>
      <c r="AA536" s="13"/>
      <c r="AB536" s="13"/>
      <c r="AC536" s="13"/>
      <c r="AD536" s="13"/>
    </row>
    <row r="537" ht="15.75" customHeight="1">
      <c r="B537" s="347"/>
      <c r="C537" s="117"/>
      <c r="D537" s="118"/>
      <c r="E537" s="119"/>
      <c r="F537" s="117"/>
      <c r="G537" s="117"/>
      <c r="H537" s="119"/>
      <c r="I537" s="13"/>
      <c r="J537" s="13"/>
      <c r="K537" s="13"/>
      <c r="L537" s="13"/>
      <c r="M537" s="13"/>
      <c r="N537" s="13"/>
      <c r="O537" s="13"/>
      <c r="P537" s="13"/>
      <c r="Q537" s="13"/>
      <c r="R537" s="13"/>
      <c r="S537" s="13"/>
      <c r="T537" s="13"/>
      <c r="U537" s="13"/>
      <c r="V537" s="13"/>
      <c r="W537" s="13"/>
      <c r="X537" s="13"/>
      <c r="Y537" s="13"/>
      <c r="Z537" s="13"/>
      <c r="AA537" s="13"/>
      <c r="AB537" s="13"/>
      <c r="AC537" s="13"/>
      <c r="AD537" s="13"/>
    </row>
    <row r="538" ht="15.75" customHeight="1">
      <c r="B538" s="347"/>
      <c r="C538" s="117"/>
      <c r="D538" s="118"/>
      <c r="E538" s="119"/>
      <c r="F538" s="117"/>
      <c r="G538" s="117"/>
      <c r="H538" s="119"/>
      <c r="I538" s="13"/>
      <c r="J538" s="13"/>
      <c r="K538" s="13"/>
      <c r="L538" s="13"/>
      <c r="M538" s="13"/>
      <c r="N538" s="13"/>
      <c r="O538" s="13"/>
      <c r="P538" s="13"/>
      <c r="Q538" s="13"/>
      <c r="R538" s="13"/>
      <c r="S538" s="13"/>
      <c r="T538" s="13"/>
      <c r="U538" s="13"/>
      <c r="V538" s="13"/>
      <c r="W538" s="13"/>
      <c r="X538" s="13"/>
      <c r="Y538" s="13"/>
      <c r="Z538" s="13"/>
      <c r="AA538" s="13"/>
      <c r="AB538" s="13"/>
      <c r="AC538" s="13"/>
      <c r="AD538" s="13"/>
    </row>
    <row r="539" ht="15.75" customHeight="1">
      <c r="B539" s="347"/>
      <c r="C539" s="117"/>
      <c r="D539" s="118"/>
      <c r="E539" s="119"/>
      <c r="F539" s="117"/>
      <c r="G539" s="117"/>
      <c r="H539" s="119"/>
      <c r="I539" s="13"/>
      <c r="J539" s="13"/>
      <c r="K539" s="13"/>
      <c r="L539" s="13"/>
      <c r="M539" s="13"/>
      <c r="N539" s="13"/>
      <c r="O539" s="13"/>
      <c r="P539" s="13"/>
      <c r="Q539" s="13"/>
      <c r="R539" s="13"/>
      <c r="S539" s="13"/>
      <c r="T539" s="13"/>
      <c r="U539" s="13"/>
      <c r="V539" s="13"/>
      <c r="W539" s="13"/>
      <c r="X539" s="13"/>
      <c r="Y539" s="13"/>
      <c r="Z539" s="13"/>
      <c r="AA539" s="13"/>
      <c r="AB539" s="13"/>
      <c r="AC539" s="13"/>
      <c r="AD539" s="13"/>
    </row>
    <row r="540" ht="15.75" customHeight="1">
      <c r="B540" s="347"/>
      <c r="C540" s="117"/>
      <c r="D540" s="118"/>
      <c r="E540" s="119"/>
      <c r="F540" s="117"/>
      <c r="G540" s="117"/>
      <c r="H540" s="119"/>
      <c r="I540" s="13"/>
      <c r="J540" s="13"/>
      <c r="K540" s="13"/>
      <c r="L540" s="13"/>
      <c r="M540" s="13"/>
      <c r="N540" s="13"/>
      <c r="O540" s="13"/>
      <c r="P540" s="13"/>
      <c r="Q540" s="13"/>
      <c r="R540" s="13"/>
      <c r="S540" s="13"/>
      <c r="T540" s="13"/>
      <c r="U540" s="13"/>
      <c r="V540" s="13"/>
      <c r="W540" s="13"/>
      <c r="X540" s="13"/>
      <c r="Y540" s="13"/>
      <c r="Z540" s="13"/>
      <c r="AA540" s="13"/>
      <c r="AB540" s="13"/>
      <c r="AC540" s="13"/>
      <c r="AD540" s="13"/>
    </row>
    <row r="541" ht="15.75" customHeight="1">
      <c r="B541" s="347"/>
      <c r="C541" s="117"/>
      <c r="D541" s="118"/>
      <c r="E541" s="119"/>
      <c r="F541" s="117"/>
      <c r="G541" s="117"/>
      <c r="H541" s="119"/>
      <c r="I541" s="13"/>
      <c r="J541" s="13"/>
      <c r="K541" s="13"/>
      <c r="L541" s="13"/>
      <c r="M541" s="13"/>
      <c r="N541" s="13"/>
      <c r="O541" s="13"/>
      <c r="P541" s="13"/>
      <c r="Q541" s="13"/>
      <c r="R541" s="13"/>
      <c r="S541" s="13"/>
      <c r="T541" s="13"/>
      <c r="U541" s="13"/>
      <c r="V541" s="13"/>
      <c r="W541" s="13"/>
      <c r="X541" s="13"/>
      <c r="Y541" s="13"/>
      <c r="Z541" s="13"/>
      <c r="AA541" s="13"/>
      <c r="AB541" s="13"/>
      <c r="AC541" s="13"/>
      <c r="AD541" s="13"/>
    </row>
    <row r="542" ht="15.75" customHeight="1">
      <c r="B542" s="347"/>
      <c r="C542" s="117"/>
      <c r="D542" s="118"/>
      <c r="E542" s="119"/>
      <c r="F542" s="117"/>
      <c r="G542" s="117"/>
      <c r="H542" s="119"/>
      <c r="I542" s="13"/>
      <c r="J542" s="13"/>
      <c r="K542" s="13"/>
      <c r="L542" s="13"/>
      <c r="M542" s="13"/>
      <c r="N542" s="13"/>
      <c r="O542" s="13"/>
      <c r="P542" s="13"/>
      <c r="Q542" s="13"/>
      <c r="R542" s="13"/>
      <c r="S542" s="13"/>
      <c r="T542" s="13"/>
      <c r="U542" s="13"/>
      <c r="V542" s="13"/>
      <c r="W542" s="13"/>
      <c r="X542" s="13"/>
      <c r="Y542" s="13"/>
      <c r="Z542" s="13"/>
      <c r="AA542" s="13"/>
      <c r="AB542" s="13"/>
      <c r="AC542" s="13"/>
      <c r="AD542" s="13"/>
    </row>
    <row r="543" ht="15.75" customHeight="1">
      <c r="B543" s="347"/>
      <c r="C543" s="117"/>
      <c r="D543" s="118"/>
      <c r="E543" s="119"/>
      <c r="F543" s="117"/>
      <c r="G543" s="117"/>
      <c r="H543" s="119"/>
      <c r="I543" s="13"/>
      <c r="J543" s="13"/>
      <c r="K543" s="13"/>
      <c r="L543" s="13"/>
      <c r="M543" s="13"/>
      <c r="N543" s="13"/>
      <c r="O543" s="13"/>
      <c r="P543" s="13"/>
      <c r="Q543" s="13"/>
      <c r="R543" s="13"/>
      <c r="S543" s="13"/>
      <c r="T543" s="13"/>
      <c r="U543" s="13"/>
      <c r="V543" s="13"/>
      <c r="W543" s="13"/>
      <c r="X543" s="13"/>
      <c r="Y543" s="13"/>
      <c r="Z543" s="13"/>
      <c r="AA543" s="13"/>
      <c r="AB543" s="13"/>
      <c r="AC543" s="13"/>
      <c r="AD543" s="13"/>
    </row>
    <row r="544" ht="15.75" customHeight="1">
      <c r="B544" s="347"/>
      <c r="C544" s="117"/>
      <c r="D544" s="118"/>
      <c r="E544" s="119"/>
      <c r="F544" s="117"/>
      <c r="G544" s="117"/>
      <c r="H544" s="119"/>
      <c r="I544" s="13"/>
      <c r="J544" s="13"/>
      <c r="K544" s="13"/>
      <c r="L544" s="13"/>
      <c r="M544" s="13"/>
      <c r="N544" s="13"/>
      <c r="O544" s="13"/>
      <c r="P544" s="13"/>
      <c r="Q544" s="13"/>
      <c r="R544" s="13"/>
      <c r="S544" s="13"/>
      <c r="T544" s="13"/>
      <c r="U544" s="13"/>
      <c r="V544" s="13"/>
      <c r="W544" s="13"/>
      <c r="X544" s="13"/>
      <c r="Y544" s="13"/>
      <c r="Z544" s="13"/>
      <c r="AA544" s="13"/>
      <c r="AB544" s="13"/>
      <c r="AC544" s="13"/>
      <c r="AD544" s="13"/>
    </row>
    <row r="545" ht="15.75" customHeight="1">
      <c r="B545" s="347"/>
      <c r="C545" s="117"/>
      <c r="D545" s="118"/>
      <c r="E545" s="119"/>
      <c r="F545" s="117"/>
      <c r="G545" s="117"/>
      <c r="H545" s="119"/>
      <c r="I545" s="13"/>
      <c r="J545" s="13"/>
      <c r="K545" s="13"/>
      <c r="L545" s="13"/>
      <c r="M545" s="13"/>
      <c r="N545" s="13"/>
      <c r="O545" s="13"/>
      <c r="P545" s="13"/>
      <c r="Q545" s="13"/>
      <c r="R545" s="13"/>
      <c r="S545" s="13"/>
      <c r="T545" s="13"/>
      <c r="U545" s="13"/>
      <c r="V545" s="13"/>
      <c r="W545" s="13"/>
      <c r="X545" s="13"/>
      <c r="Y545" s="13"/>
      <c r="Z545" s="13"/>
      <c r="AA545" s="13"/>
      <c r="AB545" s="13"/>
      <c r="AC545" s="13"/>
      <c r="AD545" s="13"/>
    </row>
    <row r="546" ht="15.75" customHeight="1">
      <c r="B546" s="347"/>
      <c r="C546" s="117"/>
      <c r="D546" s="118"/>
      <c r="E546" s="119"/>
      <c r="F546" s="117"/>
      <c r="G546" s="117"/>
      <c r="H546" s="119"/>
      <c r="I546" s="13"/>
      <c r="J546" s="13"/>
      <c r="K546" s="13"/>
      <c r="L546" s="13"/>
      <c r="M546" s="13"/>
      <c r="N546" s="13"/>
      <c r="O546" s="13"/>
      <c r="P546" s="13"/>
      <c r="Q546" s="13"/>
      <c r="R546" s="13"/>
      <c r="S546" s="13"/>
      <c r="T546" s="13"/>
      <c r="U546" s="13"/>
      <c r="V546" s="13"/>
      <c r="W546" s="13"/>
      <c r="X546" s="13"/>
      <c r="Y546" s="13"/>
      <c r="Z546" s="13"/>
      <c r="AA546" s="13"/>
      <c r="AB546" s="13"/>
      <c r="AC546" s="13"/>
      <c r="AD546" s="13"/>
    </row>
    <row r="547" ht="15.75" customHeight="1">
      <c r="B547" s="347"/>
      <c r="C547" s="117"/>
      <c r="D547" s="118"/>
      <c r="E547" s="119"/>
      <c r="F547" s="117"/>
      <c r="G547" s="117"/>
      <c r="H547" s="119"/>
      <c r="I547" s="13"/>
      <c r="J547" s="13"/>
      <c r="K547" s="13"/>
      <c r="L547" s="13"/>
      <c r="M547" s="13"/>
      <c r="N547" s="13"/>
      <c r="O547" s="13"/>
      <c r="P547" s="13"/>
      <c r="Q547" s="13"/>
      <c r="R547" s="13"/>
      <c r="S547" s="13"/>
      <c r="T547" s="13"/>
      <c r="U547" s="13"/>
      <c r="V547" s="13"/>
      <c r="W547" s="13"/>
      <c r="X547" s="13"/>
      <c r="Y547" s="13"/>
      <c r="Z547" s="13"/>
      <c r="AA547" s="13"/>
      <c r="AB547" s="13"/>
      <c r="AC547" s="13"/>
      <c r="AD547" s="13"/>
    </row>
    <row r="548" ht="15.75" customHeight="1">
      <c r="B548" s="347"/>
      <c r="C548" s="117"/>
      <c r="D548" s="118"/>
      <c r="E548" s="119"/>
      <c r="F548" s="117"/>
      <c r="G548" s="117"/>
      <c r="H548" s="119"/>
      <c r="I548" s="13"/>
      <c r="J548" s="13"/>
      <c r="K548" s="13"/>
      <c r="L548" s="13"/>
      <c r="M548" s="13"/>
      <c r="N548" s="13"/>
      <c r="O548" s="13"/>
      <c r="P548" s="13"/>
      <c r="Q548" s="13"/>
      <c r="R548" s="13"/>
      <c r="S548" s="13"/>
      <c r="T548" s="13"/>
      <c r="U548" s="13"/>
      <c r="V548" s="13"/>
      <c r="W548" s="13"/>
      <c r="X548" s="13"/>
      <c r="Y548" s="13"/>
      <c r="Z548" s="13"/>
      <c r="AA548" s="13"/>
      <c r="AB548" s="13"/>
      <c r="AC548" s="13"/>
      <c r="AD548" s="13"/>
    </row>
    <row r="549" ht="15.75" customHeight="1">
      <c r="B549" s="347"/>
      <c r="C549" s="117"/>
      <c r="D549" s="118"/>
      <c r="E549" s="119"/>
      <c r="F549" s="117"/>
      <c r="G549" s="117"/>
      <c r="H549" s="119"/>
      <c r="I549" s="13"/>
      <c r="J549" s="13"/>
      <c r="K549" s="13"/>
      <c r="L549" s="13"/>
      <c r="M549" s="13"/>
      <c r="N549" s="13"/>
      <c r="O549" s="13"/>
      <c r="P549" s="13"/>
      <c r="Q549" s="13"/>
      <c r="R549" s="13"/>
      <c r="S549" s="13"/>
      <c r="T549" s="13"/>
      <c r="U549" s="13"/>
      <c r="V549" s="13"/>
      <c r="W549" s="13"/>
      <c r="X549" s="13"/>
      <c r="Y549" s="13"/>
      <c r="Z549" s="13"/>
      <c r="AA549" s="13"/>
      <c r="AB549" s="13"/>
      <c r="AC549" s="13"/>
      <c r="AD549" s="13"/>
    </row>
    <row r="550" ht="15.75" customHeight="1">
      <c r="B550" s="347"/>
      <c r="C550" s="117"/>
      <c r="D550" s="118"/>
      <c r="E550" s="119"/>
      <c r="F550" s="117"/>
      <c r="G550" s="117"/>
      <c r="H550" s="119"/>
      <c r="I550" s="13"/>
      <c r="J550" s="13"/>
      <c r="K550" s="13"/>
      <c r="L550" s="13"/>
      <c r="M550" s="13"/>
      <c r="N550" s="13"/>
      <c r="O550" s="13"/>
      <c r="P550" s="13"/>
      <c r="Q550" s="13"/>
      <c r="R550" s="13"/>
      <c r="S550" s="13"/>
      <c r="T550" s="13"/>
      <c r="U550" s="13"/>
      <c r="V550" s="13"/>
      <c r="W550" s="13"/>
      <c r="X550" s="13"/>
      <c r="Y550" s="13"/>
      <c r="Z550" s="13"/>
      <c r="AA550" s="13"/>
      <c r="AB550" s="13"/>
      <c r="AC550" s="13"/>
      <c r="AD550" s="13"/>
    </row>
    <row r="551" ht="15.75" customHeight="1">
      <c r="B551" s="347"/>
      <c r="C551" s="117"/>
      <c r="D551" s="118"/>
      <c r="E551" s="119"/>
      <c r="F551" s="117"/>
      <c r="G551" s="117"/>
      <c r="H551" s="119"/>
      <c r="I551" s="13"/>
      <c r="J551" s="13"/>
      <c r="K551" s="13"/>
      <c r="L551" s="13"/>
      <c r="M551" s="13"/>
      <c r="N551" s="13"/>
      <c r="O551" s="13"/>
      <c r="P551" s="13"/>
      <c r="Q551" s="13"/>
      <c r="R551" s="13"/>
      <c r="S551" s="13"/>
      <c r="T551" s="13"/>
      <c r="U551" s="13"/>
      <c r="V551" s="13"/>
      <c r="W551" s="13"/>
      <c r="X551" s="13"/>
      <c r="Y551" s="13"/>
      <c r="Z551" s="13"/>
      <c r="AA551" s="13"/>
      <c r="AB551" s="13"/>
      <c r="AC551" s="13"/>
      <c r="AD551" s="13"/>
    </row>
    <row r="552" ht="15.75" customHeight="1">
      <c r="B552" s="347"/>
      <c r="C552" s="117"/>
      <c r="D552" s="118"/>
      <c r="E552" s="119"/>
      <c r="F552" s="117"/>
      <c r="G552" s="117"/>
      <c r="H552" s="119"/>
      <c r="I552" s="13"/>
      <c r="J552" s="13"/>
      <c r="K552" s="13"/>
      <c r="L552" s="13"/>
      <c r="M552" s="13"/>
      <c r="N552" s="13"/>
      <c r="O552" s="13"/>
      <c r="P552" s="13"/>
      <c r="Q552" s="13"/>
      <c r="R552" s="13"/>
      <c r="S552" s="13"/>
      <c r="T552" s="13"/>
      <c r="U552" s="13"/>
      <c r="V552" s="13"/>
      <c r="W552" s="13"/>
      <c r="X552" s="13"/>
      <c r="Y552" s="13"/>
      <c r="Z552" s="13"/>
      <c r="AA552" s="13"/>
      <c r="AB552" s="13"/>
      <c r="AC552" s="13"/>
      <c r="AD552" s="13"/>
    </row>
    <row r="553" ht="15.75" customHeight="1">
      <c r="B553" s="347"/>
      <c r="C553" s="117"/>
      <c r="D553" s="118"/>
      <c r="E553" s="119"/>
      <c r="F553" s="117"/>
      <c r="G553" s="117"/>
      <c r="H553" s="119"/>
      <c r="I553" s="13"/>
      <c r="J553" s="13"/>
      <c r="K553" s="13"/>
      <c r="L553" s="13"/>
      <c r="M553" s="13"/>
      <c r="N553" s="13"/>
      <c r="O553" s="13"/>
      <c r="P553" s="13"/>
      <c r="Q553" s="13"/>
      <c r="R553" s="13"/>
      <c r="S553" s="13"/>
      <c r="T553" s="13"/>
      <c r="U553" s="13"/>
      <c r="V553" s="13"/>
      <c r="W553" s="13"/>
      <c r="X553" s="13"/>
      <c r="Y553" s="13"/>
      <c r="Z553" s="13"/>
      <c r="AA553" s="13"/>
      <c r="AB553" s="13"/>
      <c r="AC553" s="13"/>
      <c r="AD553" s="13"/>
    </row>
    <row r="554" ht="15.75" customHeight="1">
      <c r="B554" s="347"/>
      <c r="C554" s="117"/>
      <c r="D554" s="118"/>
      <c r="E554" s="119"/>
      <c r="F554" s="117"/>
      <c r="G554" s="117"/>
      <c r="H554" s="119"/>
      <c r="I554" s="13"/>
      <c r="J554" s="13"/>
      <c r="K554" s="13"/>
      <c r="L554" s="13"/>
      <c r="M554" s="13"/>
      <c r="N554" s="13"/>
      <c r="O554" s="13"/>
      <c r="P554" s="13"/>
      <c r="Q554" s="13"/>
      <c r="R554" s="13"/>
      <c r="S554" s="13"/>
      <c r="T554" s="13"/>
      <c r="U554" s="13"/>
      <c r="V554" s="13"/>
      <c r="W554" s="13"/>
      <c r="X554" s="13"/>
      <c r="Y554" s="13"/>
      <c r="Z554" s="13"/>
      <c r="AA554" s="13"/>
      <c r="AB554" s="13"/>
      <c r="AC554" s="13"/>
      <c r="AD554" s="13"/>
    </row>
    <row r="555" ht="15.75" customHeight="1">
      <c r="B555" s="347"/>
      <c r="C555" s="117"/>
      <c r="D555" s="118"/>
      <c r="E555" s="119"/>
      <c r="F555" s="117"/>
      <c r="G555" s="117"/>
      <c r="H555" s="119"/>
      <c r="I555" s="13"/>
      <c r="J555" s="13"/>
      <c r="K555" s="13"/>
      <c r="L555" s="13"/>
      <c r="M555" s="13"/>
      <c r="N555" s="13"/>
      <c r="O555" s="13"/>
      <c r="P555" s="13"/>
      <c r="Q555" s="13"/>
      <c r="R555" s="13"/>
      <c r="S555" s="13"/>
      <c r="T555" s="13"/>
      <c r="U555" s="13"/>
      <c r="V555" s="13"/>
      <c r="W555" s="13"/>
      <c r="X555" s="13"/>
      <c r="Y555" s="13"/>
      <c r="Z555" s="13"/>
      <c r="AA555" s="13"/>
      <c r="AB555" s="13"/>
      <c r="AC555" s="13"/>
      <c r="AD555" s="13"/>
    </row>
    <row r="556" ht="15.75" customHeight="1">
      <c r="B556" s="347"/>
      <c r="C556" s="117"/>
      <c r="D556" s="118"/>
      <c r="E556" s="119"/>
      <c r="F556" s="117"/>
      <c r="G556" s="117"/>
      <c r="H556" s="119"/>
      <c r="I556" s="13"/>
      <c r="J556" s="13"/>
      <c r="K556" s="13"/>
      <c r="L556" s="13"/>
      <c r="M556" s="13"/>
      <c r="N556" s="13"/>
      <c r="O556" s="13"/>
      <c r="P556" s="13"/>
      <c r="Q556" s="13"/>
      <c r="R556" s="13"/>
      <c r="S556" s="13"/>
      <c r="T556" s="13"/>
      <c r="U556" s="13"/>
      <c r="V556" s="13"/>
      <c r="W556" s="13"/>
      <c r="X556" s="13"/>
      <c r="Y556" s="13"/>
      <c r="Z556" s="13"/>
      <c r="AA556" s="13"/>
      <c r="AB556" s="13"/>
      <c r="AC556" s="13"/>
      <c r="AD556" s="13"/>
    </row>
    <row r="557" ht="15.75" customHeight="1">
      <c r="B557" s="347"/>
      <c r="C557" s="117"/>
      <c r="D557" s="118"/>
      <c r="E557" s="119"/>
      <c r="F557" s="117"/>
      <c r="G557" s="117"/>
      <c r="H557" s="119"/>
      <c r="I557" s="13"/>
      <c r="J557" s="13"/>
      <c r="K557" s="13"/>
      <c r="L557" s="13"/>
      <c r="M557" s="13"/>
      <c r="N557" s="13"/>
      <c r="O557" s="13"/>
      <c r="P557" s="13"/>
      <c r="Q557" s="13"/>
      <c r="R557" s="13"/>
      <c r="S557" s="13"/>
      <c r="T557" s="13"/>
      <c r="U557" s="13"/>
      <c r="V557" s="13"/>
      <c r="W557" s="13"/>
      <c r="X557" s="13"/>
      <c r="Y557" s="13"/>
      <c r="Z557" s="13"/>
      <c r="AA557" s="13"/>
      <c r="AB557" s="13"/>
      <c r="AC557" s="13"/>
      <c r="AD557" s="13"/>
    </row>
    <row r="558" ht="15.75" customHeight="1">
      <c r="B558" s="347"/>
      <c r="C558" s="117"/>
      <c r="D558" s="118"/>
      <c r="E558" s="119"/>
      <c r="F558" s="117"/>
      <c r="G558" s="117"/>
      <c r="H558" s="119"/>
      <c r="I558" s="13"/>
      <c r="J558" s="13"/>
      <c r="K558" s="13"/>
      <c r="L558" s="13"/>
      <c r="M558" s="13"/>
      <c r="N558" s="13"/>
      <c r="O558" s="13"/>
      <c r="P558" s="13"/>
      <c r="Q558" s="13"/>
      <c r="R558" s="13"/>
      <c r="S558" s="13"/>
      <c r="T558" s="13"/>
      <c r="U558" s="13"/>
      <c r="V558" s="13"/>
      <c r="W558" s="13"/>
      <c r="X558" s="13"/>
      <c r="Y558" s="13"/>
      <c r="Z558" s="13"/>
      <c r="AA558" s="13"/>
      <c r="AB558" s="13"/>
      <c r="AC558" s="13"/>
      <c r="AD558" s="13"/>
    </row>
    <row r="559" ht="15.75" customHeight="1">
      <c r="B559" s="347"/>
      <c r="C559" s="117"/>
      <c r="D559" s="118"/>
      <c r="E559" s="119"/>
      <c r="F559" s="117"/>
      <c r="G559" s="117"/>
      <c r="H559" s="119"/>
      <c r="I559" s="13"/>
      <c r="J559" s="13"/>
      <c r="K559" s="13"/>
      <c r="L559" s="13"/>
      <c r="M559" s="13"/>
      <c r="N559" s="13"/>
      <c r="O559" s="13"/>
      <c r="P559" s="13"/>
      <c r="Q559" s="13"/>
      <c r="R559" s="13"/>
      <c r="S559" s="13"/>
      <c r="T559" s="13"/>
      <c r="U559" s="13"/>
      <c r="V559" s="13"/>
      <c r="W559" s="13"/>
      <c r="X559" s="13"/>
      <c r="Y559" s="13"/>
      <c r="Z559" s="13"/>
      <c r="AA559" s="13"/>
      <c r="AB559" s="13"/>
      <c r="AC559" s="13"/>
      <c r="AD559" s="13"/>
    </row>
    <row r="560" ht="15.75" customHeight="1">
      <c r="B560" s="347"/>
      <c r="C560" s="117"/>
      <c r="D560" s="118"/>
      <c r="E560" s="119"/>
      <c r="F560" s="117"/>
      <c r="G560" s="117"/>
      <c r="H560" s="119"/>
      <c r="I560" s="13"/>
      <c r="J560" s="13"/>
      <c r="K560" s="13"/>
      <c r="L560" s="13"/>
      <c r="M560" s="13"/>
      <c r="N560" s="13"/>
      <c r="O560" s="13"/>
      <c r="P560" s="13"/>
      <c r="Q560" s="13"/>
      <c r="R560" s="13"/>
      <c r="S560" s="13"/>
      <c r="T560" s="13"/>
      <c r="U560" s="13"/>
      <c r="V560" s="13"/>
      <c r="W560" s="13"/>
      <c r="X560" s="13"/>
      <c r="Y560" s="13"/>
      <c r="Z560" s="13"/>
      <c r="AA560" s="13"/>
      <c r="AB560" s="13"/>
      <c r="AC560" s="13"/>
      <c r="AD560" s="13"/>
    </row>
    <row r="561" ht="15.75" customHeight="1">
      <c r="B561" s="347"/>
      <c r="C561" s="117"/>
      <c r="D561" s="118"/>
      <c r="E561" s="119"/>
      <c r="F561" s="117"/>
      <c r="G561" s="117"/>
      <c r="H561" s="119"/>
      <c r="I561" s="13"/>
      <c r="J561" s="13"/>
      <c r="K561" s="13"/>
      <c r="L561" s="13"/>
      <c r="M561" s="13"/>
      <c r="N561" s="13"/>
      <c r="O561" s="13"/>
      <c r="P561" s="13"/>
      <c r="Q561" s="13"/>
      <c r="R561" s="13"/>
      <c r="S561" s="13"/>
      <c r="T561" s="13"/>
      <c r="U561" s="13"/>
      <c r="V561" s="13"/>
      <c r="W561" s="13"/>
      <c r="X561" s="13"/>
      <c r="Y561" s="13"/>
      <c r="Z561" s="13"/>
      <c r="AA561" s="13"/>
      <c r="AB561" s="13"/>
      <c r="AC561" s="13"/>
      <c r="AD561" s="13"/>
    </row>
    <row r="562" ht="15.75" customHeight="1">
      <c r="B562" s="347"/>
      <c r="C562" s="117"/>
      <c r="D562" s="118"/>
      <c r="E562" s="119"/>
      <c r="F562" s="117"/>
      <c r="G562" s="117"/>
      <c r="H562" s="119"/>
      <c r="I562" s="13"/>
      <c r="J562" s="13"/>
      <c r="K562" s="13"/>
      <c r="L562" s="13"/>
      <c r="M562" s="13"/>
      <c r="N562" s="13"/>
      <c r="O562" s="13"/>
      <c r="P562" s="13"/>
      <c r="Q562" s="13"/>
      <c r="R562" s="13"/>
      <c r="S562" s="13"/>
      <c r="T562" s="13"/>
      <c r="U562" s="13"/>
      <c r="V562" s="13"/>
      <c r="W562" s="13"/>
      <c r="X562" s="13"/>
      <c r="Y562" s="13"/>
      <c r="Z562" s="13"/>
      <c r="AA562" s="13"/>
      <c r="AB562" s="13"/>
      <c r="AC562" s="13"/>
      <c r="AD562" s="13"/>
    </row>
    <row r="563" ht="15.75" customHeight="1">
      <c r="B563" s="347"/>
      <c r="C563" s="117"/>
      <c r="D563" s="118"/>
      <c r="E563" s="119"/>
      <c r="F563" s="117"/>
      <c r="G563" s="117"/>
      <c r="H563" s="119"/>
      <c r="I563" s="13"/>
      <c r="J563" s="13"/>
      <c r="K563" s="13"/>
      <c r="L563" s="13"/>
      <c r="M563" s="13"/>
      <c r="N563" s="13"/>
      <c r="O563" s="13"/>
      <c r="P563" s="13"/>
      <c r="Q563" s="13"/>
      <c r="R563" s="13"/>
      <c r="S563" s="13"/>
      <c r="T563" s="13"/>
      <c r="U563" s="13"/>
      <c r="V563" s="13"/>
      <c r="W563" s="13"/>
      <c r="X563" s="13"/>
      <c r="Y563" s="13"/>
      <c r="Z563" s="13"/>
      <c r="AA563" s="13"/>
      <c r="AB563" s="13"/>
      <c r="AC563" s="13"/>
      <c r="AD563" s="13"/>
    </row>
    <row r="564" ht="15.75" customHeight="1">
      <c r="B564" s="347"/>
      <c r="C564" s="117"/>
      <c r="D564" s="118"/>
      <c r="E564" s="119"/>
      <c r="F564" s="117"/>
      <c r="G564" s="117"/>
      <c r="H564" s="119"/>
      <c r="I564" s="13"/>
      <c r="J564" s="13"/>
      <c r="K564" s="13"/>
      <c r="L564" s="13"/>
      <c r="M564" s="13"/>
      <c r="N564" s="13"/>
      <c r="O564" s="13"/>
      <c r="P564" s="13"/>
      <c r="Q564" s="13"/>
      <c r="R564" s="13"/>
      <c r="S564" s="13"/>
      <c r="T564" s="13"/>
      <c r="U564" s="13"/>
      <c r="V564" s="13"/>
      <c r="W564" s="13"/>
      <c r="X564" s="13"/>
      <c r="Y564" s="13"/>
      <c r="Z564" s="13"/>
      <c r="AA564" s="13"/>
      <c r="AB564" s="13"/>
      <c r="AC564" s="13"/>
      <c r="AD564" s="13"/>
    </row>
    <row r="565" ht="15.75" customHeight="1">
      <c r="B565" s="347"/>
      <c r="C565" s="117"/>
      <c r="D565" s="118"/>
      <c r="E565" s="119"/>
      <c r="F565" s="117"/>
      <c r="G565" s="117"/>
      <c r="H565" s="119"/>
      <c r="I565" s="13"/>
      <c r="J565" s="13"/>
      <c r="K565" s="13"/>
      <c r="L565" s="13"/>
      <c r="M565" s="13"/>
      <c r="N565" s="13"/>
      <c r="O565" s="13"/>
      <c r="P565" s="13"/>
      <c r="Q565" s="13"/>
      <c r="R565" s="13"/>
      <c r="S565" s="13"/>
      <c r="T565" s="13"/>
      <c r="U565" s="13"/>
      <c r="V565" s="13"/>
      <c r="W565" s="13"/>
      <c r="X565" s="13"/>
      <c r="Y565" s="13"/>
      <c r="Z565" s="13"/>
      <c r="AA565" s="13"/>
      <c r="AB565" s="13"/>
      <c r="AC565" s="13"/>
      <c r="AD565" s="13"/>
    </row>
    <row r="566" ht="15.75" customHeight="1">
      <c r="B566" s="347"/>
      <c r="C566" s="117"/>
      <c r="D566" s="118"/>
      <c r="E566" s="119"/>
      <c r="F566" s="117"/>
      <c r="G566" s="117"/>
      <c r="H566" s="119"/>
      <c r="I566" s="13"/>
      <c r="J566" s="13"/>
      <c r="K566" s="13"/>
      <c r="L566" s="13"/>
      <c r="M566" s="13"/>
      <c r="N566" s="13"/>
      <c r="O566" s="13"/>
      <c r="P566" s="13"/>
      <c r="Q566" s="13"/>
      <c r="R566" s="13"/>
      <c r="S566" s="13"/>
      <c r="T566" s="13"/>
      <c r="U566" s="13"/>
      <c r="V566" s="13"/>
      <c r="W566" s="13"/>
      <c r="X566" s="13"/>
      <c r="Y566" s="13"/>
      <c r="Z566" s="13"/>
      <c r="AA566" s="13"/>
      <c r="AB566" s="13"/>
      <c r="AC566" s="13"/>
      <c r="AD566" s="13"/>
    </row>
    <row r="567" ht="15.75" customHeight="1">
      <c r="B567" s="347"/>
      <c r="C567" s="117"/>
      <c r="D567" s="118"/>
      <c r="E567" s="119"/>
      <c r="F567" s="117"/>
      <c r="G567" s="117"/>
      <c r="H567" s="119"/>
      <c r="I567" s="13"/>
      <c r="J567" s="13"/>
      <c r="K567" s="13"/>
      <c r="L567" s="13"/>
      <c r="M567" s="13"/>
      <c r="N567" s="13"/>
      <c r="O567" s="13"/>
      <c r="P567" s="13"/>
      <c r="Q567" s="13"/>
      <c r="R567" s="13"/>
      <c r="S567" s="13"/>
      <c r="T567" s="13"/>
      <c r="U567" s="13"/>
      <c r="V567" s="13"/>
      <c r="W567" s="13"/>
      <c r="X567" s="13"/>
      <c r="Y567" s="13"/>
      <c r="Z567" s="13"/>
      <c r="AA567" s="13"/>
      <c r="AB567" s="13"/>
      <c r="AC567" s="13"/>
      <c r="AD567" s="13"/>
    </row>
    <row r="568" ht="15.75" customHeight="1">
      <c r="B568" s="347"/>
      <c r="C568" s="117"/>
      <c r="D568" s="118"/>
      <c r="E568" s="119"/>
      <c r="F568" s="117"/>
      <c r="G568" s="117"/>
      <c r="H568" s="119"/>
      <c r="I568" s="13"/>
      <c r="J568" s="13"/>
      <c r="K568" s="13"/>
      <c r="L568" s="13"/>
      <c r="M568" s="13"/>
      <c r="N568" s="13"/>
      <c r="O568" s="13"/>
      <c r="P568" s="13"/>
      <c r="Q568" s="13"/>
      <c r="R568" s="13"/>
      <c r="S568" s="13"/>
      <c r="T568" s="13"/>
      <c r="U568" s="13"/>
      <c r="V568" s="13"/>
      <c r="W568" s="13"/>
      <c r="X568" s="13"/>
      <c r="Y568" s="13"/>
      <c r="Z568" s="13"/>
      <c r="AA568" s="13"/>
      <c r="AB568" s="13"/>
      <c r="AC568" s="13"/>
      <c r="AD568" s="13"/>
    </row>
    <row r="569" ht="15.75" customHeight="1">
      <c r="B569" s="347"/>
      <c r="C569" s="117"/>
      <c r="D569" s="118"/>
      <c r="E569" s="119"/>
      <c r="F569" s="117"/>
      <c r="G569" s="117"/>
      <c r="H569" s="119"/>
      <c r="I569" s="13"/>
      <c r="J569" s="13"/>
      <c r="K569" s="13"/>
      <c r="L569" s="13"/>
      <c r="M569" s="13"/>
      <c r="N569" s="13"/>
      <c r="O569" s="13"/>
      <c r="P569" s="13"/>
      <c r="Q569" s="13"/>
      <c r="R569" s="13"/>
      <c r="S569" s="13"/>
      <c r="T569" s="13"/>
      <c r="U569" s="13"/>
      <c r="V569" s="13"/>
      <c r="W569" s="13"/>
      <c r="X569" s="13"/>
      <c r="Y569" s="13"/>
      <c r="Z569" s="13"/>
      <c r="AA569" s="13"/>
      <c r="AB569" s="13"/>
      <c r="AC569" s="13"/>
      <c r="AD569" s="13"/>
    </row>
    <row r="570" ht="15.75" customHeight="1">
      <c r="B570" s="347"/>
      <c r="C570" s="117"/>
      <c r="D570" s="118"/>
      <c r="E570" s="119"/>
      <c r="F570" s="117"/>
      <c r="G570" s="117"/>
      <c r="H570" s="119"/>
      <c r="I570" s="13"/>
      <c r="J570" s="13"/>
      <c r="K570" s="13"/>
      <c r="L570" s="13"/>
      <c r="M570" s="13"/>
      <c r="N570" s="13"/>
      <c r="O570" s="13"/>
      <c r="P570" s="13"/>
      <c r="Q570" s="13"/>
      <c r="R570" s="13"/>
      <c r="S570" s="13"/>
      <c r="T570" s="13"/>
      <c r="U570" s="13"/>
      <c r="V570" s="13"/>
      <c r="W570" s="13"/>
      <c r="X570" s="13"/>
      <c r="Y570" s="13"/>
      <c r="Z570" s="13"/>
      <c r="AA570" s="13"/>
      <c r="AB570" s="13"/>
      <c r="AC570" s="13"/>
      <c r="AD570" s="13"/>
    </row>
    <row r="571" ht="15.75" customHeight="1">
      <c r="B571" s="347"/>
      <c r="C571" s="117"/>
      <c r="D571" s="118"/>
      <c r="E571" s="119"/>
      <c r="F571" s="117"/>
      <c r="G571" s="117"/>
      <c r="H571" s="119"/>
      <c r="I571" s="13"/>
      <c r="J571" s="13"/>
      <c r="K571" s="13"/>
      <c r="L571" s="13"/>
      <c r="M571" s="13"/>
      <c r="N571" s="13"/>
      <c r="O571" s="13"/>
      <c r="P571" s="13"/>
      <c r="Q571" s="13"/>
      <c r="R571" s="13"/>
      <c r="S571" s="13"/>
      <c r="T571" s="13"/>
      <c r="U571" s="13"/>
      <c r="V571" s="13"/>
      <c r="W571" s="13"/>
      <c r="X571" s="13"/>
      <c r="Y571" s="13"/>
      <c r="Z571" s="13"/>
      <c r="AA571" s="13"/>
      <c r="AB571" s="13"/>
      <c r="AC571" s="13"/>
      <c r="AD571" s="13"/>
    </row>
    <row r="572" ht="15.75" customHeight="1">
      <c r="B572" s="347"/>
      <c r="C572" s="117"/>
      <c r="D572" s="118"/>
      <c r="E572" s="119"/>
      <c r="F572" s="117"/>
      <c r="G572" s="117"/>
      <c r="H572" s="119"/>
      <c r="I572" s="13"/>
      <c r="J572" s="13"/>
      <c r="K572" s="13"/>
      <c r="L572" s="13"/>
      <c r="M572" s="13"/>
      <c r="N572" s="13"/>
      <c r="O572" s="13"/>
      <c r="P572" s="13"/>
      <c r="Q572" s="13"/>
      <c r="R572" s="13"/>
      <c r="S572" s="13"/>
      <c r="T572" s="13"/>
      <c r="U572" s="13"/>
      <c r="V572" s="13"/>
      <c r="W572" s="13"/>
      <c r="X572" s="13"/>
      <c r="Y572" s="13"/>
      <c r="Z572" s="13"/>
      <c r="AA572" s="13"/>
      <c r="AB572" s="13"/>
      <c r="AC572" s="13"/>
      <c r="AD572" s="13"/>
    </row>
    <row r="573" ht="15.75" customHeight="1">
      <c r="B573" s="347"/>
      <c r="C573" s="117"/>
      <c r="D573" s="118"/>
      <c r="E573" s="119"/>
      <c r="F573" s="117"/>
      <c r="G573" s="117"/>
      <c r="H573" s="119"/>
      <c r="I573" s="13"/>
      <c r="J573" s="13"/>
      <c r="K573" s="13"/>
      <c r="L573" s="13"/>
      <c r="M573" s="13"/>
      <c r="N573" s="13"/>
      <c r="O573" s="13"/>
      <c r="P573" s="13"/>
      <c r="Q573" s="13"/>
      <c r="R573" s="13"/>
      <c r="S573" s="13"/>
      <c r="T573" s="13"/>
      <c r="U573" s="13"/>
      <c r="V573" s="13"/>
      <c r="W573" s="13"/>
      <c r="X573" s="13"/>
      <c r="Y573" s="13"/>
      <c r="Z573" s="13"/>
      <c r="AA573" s="13"/>
      <c r="AB573" s="13"/>
      <c r="AC573" s="13"/>
      <c r="AD573" s="13"/>
    </row>
    <row r="574" ht="15.75" customHeight="1">
      <c r="B574" s="347"/>
      <c r="C574" s="117"/>
      <c r="D574" s="118"/>
      <c r="E574" s="119"/>
      <c r="F574" s="117"/>
      <c r="G574" s="117"/>
      <c r="H574" s="119"/>
      <c r="I574" s="13"/>
      <c r="J574" s="13"/>
      <c r="K574" s="13"/>
      <c r="L574" s="13"/>
      <c r="M574" s="13"/>
      <c r="N574" s="13"/>
      <c r="O574" s="13"/>
      <c r="P574" s="13"/>
      <c r="Q574" s="13"/>
      <c r="R574" s="13"/>
      <c r="S574" s="13"/>
      <c r="T574" s="13"/>
      <c r="U574" s="13"/>
      <c r="V574" s="13"/>
      <c r="W574" s="13"/>
      <c r="X574" s="13"/>
      <c r="Y574" s="13"/>
      <c r="Z574" s="13"/>
      <c r="AA574" s="13"/>
      <c r="AB574" s="13"/>
      <c r="AC574" s="13"/>
      <c r="AD574" s="13"/>
    </row>
    <row r="575" ht="15.75" customHeight="1">
      <c r="B575" s="347"/>
      <c r="C575" s="117"/>
      <c r="D575" s="118"/>
      <c r="E575" s="119"/>
      <c r="F575" s="117"/>
      <c r="G575" s="117"/>
      <c r="H575" s="119"/>
      <c r="I575" s="13"/>
      <c r="J575" s="13"/>
      <c r="K575" s="13"/>
      <c r="L575" s="13"/>
      <c r="M575" s="13"/>
      <c r="N575" s="13"/>
      <c r="O575" s="13"/>
      <c r="P575" s="13"/>
      <c r="Q575" s="13"/>
      <c r="R575" s="13"/>
      <c r="S575" s="13"/>
      <c r="T575" s="13"/>
      <c r="U575" s="13"/>
      <c r="V575" s="13"/>
      <c r="W575" s="13"/>
      <c r="X575" s="13"/>
      <c r="Y575" s="13"/>
      <c r="Z575" s="13"/>
      <c r="AA575" s="13"/>
      <c r="AB575" s="13"/>
      <c r="AC575" s="13"/>
      <c r="AD575" s="13"/>
    </row>
    <row r="576" ht="15.75" customHeight="1">
      <c r="B576" s="347"/>
      <c r="C576" s="117"/>
      <c r="D576" s="118"/>
      <c r="E576" s="119"/>
      <c r="F576" s="117"/>
      <c r="G576" s="117"/>
      <c r="H576" s="119"/>
      <c r="I576" s="13"/>
      <c r="J576" s="13"/>
      <c r="K576" s="13"/>
      <c r="L576" s="13"/>
      <c r="M576" s="13"/>
      <c r="N576" s="13"/>
      <c r="O576" s="13"/>
      <c r="P576" s="13"/>
      <c r="Q576" s="13"/>
      <c r="R576" s="13"/>
      <c r="S576" s="13"/>
      <c r="T576" s="13"/>
      <c r="U576" s="13"/>
      <c r="V576" s="13"/>
      <c r="W576" s="13"/>
      <c r="X576" s="13"/>
      <c r="Y576" s="13"/>
      <c r="Z576" s="13"/>
      <c r="AA576" s="13"/>
      <c r="AB576" s="13"/>
      <c r="AC576" s="13"/>
      <c r="AD576" s="13"/>
    </row>
    <row r="577" ht="15.75" customHeight="1">
      <c r="B577" s="347"/>
      <c r="C577" s="117"/>
      <c r="D577" s="118"/>
      <c r="E577" s="119"/>
      <c r="F577" s="117"/>
      <c r="G577" s="117"/>
      <c r="H577" s="119"/>
      <c r="I577" s="13"/>
      <c r="J577" s="13"/>
      <c r="K577" s="13"/>
      <c r="L577" s="13"/>
      <c r="M577" s="13"/>
      <c r="N577" s="13"/>
      <c r="O577" s="13"/>
      <c r="P577" s="13"/>
      <c r="Q577" s="13"/>
      <c r="R577" s="13"/>
      <c r="S577" s="13"/>
      <c r="T577" s="13"/>
      <c r="U577" s="13"/>
      <c r="V577" s="13"/>
      <c r="W577" s="13"/>
      <c r="X577" s="13"/>
      <c r="Y577" s="13"/>
      <c r="Z577" s="13"/>
      <c r="AA577" s="13"/>
      <c r="AB577" s="13"/>
      <c r="AC577" s="13"/>
      <c r="AD577" s="13"/>
    </row>
    <row r="578" ht="15.75" customHeight="1">
      <c r="B578" s="347"/>
      <c r="C578" s="117"/>
      <c r="D578" s="118"/>
      <c r="E578" s="119"/>
      <c r="F578" s="117"/>
      <c r="G578" s="117"/>
      <c r="H578" s="119"/>
      <c r="I578" s="13"/>
      <c r="J578" s="13"/>
      <c r="K578" s="13"/>
      <c r="L578" s="13"/>
      <c r="M578" s="13"/>
      <c r="N578" s="13"/>
      <c r="O578" s="13"/>
      <c r="P578" s="13"/>
      <c r="Q578" s="13"/>
      <c r="R578" s="13"/>
      <c r="S578" s="13"/>
      <c r="T578" s="13"/>
      <c r="U578" s="13"/>
      <c r="V578" s="13"/>
      <c r="W578" s="13"/>
      <c r="X578" s="13"/>
      <c r="Y578" s="13"/>
      <c r="Z578" s="13"/>
      <c r="AA578" s="13"/>
      <c r="AB578" s="13"/>
      <c r="AC578" s="13"/>
      <c r="AD578" s="13"/>
    </row>
    <row r="579" ht="15.75" customHeight="1">
      <c r="B579" s="347"/>
      <c r="C579" s="117"/>
      <c r="D579" s="118"/>
      <c r="E579" s="119"/>
      <c r="F579" s="117"/>
      <c r="G579" s="117"/>
      <c r="H579" s="119"/>
      <c r="I579" s="13"/>
      <c r="J579" s="13"/>
      <c r="K579" s="13"/>
      <c r="L579" s="13"/>
      <c r="M579" s="13"/>
      <c r="N579" s="13"/>
      <c r="O579" s="13"/>
      <c r="P579" s="13"/>
      <c r="Q579" s="13"/>
      <c r="R579" s="13"/>
      <c r="S579" s="13"/>
      <c r="T579" s="13"/>
      <c r="U579" s="13"/>
      <c r="V579" s="13"/>
      <c r="W579" s="13"/>
      <c r="X579" s="13"/>
      <c r="Y579" s="13"/>
      <c r="Z579" s="13"/>
      <c r="AA579" s="13"/>
      <c r="AB579" s="13"/>
      <c r="AC579" s="13"/>
      <c r="AD579" s="13"/>
    </row>
    <row r="580" ht="15.75" customHeight="1">
      <c r="B580" s="347"/>
      <c r="C580" s="117"/>
      <c r="D580" s="118"/>
      <c r="E580" s="119"/>
      <c r="F580" s="117"/>
      <c r="G580" s="117"/>
      <c r="H580" s="119"/>
      <c r="I580" s="13"/>
      <c r="J580" s="13"/>
      <c r="K580" s="13"/>
      <c r="L580" s="13"/>
      <c r="M580" s="13"/>
      <c r="N580" s="13"/>
      <c r="O580" s="13"/>
      <c r="P580" s="13"/>
      <c r="Q580" s="13"/>
      <c r="R580" s="13"/>
      <c r="S580" s="13"/>
      <c r="T580" s="13"/>
      <c r="U580" s="13"/>
      <c r="V580" s="13"/>
      <c r="W580" s="13"/>
      <c r="X580" s="13"/>
      <c r="Y580" s="13"/>
      <c r="Z580" s="13"/>
      <c r="AA580" s="13"/>
      <c r="AB580" s="13"/>
      <c r="AC580" s="13"/>
      <c r="AD580" s="13"/>
    </row>
    <row r="581" ht="15.75" customHeight="1">
      <c r="B581" s="347"/>
      <c r="C581" s="117"/>
      <c r="D581" s="118"/>
      <c r="E581" s="119"/>
      <c r="F581" s="117"/>
      <c r="G581" s="117"/>
      <c r="H581" s="119"/>
      <c r="I581" s="13"/>
      <c r="J581" s="13"/>
      <c r="K581" s="13"/>
      <c r="L581" s="13"/>
      <c r="M581" s="13"/>
      <c r="N581" s="13"/>
      <c r="O581" s="13"/>
      <c r="P581" s="13"/>
      <c r="Q581" s="13"/>
      <c r="R581" s="13"/>
      <c r="S581" s="13"/>
      <c r="T581" s="13"/>
      <c r="U581" s="13"/>
      <c r="V581" s="13"/>
      <c r="W581" s="13"/>
      <c r="X581" s="13"/>
      <c r="Y581" s="13"/>
      <c r="Z581" s="13"/>
      <c r="AA581" s="13"/>
      <c r="AB581" s="13"/>
      <c r="AC581" s="13"/>
      <c r="AD581" s="13"/>
    </row>
    <row r="582" ht="15.75" customHeight="1">
      <c r="B582" s="347"/>
      <c r="C582" s="117"/>
      <c r="D582" s="118"/>
      <c r="E582" s="119"/>
      <c r="F582" s="117"/>
      <c r="G582" s="117"/>
      <c r="H582" s="119"/>
      <c r="I582" s="13"/>
      <c r="J582" s="13"/>
      <c r="K582" s="13"/>
      <c r="L582" s="13"/>
      <c r="M582" s="13"/>
      <c r="N582" s="13"/>
      <c r="O582" s="13"/>
      <c r="P582" s="13"/>
      <c r="Q582" s="13"/>
      <c r="R582" s="13"/>
      <c r="S582" s="13"/>
      <c r="T582" s="13"/>
      <c r="U582" s="13"/>
      <c r="V582" s="13"/>
      <c r="W582" s="13"/>
      <c r="X582" s="13"/>
      <c r="Y582" s="13"/>
      <c r="Z582" s="13"/>
      <c r="AA582" s="13"/>
      <c r="AB582" s="13"/>
      <c r="AC582" s="13"/>
      <c r="AD582" s="13"/>
    </row>
    <row r="583" ht="15.75" customHeight="1">
      <c r="B583" s="347"/>
      <c r="C583" s="117"/>
      <c r="D583" s="118"/>
      <c r="E583" s="119"/>
      <c r="F583" s="117"/>
      <c r="G583" s="117"/>
      <c r="H583" s="119"/>
      <c r="I583" s="13"/>
      <c r="J583" s="13"/>
      <c r="K583" s="13"/>
      <c r="L583" s="13"/>
      <c r="M583" s="13"/>
      <c r="N583" s="13"/>
      <c r="O583" s="13"/>
      <c r="P583" s="13"/>
      <c r="Q583" s="13"/>
      <c r="R583" s="13"/>
      <c r="S583" s="13"/>
      <c r="T583" s="13"/>
      <c r="U583" s="13"/>
      <c r="V583" s="13"/>
      <c r="W583" s="13"/>
      <c r="X583" s="13"/>
      <c r="Y583" s="13"/>
      <c r="Z583" s="13"/>
      <c r="AA583" s="13"/>
      <c r="AB583" s="13"/>
      <c r="AC583" s="13"/>
      <c r="AD583" s="13"/>
    </row>
    <row r="584" ht="15.75" customHeight="1">
      <c r="B584" s="347"/>
      <c r="C584" s="117"/>
      <c r="D584" s="118"/>
      <c r="E584" s="119"/>
      <c r="F584" s="117"/>
      <c r="G584" s="117"/>
      <c r="H584" s="119"/>
      <c r="I584" s="13"/>
      <c r="J584" s="13"/>
      <c r="K584" s="13"/>
      <c r="L584" s="13"/>
      <c r="M584" s="13"/>
      <c r="N584" s="13"/>
      <c r="O584" s="13"/>
      <c r="P584" s="13"/>
      <c r="Q584" s="13"/>
      <c r="R584" s="13"/>
      <c r="S584" s="13"/>
      <c r="T584" s="13"/>
      <c r="U584" s="13"/>
      <c r="V584" s="13"/>
      <c r="W584" s="13"/>
      <c r="X584" s="13"/>
      <c r="Y584" s="13"/>
      <c r="Z584" s="13"/>
      <c r="AA584" s="13"/>
      <c r="AB584" s="13"/>
      <c r="AC584" s="13"/>
      <c r="AD584" s="13"/>
    </row>
    <row r="585" ht="15.75" customHeight="1">
      <c r="B585" s="347"/>
      <c r="C585" s="117"/>
      <c r="D585" s="118"/>
      <c r="E585" s="119"/>
      <c r="F585" s="117"/>
      <c r="G585" s="117"/>
      <c r="H585" s="119"/>
      <c r="I585" s="13"/>
      <c r="J585" s="13"/>
      <c r="K585" s="13"/>
      <c r="L585" s="13"/>
      <c r="M585" s="13"/>
      <c r="N585" s="13"/>
      <c r="O585" s="13"/>
      <c r="P585" s="13"/>
      <c r="Q585" s="13"/>
      <c r="R585" s="13"/>
      <c r="S585" s="13"/>
      <c r="T585" s="13"/>
      <c r="U585" s="13"/>
      <c r="V585" s="13"/>
      <c r="W585" s="13"/>
      <c r="X585" s="13"/>
      <c r="Y585" s="13"/>
      <c r="Z585" s="13"/>
      <c r="AA585" s="13"/>
      <c r="AB585" s="13"/>
      <c r="AC585" s="13"/>
      <c r="AD585" s="13"/>
    </row>
    <row r="586" ht="15.75" customHeight="1">
      <c r="B586" s="347"/>
      <c r="C586" s="117"/>
      <c r="D586" s="118"/>
      <c r="E586" s="119"/>
      <c r="F586" s="117"/>
      <c r="G586" s="117"/>
      <c r="H586" s="119"/>
      <c r="I586" s="13"/>
      <c r="J586" s="13"/>
      <c r="K586" s="13"/>
      <c r="L586" s="13"/>
      <c r="M586" s="13"/>
      <c r="N586" s="13"/>
      <c r="O586" s="13"/>
      <c r="P586" s="13"/>
      <c r="Q586" s="13"/>
      <c r="R586" s="13"/>
      <c r="S586" s="13"/>
      <c r="T586" s="13"/>
      <c r="U586" s="13"/>
      <c r="V586" s="13"/>
      <c r="W586" s="13"/>
      <c r="X586" s="13"/>
      <c r="Y586" s="13"/>
      <c r="Z586" s="13"/>
      <c r="AA586" s="13"/>
      <c r="AB586" s="13"/>
      <c r="AC586" s="13"/>
      <c r="AD586" s="13"/>
    </row>
    <row r="587" ht="15.75" customHeight="1">
      <c r="B587" s="347"/>
      <c r="C587" s="117"/>
      <c r="D587" s="118"/>
      <c r="E587" s="119"/>
      <c r="F587" s="117"/>
      <c r="G587" s="117"/>
      <c r="H587" s="119"/>
      <c r="I587" s="13"/>
      <c r="J587" s="13"/>
      <c r="K587" s="13"/>
      <c r="L587" s="13"/>
      <c r="M587" s="13"/>
      <c r="N587" s="13"/>
      <c r="O587" s="13"/>
      <c r="P587" s="13"/>
      <c r="Q587" s="13"/>
      <c r="R587" s="13"/>
      <c r="S587" s="13"/>
      <c r="T587" s="13"/>
      <c r="U587" s="13"/>
      <c r="V587" s="13"/>
      <c r="W587" s="13"/>
      <c r="X587" s="13"/>
      <c r="Y587" s="13"/>
      <c r="Z587" s="13"/>
      <c r="AA587" s="13"/>
      <c r="AB587" s="13"/>
      <c r="AC587" s="13"/>
      <c r="AD587" s="13"/>
    </row>
    <row r="588" ht="15.75" customHeight="1">
      <c r="B588" s="347"/>
      <c r="C588" s="117"/>
      <c r="D588" s="118"/>
      <c r="E588" s="119"/>
      <c r="F588" s="117"/>
      <c r="G588" s="117"/>
      <c r="H588" s="119"/>
      <c r="I588" s="13"/>
      <c r="J588" s="13"/>
      <c r="K588" s="13"/>
      <c r="L588" s="13"/>
      <c r="M588" s="13"/>
      <c r="N588" s="13"/>
      <c r="O588" s="13"/>
      <c r="P588" s="13"/>
      <c r="Q588" s="13"/>
      <c r="R588" s="13"/>
      <c r="S588" s="13"/>
      <c r="T588" s="13"/>
      <c r="U588" s="13"/>
      <c r="V588" s="13"/>
      <c r="W588" s="13"/>
      <c r="X588" s="13"/>
      <c r="Y588" s="13"/>
      <c r="Z588" s="13"/>
      <c r="AA588" s="13"/>
      <c r="AB588" s="13"/>
      <c r="AC588" s="13"/>
      <c r="AD588" s="13"/>
    </row>
    <row r="589" ht="15.75" customHeight="1">
      <c r="B589" s="347"/>
      <c r="C589" s="117"/>
      <c r="D589" s="118"/>
      <c r="E589" s="119"/>
      <c r="F589" s="117"/>
      <c r="G589" s="117"/>
      <c r="H589" s="119"/>
      <c r="I589" s="13"/>
      <c r="J589" s="13"/>
      <c r="K589" s="13"/>
      <c r="L589" s="13"/>
      <c r="M589" s="13"/>
      <c r="N589" s="13"/>
      <c r="O589" s="13"/>
      <c r="P589" s="13"/>
      <c r="Q589" s="13"/>
      <c r="R589" s="13"/>
      <c r="S589" s="13"/>
      <c r="T589" s="13"/>
      <c r="U589" s="13"/>
      <c r="V589" s="13"/>
      <c r="W589" s="13"/>
      <c r="X589" s="13"/>
      <c r="Y589" s="13"/>
      <c r="Z589" s="13"/>
      <c r="AA589" s="13"/>
      <c r="AB589" s="13"/>
      <c r="AC589" s="13"/>
      <c r="AD589" s="13"/>
    </row>
    <row r="590" ht="15.75" customHeight="1">
      <c r="B590" s="347"/>
      <c r="C590" s="117"/>
      <c r="D590" s="118"/>
      <c r="E590" s="119"/>
      <c r="F590" s="117"/>
      <c r="G590" s="117"/>
      <c r="H590" s="119"/>
      <c r="I590" s="13"/>
      <c r="J590" s="13"/>
      <c r="K590" s="13"/>
      <c r="L590" s="13"/>
      <c r="M590" s="13"/>
      <c r="N590" s="13"/>
      <c r="O590" s="13"/>
      <c r="P590" s="13"/>
      <c r="Q590" s="13"/>
      <c r="R590" s="13"/>
      <c r="S590" s="13"/>
      <c r="T590" s="13"/>
      <c r="U590" s="13"/>
      <c r="V590" s="13"/>
      <c r="W590" s="13"/>
      <c r="X590" s="13"/>
      <c r="Y590" s="13"/>
      <c r="Z590" s="13"/>
      <c r="AA590" s="13"/>
      <c r="AB590" s="13"/>
      <c r="AC590" s="13"/>
      <c r="AD590" s="13"/>
    </row>
    <row r="591" ht="15.75" customHeight="1">
      <c r="B591" s="347"/>
      <c r="C591" s="117"/>
      <c r="D591" s="118"/>
      <c r="E591" s="119"/>
      <c r="F591" s="117"/>
      <c r="G591" s="117"/>
      <c r="H591" s="119"/>
      <c r="I591" s="13"/>
      <c r="J591" s="13"/>
      <c r="K591" s="13"/>
      <c r="L591" s="13"/>
      <c r="M591" s="13"/>
      <c r="N591" s="13"/>
      <c r="O591" s="13"/>
      <c r="P591" s="13"/>
      <c r="Q591" s="13"/>
      <c r="R591" s="13"/>
      <c r="S591" s="13"/>
      <c r="T591" s="13"/>
      <c r="U591" s="13"/>
      <c r="V591" s="13"/>
      <c r="W591" s="13"/>
      <c r="X591" s="13"/>
      <c r="Y591" s="13"/>
      <c r="Z591" s="13"/>
      <c r="AA591" s="13"/>
      <c r="AB591" s="13"/>
      <c r="AC591" s="13"/>
      <c r="AD591" s="13"/>
    </row>
    <row r="592" ht="15.75" customHeight="1">
      <c r="B592" s="347"/>
      <c r="C592" s="117"/>
      <c r="D592" s="118"/>
      <c r="E592" s="119"/>
      <c r="F592" s="117"/>
      <c r="G592" s="117"/>
      <c r="H592" s="119"/>
      <c r="I592" s="13"/>
      <c r="J592" s="13"/>
      <c r="K592" s="13"/>
      <c r="L592" s="13"/>
      <c r="M592" s="13"/>
      <c r="N592" s="13"/>
      <c r="O592" s="13"/>
      <c r="P592" s="13"/>
      <c r="Q592" s="13"/>
      <c r="R592" s="13"/>
      <c r="S592" s="13"/>
      <c r="T592" s="13"/>
      <c r="U592" s="13"/>
      <c r="V592" s="13"/>
      <c r="W592" s="13"/>
      <c r="X592" s="13"/>
      <c r="Y592" s="13"/>
      <c r="Z592" s="13"/>
      <c r="AA592" s="13"/>
      <c r="AB592" s="13"/>
      <c r="AC592" s="13"/>
      <c r="AD592" s="13"/>
    </row>
    <row r="593" ht="15.75" customHeight="1">
      <c r="B593" s="347"/>
      <c r="C593" s="117"/>
      <c r="D593" s="118"/>
      <c r="E593" s="119"/>
      <c r="F593" s="117"/>
      <c r="G593" s="117"/>
      <c r="H593" s="119"/>
      <c r="I593" s="13"/>
      <c r="J593" s="13"/>
      <c r="K593" s="13"/>
      <c r="L593" s="13"/>
      <c r="M593" s="13"/>
      <c r="N593" s="13"/>
      <c r="O593" s="13"/>
      <c r="P593" s="13"/>
      <c r="Q593" s="13"/>
      <c r="R593" s="13"/>
      <c r="S593" s="13"/>
      <c r="T593" s="13"/>
      <c r="U593" s="13"/>
      <c r="V593" s="13"/>
      <c r="W593" s="13"/>
      <c r="X593" s="13"/>
      <c r="Y593" s="13"/>
      <c r="Z593" s="13"/>
      <c r="AA593" s="13"/>
      <c r="AB593" s="13"/>
      <c r="AC593" s="13"/>
      <c r="AD593" s="13"/>
    </row>
    <row r="594" ht="15.75" customHeight="1">
      <c r="B594" s="347"/>
      <c r="C594" s="117"/>
      <c r="D594" s="118"/>
      <c r="E594" s="119"/>
      <c r="F594" s="117"/>
      <c r="G594" s="117"/>
      <c r="H594" s="119"/>
      <c r="I594" s="13"/>
      <c r="J594" s="13"/>
      <c r="K594" s="13"/>
      <c r="L594" s="13"/>
      <c r="M594" s="13"/>
      <c r="N594" s="13"/>
      <c r="O594" s="13"/>
      <c r="P594" s="13"/>
      <c r="Q594" s="13"/>
      <c r="R594" s="13"/>
      <c r="S594" s="13"/>
      <c r="T594" s="13"/>
      <c r="U594" s="13"/>
      <c r="V594" s="13"/>
      <c r="W594" s="13"/>
      <c r="X594" s="13"/>
      <c r="Y594" s="13"/>
      <c r="Z594" s="13"/>
      <c r="AA594" s="13"/>
      <c r="AB594" s="13"/>
      <c r="AC594" s="13"/>
      <c r="AD594" s="13"/>
    </row>
    <row r="595" ht="15.75" customHeight="1">
      <c r="B595" s="347"/>
      <c r="C595" s="117"/>
      <c r="D595" s="118"/>
      <c r="E595" s="119"/>
      <c r="F595" s="117"/>
      <c r="G595" s="117"/>
      <c r="H595" s="119"/>
      <c r="I595" s="13"/>
      <c r="J595" s="13"/>
      <c r="K595" s="13"/>
      <c r="L595" s="13"/>
      <c r="M595" s="13"/>
      <c r="N595" s="13"/>
      <c r="O595" s="13"/>
      <c r="P595" s="13"/>
      <c r="Q595" s="13"/>
      <c r="R595" s="13"/>
      <c r="S595" s="13"/>
      <c r="T595" s="13"/>
      <c r="U595" s="13"/>
      <c r="V595" s="13"/>
      <c r="W595" s="13"/>
      <c r="X595" s="13"/>
      <c r="Y595" s="13"/>
      <c r="Z595" s="13"/>
      <c r="AA595" s="13"/>
      <c r="AB595" s="13"/>
      <c r="AC595" s="13"/>
      <c r="AD595" s="13"/>
    </row>
    <row r="596" ht="15.75" customHeight="1">
      <c r="B596" s="347"/>
      <c r="C596" s="117"/>
      <c r="D596" s="118"/>
      <c r="E596" s="119"/>
      <c r="F596" s="117"/>
      <c r="G596" s="117"/>
      <c r="H596" s="119"/>
      <c r="I596" s="13"/>
      <c r="J596" s="13"/>
      <c r="K596" s="13"/>
      <c r="L596" s="13"/>
      <c r="M596" s="13"/>
      <c r="N596" s="13"/>
      <c r="O596" s="13"/>
      <c r="P596" s="13"/>
      <c r="Q596" s="13"/>
      <c r="R596" s="13"/>
      <c r="S596" s="13"/>
      <c r="T596" s="13"/>
      <c r="U596" s="13"/>
      <c r="V596" s="13"/>
      <c r="W596" s="13"/>
      <c r="X596" s="13"/>
      <c r="Y596" s="13"/>
      <c r="Z596" s="13"/>
      <c r="AA596" s="13"/>
      <c r="AB596" s="13"/>
      <c r="AC596" s="13"/>
      <c r="AD596" s="13"/>
    </row>
    <row r="597" ht="15.75" customHeight="1">
      <c r="B597" s="347"/>
      <c r="C597" s="117"/>
      <c r="D597" s="118"/>
      <c r="E597" s="119"/>
      <c r="F597" s="117"/>
      <c r="G597" s="117"/>
      <c r="H597" s="119"/>
      <c r="I597" s="13"/>
      <c r="J597" s="13"/>
      <c r="K597" s="13"/>
      <c r="L597" s="13"/>
      <c r="M597" s="13"/>
      <c r="N597" s="13"/>
      <c r="O597" s="13"/>
      <c r="P597" s="13"/>
      <c r="Q597" s="13"/>
      <c r="R597" s="13"/>
      <c r="S597" s="13"/>
      <c r="T597" s="13"/>
      <c r="U597" s="13"/>
      <c r="V597" s="13"/>
      <c r="W597" s="13"/>
      <c r="X597" s="13"/>
      <c r="Y597" s="13"/>
      <c r="Z597" s="13"/>
      <c r="AA597" s="13"/>
      <c r="AB597" s="13"/>
      <c r="AC597" s="13"/>
      <c r="AD597" s="13"/>
    </row>
    <row r="598" ht="15.75" customHeight="1">
      <c r="B598" s="347"/>
      <c r="C598" s="117"/>
      <c r="D598" s="118"/>
      <c r="E598" s="119"/>
      <c r="F598" s="117"/>
      <c r="G598" s="117"/>
      <c r="H598" s="119"/>
      <c r="I598" s="13"/>
      <c r="J598" s="13"/>
      <c r="K598" s="13"/>
      <c r="L598" s="13"/>
      <c r="M598" s="13"/>
      <c r="N598" s="13"/>
      <c r="O598" s="13"/>
      <c r="P598" s="13"/>
      <c r="Q598" s="13"/>
      <c r="R598" s="13"/>
      <c r="S598" s="13"/>
      <c r="T598" s="13"/>
      <c r="U598" s="13"/>
      <c r="V598" s="13"/>
      <c r="W598" s="13"/>
      <c r="X598" s="13"/>
      <c r="Y598" s="13"/>
      <c r="Z598" s="13"/>
      <c r="AA598" s="13"/>
      <c r="AB598" s="13"/>
      <c r="AC598" s="13"/>
      <c r="AD598" s="13"/>
    </row>
    <row r="599" ht="15.75" customHeight="1">
      <c r="B599" s="347"/>
      <c r="C599" s="117"/>
      <c r="D599" s="118"/>
      <c r="E599" s="119"/>
      <c r="F599" s="117"/>
      <c r="G599" s="117"/>
      <c r="H599" s="119"/>
      <c r="I599" s="13"/>
      <c r="J599" s="13"/>
      <c r="K599" s="13"/>
      <c r="L599" s="13"/>
      <c r="M599" s="13"/>
      <c r="N599" s="13"/>
      <c r="O599" s="13"/>
      <c r="P599" s="13"/>
      <c r="Q599" s="13"/>
      <c r="R599" s="13"/>
      <c r="S599" s="13"/>
      <c r="T599" s="13"/>
      <c r="U599" s="13"/>
      <c r="V599" s="13"/>
      <c r="W599" s="13"/>
      <c r="X599" s="13"/>
      <c r="Y599" s="13"/>
      <c r="Z599" s="13"/>
      <c r="AA599" s="13"/>
      <c r="AB599" s="13"/>
      <c r="AC599" s="13"/>
      <c r="AD599" s="13"/>
    </row>
    <row r="600" ht="15.75" customHeight="1">
      <c r="B600" s="347"/>
      <c r="C600" s="117"/>
      <c r="D600" s="118"/>
      <c r="E600" s="119"/>
      <c r="F600" s="117"/>
      <c r="G600" s="117"/>
      <c r="H600" s="119"/>
      <c r="I600" s="13"/>
      <c r="J600" s="13"/>
      <c r="K600" s="13"/>
      <c r="L600" s="13"/>
      <c r="M600" s="13"/>
      <c r="N600" s="13"/>
      <c r="O600" s="13"/>
      <c r="P600" s="13"/>
      <c r="Q600" s="13"/>
      <c r="R600" s="13"/>
      <c r="S600" s="13"/>
      <c r="T600" s="13"/>
      <c r="U600" s="13"/>
      <c r="V600" s="13"/>
      <c r="W600" s="13"/>
      <c r="X600" s="13"/>
      <c r="Y600" s="13"/>
      <c r="Z600" s="13"/>
      <c r="AA600" s="13"/>
      <c r="AB600" s="13"/>
      <c r="AC600" s="13"/>
      <c r="AD600" s="13"/>
    </row>
    <row r="601" ht="15.75" customHeight="1">
      <c r="B601" s="347"/>
      <c r="C601" s="117"/>
      <c r="D601" s="118"/>
      <c r="E601" s="119"/>
      <c r="F601" s="117"/>
      <c r="G601" s="117"/>
      <c r="H601" s="119"/>
      <c r="I601" s="13"/>
      <c r="J601" s="13"/>
      <c r="K601" s="13"/>
      <c r="L601" s="13"/>
      <c r="M601" s="13"/>
      <c r="N601" s="13"/>
      <c r="O601" s="13"/>
      <c r="P601" s="13"/>
      <c r="Q601" s="13"/>
      <c r="R601" s="13"/>
      <c r="S601" s="13"/>
      <c r="T601" s="13"/>
      <c r="U601" s="13"/>
      <c r="V601" s="13"/>
      <c r="W601" s="13"/>
      <c r="X601" s="13"/>
      <c r="Y601" s="13"/>
      <c r="Z601" s="13"/>
      <c r="AA601" s="13"/>
      <c r="AB601" s="13"/>
      <c r="AC601" s="13"/>
      <c r="AD601" s="13"/>
    </row>
    <row r="602" ht="15.75" customHeight="1">
      <c r="B602" s="347"/>
      <c r="C602" s="117"/>
      <c r="D602" s="118"/>
      <c r="E602" s="119"/>
      <c r="F602" s="117"/>
      <c r="G602" s="117"/>
      <c r="H602" s="119"/>
      <c r="I602" s="13"/>
      <c r="J602" s="13"/>
      <c r="K602" s="13"/>
      <c r="L602" s="13"/>
      <c r="M602" s="13"/>
      <c r="N602" s="13"/>
      <c r="O602" s="13"/>
      <c r="P602" s="13"/>
      <c r="Q602" s="13"/>
      <c r="R602" s="13"/>
      <c r="S602" s="13"/>
      <c r="T602" s="13"/>
      <c r="U602" s="13"/>
      <c r="V602" s="13"/>
      <c r="W602" s="13"/>
      <c r="X602" s="13"/>
      <c r="Y602" s="13"/>
      <c r="Z602" s="13"/>
      <c r="AA602" s="13"/>
      <c r="AB602" s="13"/>
      <c r="AC602" s="13"/>
      <c r="AD602" s="13"/>
    </row>
    <row r="603" ht="15.75" customHeight="1">
      <c r="B603" s="347"/>
      <c r="C603" s="117"/>
      <c r="D603" s="118"/>
      <c r="E603" s="119"/>
      <c r="F603" s="117"/>
      <c r="G603" s="117"/>
      <c r="H603" s="119"/>
      <c r="I603" s="13"/>
      <c r="J603" s="13"/>
      <c r="K603" s="13"/>
      <c r="L603" s="13"/>
      <c r="M603" s="13"/>
      <c r="N603" s="13"/>
      <c r="O603" s="13"/>
      <c r="P603" s="13"/>
      <c r="Q603" s="13"/>
      <c r="R603" s="13"/>
      <c r="S603" s="13"/>
      <c r="T603" s="13"/>
      <c r="U603" s="13"/>
      <c r="V603" s="13"/>
      <c r="W603" s="13"/>
      <c r="X603" s="13"/>
      <c r="Y603" s="13"/>
      <c r="Z603" s="13"/>
      <c r="AA603" s="13"/>
      <c r="AB603" s="13"/>
      <c r="AC603" s="13"/>
      <c r="AD603" s="13"/>
    </row>
    <row r="604" ht="15.75" customHeight="1">
      <c r="B604" s="347"/>
      <c r="C604" s="117"/>
      <c r="D604" s="118"/>
      <c r="E604" s="119"/>
      <c r="F604" s="117"/>
      <c r="G604" s="117"/>
      <c r="H604" s="119"/>
      <c r="I604" s="13"/>
      <c r="J604" s="13"/>
      <c r="K604" s="13"/>
      <c r="L604" s="13"/>
      <c r="M604" s="13"/>
      <c r="N604" s="13"/>
      <c r="O604" s="13"/>
      <c r="P604" s="13"/>
      <c r="Q604" s="13"/>
      <c r="R604" s="13"/>
      <c r="S604" s="13"/>
      <c r="T604" s="13"/>
      <c r="U604" s="13"/>
      <c r="V604" s="13"/>
      <c r="W604" s="13"/>
      <c r="X604" s="13"/>
      <c r="Y604" s="13"/>
      <c r="Z604" s="13"/>
      <c r="AA604" s="13"/>
      <c r="AB604" s="13"/>
      <c r="AC604" s="13"/>
      <c r="AD604" s="13"/>
    </row>
    <row r="605" ht="15.75" customHeight="1">
      <c r="B605" s="347"/>
      <c r="C605" s="117"/>
      <c r="D605" s="118"/>
      <c r="E605" s="119"/>
      <c r="F605" s="117"/>
      <c r="G605" s="117"/>
      <c r="H605" s="119"/>
      <c r="I605" s="13"/>
      <c r="J605" s="13"/>
      <c r="K605" s="13"/>
      <c r="L605" s="13"/>
      <c r="M605" s="13"/>
      <c r="N605" s="13"/>
      <c r="O605" s="13"/>
      <c r="P605" s="13"/>
      <c r="Q605" s="13"/>
      <c r="R605" s="13"/>
      <c r="S605" s="13"/>
      <c r="T605" s="13"/>
      <c r="U605" s="13"/>
      <c r="V605" s="13"/>
      <c r="W605" s="13"/>
      <c r="X605" s="13"/>
      <c r="Y605" s="13"/>
      <c r="Z605" s="13"/>
      <c r="AA605" s="13"/>
      <c r="AB605" s="13"/>
      <c r="AC605" s="13"/>
      <c r="AD605" s="13"/>
    </row>
    <row r="606" ht="15.75" customHeight="1">
      <c r="B606" s="347"/>
      <c r="C606" s="117"/>
      <c r="D606" s="118"/>
      <c r="E606" s="119"/>
      <c r="F606" s="117"/>
      <c r="G606" s="117"/>
      <c r="H606" s="119"/>
      <c r="I606" s="13"/>
      <c r="J606" s="13"/>
      <c r="K606" s="13"/>
      <c r="L606" s="13"/>
      <c r="M606" s="13"/>
      <c r="N606" s="13"/>
      <c r="O606" s="13"/>
      <c r="P606" s="13"/>
      <c r="Q606" s="13"/>
      <c r="R606" s="13"/>
      <c r="S606" s="13"/>
      <c r="T606" s="13"/>
      <c r="U606" s="13"/>
      <c r="V606" s="13"/>
      <c r="W606" s="13"/>
      <c r="X606" s="13"/>
      <c r="Y606" s="13"/>
      <c r="Z606" s="13"/>
      <c r="AA606" s="13"/>
      <c r="AB606" s="13"/>
      <c r="AC606" s="13"/>
      <c r="AD606" s="13"/>
    </row>
    <row r="607" ht="15.75" customHeight="1">
      <c r="B607" s="347"/>
      <c r="C607" s="117"/>
      <c r="D607" s="118"/>
      <c r="E607" s="119"/>
      <c r="F607" s="117"/>
      <c r="G607" s="117"/>
      <c r="H607" s="119"/>
      <c r="I607" s="13"/>
      <c r="J607" s="13"/>
      <c r="K607" s="13"/>
      <c r="L607" s="13"/>
      <c r="M607" s="13"/>
      <c r="N607" s="13"/>
      <c r="O607" s="13"/>
      <c r="P607" s="13"/>
      <c r="Q607" s="13"/>
      <c r="R607" s="13"/>
      <c r="S607" s="13"/>
      <c r="T607" s="13"/>
      <c r="U607" s="13"/>
      <c r="V607" s="13"/>
      <c r="W607" s="13"/>
      <c r="X607" s="13"/>
      <c r="Y607" s="13"/>
      <c r="Z607" s="13"/>
      <c r="AA607" s="13"/>
      <c r="AB607" s="13"/>
      <c r="AC607" s="13"/>
      <c r="AD607" s="13"/>
    </row>
    <row r="608" ht="15.75" customHeight="1">
      <c r="B608" s="347"/>
      <c r="C608" s="117"/>
      <c r="D608" s="118"/>
      <c r="E608" s="119"/>
      <c r="F608" s="117"/>
      <c r="G608" s="117"/>
      <c r="H608" s="119"/>
      <c r="I608" s="13"/>
      <c r="J608" s="13"/>
      <c r="K608" s="13"/>
      <c r="L608" s="13"/>
      <c r="M608" s="13"/>
      <c r="N608" s="13"/>
      <c r="O608" s="13"/>
      <c r="P608" s="13"/>
      <c r="Q608" s="13"/>
      <c r="R608" s="13"/>
      <c r="S608" s="13"/>
      <c r="T608" s="13"/>
      <c r="U608" s="13"/>
      <c r="V608" s="13"/>
      <c r="W608" s="13"/>
      <c r="X608" s="13"/>
      <c r="Y608" s="13"/>
      <c r="Z608" s="13"/>
      <c r="AA608" s="13"/>
      <c r="AB608" s="13"/>
      <c r="AC608" s="13"/>
      <c r="AD608" s="13"/>
    </row>
    <row r="609" ht="15.75" customHeight="1">
      <c r="B609" s="347"/>
      <c r="C609" s="117"/>
      <c r="D609" s="118"/>
      <c r="E609" s="119"/>
      <c r="F609" s="117"/>
      <c r="G609" s="117"/>
      <c r="H609" s="119"/>
      <c r="I609" s="13"/>
      <c r="J609" s="13"/>
      <c r="K609" s="13"/>
      <c r="L609" s="13"/>
      <c r="M609" s="13"/>
      <c r="N609" s="13"/>
      <c r="O609" s="13"/>
      <c r="P609" s="13"/>
      <c r="Q609" s="13"/>
      <c r="R609" s="13"/>
      <c r="S609" s="13"/>
      <c r="T609" s="13"/>
      <c r="U609" s="13"/>
      <c r="V609" s="13"/>
      <c r="W609" s="13"/>
      <c r="X609" s="13"/>
      <c r="Y609" s="13"/>
      <c r="Z609" s="13"/>
      <c r="AA609" s="13"/>
      <c r="AB609" s="13"/>
      <c r="AC609" s="13"/>
      <c r="AD609" s="13"/>
    </row>
    <row r="610" ht="15.75" customHeight="1">
      <c r="B610" s="347"/>
      <c r="C610" s="117"/>
      <c r="D610" s="118"/>
      <c r="E610" s="119"/>
      <c r="F610" s="117"/>
      <c r="G610" s="117"/>
      <c r="H610" s="119"/>
      <c r="I610" s="13"/>
      <c r="J610" s="13"/>
      <c r="K610" s="13"/>
      <c r="L610" s="13"/>
      <c r="M610" s="13"/>
      <c r="N610" s="13"/>
      <c r="O610" s="13"/>
      <c r="P610" s="13"/>
      <c r="Q610" s="13"/>
      <c r="R610" s="13"/>
      <c r="S610" s="13"/>
      <c r="T610" s="13"/>
      <c r="U610" s="13"/>
      <c r="V610" s="13"/>
      <c r="W610" s="13"/>
      <c r="X610" s="13"/>
      <c r="Y610" s="13"/>
      <c r="Z610" s="13"/>
      <c r="AA610" s="13"/>
      <c r="AB610" s="13"/>
      <c r="AC610" s="13"/>
      <c r="AD610" s="13"/>
    </row>
    <row r="611" ht="15.75" customHeight="1">
      <c r="B611" s="347"/>
      <c r="C611" s="117"/>
      <c r="D611" s="118"/>
      <c r="E611" s="119"/>
      <c r="F611" s="117"/>
      <c r="G611" s="117"/>
      <c r="H611" s="119"/>
      <c r="I611" s="13"/>
      <c r="J611" s="13"/>
      <c r="K611" s="13"/>
      <c r="L611" s="13"/>
      <c r="M611" s="13"/>
      <c r="N611" s="13"/>
      <c r="O611" s="13"/>
      <c r="P611" s="13"/>
      <c r="Q611" s="13"/>
      <c r="R611" s="13"/>
      <c r="S611" s="13"/>
      <c r="T611" s="13"/>
      <c r="U611" s="13"/>
      <c r="V611" s="13"/>
      <c r="W611" s="13"/>
      <c r="X611" s="13"/>
      <c r="Y611" s="13"/>
      <c r="Z611" s="13"/>
      <c r="AA611" s="13"/>
      <c r="AB611" s="13"/>
      <c r="AC611" s="13"/>
      <c r="AD611" s="13"/>
    </row>
    <row r="612" ht="15.75" customHeight="1">
      <c r="B612" s="347"/>
      <c r="C612" s="117"/>
      <c r="D612" s="118"/>
      <c r="E612" s="119"/>
      <c r="F612" s="117"/>
      <c r="G612" s="117"/>
      <c r="H612" s="119"/>
      <c r="I612" s="13"/>
      <c r="J612" s="13"/>
      <c r="K612" s="13"/>
      <c r="L612" s="13"/>
      <c r="M612" s="13"/>
      <c r="N612" s="13"/>
      <c r="O612" s="13"/>
      <c r="P612" s="13"/>
      <c r="Q612" s="13"/>
      <c r="R612" s="13"/>
      <c r="S612" s="13"/>
      <c r="T612" s="13"/>
      <c r="U612" s="13"/>
      <c r="V612" s="13"/>
      <c r="W612" s="13"/>
      <c r="X612" s="13"/>
      <c r="Y612" s="13"/>
      <c r="Z612" s="13"/>
      <c r="AA612" s="13"/>
      <c r="AB612" s="13"/>
      <c r="AC612" s="13"/>
      <c r="AD612" s="13"/>
    </row>
    <row r="613" ht="15.75" customHeight="1">
      <c r="B613" s="347"/>
      <c r="C613" s="117"/>
      <c r="D613" s="118"/>
      <c r="E613" s="119"/>
      <c r="F613" s="117"/>
      <c r="G613" s="117"/>
      <c r="H613" s="119"/>
      <c r="I613" s="13"/>
      <c r="J613" s="13"/>
      <c r="K613" s="13"/>
      <c r="L613" s="13"/>
      <c r="M613" s="13"/>
      <c r="N613" s="13"/>
      <c r="O613" s="13"/>
      <c r="P613" s="13"/>
      <c r="Q613" s="13"/>
      <c r="R613" s="13"/>
      <c r="S613" s="13"/>
      <c r="T613" s="13"/>
      <c r="U613" s="13"/>
      <c r="V613" s="13"/>
      <c r="W613" s="13"/>
      <c r="X613" s="13"/>
      <c r="Y613" s="13"/>
      <c r="Z613" s="13"/>
      <c r="AA613" s="13"/>
      <c r="AB613" s="13"/>
      <c r="AC613" s="13"/>
      <c r="AD613" s="13"/>
    </row>
    <row r="614" ht="15.75" customHeight="1">
      <c r="B614" s="347"/>
      <c r="C614" s="117"/>
      <c r="D614" s="118"/>
      <c r="E614" s="119"/>
      <c r="F614" s="117"/>
      <c r="G614" s="117"/>
      <c r="H614" s="119"/>
      <c r="I614" s="13"/>
      <c r="J614" s="13"/>
      <c r="K614" s="13"/>
      <c r="L614" s="13"/>
      <c r="M614" s="13"/>
      <c r="N614" s="13"/>
      <c r="O614" s="13"/>
      <c r="P614" s="13"/>
      <c r="Q614" s="13"/>
      <c r="R614" s="13"/>
      <c r="S614" s="13"/>
      <c r="T614" s="13"/>
      <c r="U614" s="13"/>
      <c r="V614" s="13"/>
      <c r="W614" s="13"/>
      <c r="X614" s="13"/>
      <c r="Y614" s="13"/>
      <c r="Z614" s="13"/>
      <c r="AA614" s="13"/>
      <c r="AB614" s="13"/>
      <c r="AC614" s="13"/>
      <c r="AD614" s="13"/>
    </row>
    <row r="615" ht="15.75" customHeight="1">
      <c r="B615" s="347"/>
      <c r="C615" s="117"/>
      <c r="D615" s="118"/>
      <c r="E615" s="119"/>
      <c r="F615" s="117"/>
      <c r="G615" s="117"/>
      <c r="H615" s="119"/>
      <c r="I615" s="13"/>
      <c r="J615" s="13"/>
      <c r="K615" s="13"/>
      <c r="L615" s="13"/>
      <c r="M615" s="13"/>
      <c r="N615" s="13"/>
      <c r="O615" s="13"/>
      <c r="P615" s="13"/>
      <c r="Q615" s="13"/>
      <c r="R615" s="13"/>
      <c r="S615" s="13"/>
      <c r="T615" s="13"/>
      <c r="U615" s="13"/>
      <c r="V615" s="13"/>
      <c r="W615" s="13"/>
      <c r="X615" s="13"/>
      <c r="Y615" s="13"/>
      <c r="Z615" s="13"/>
      <c r="AA615" s="13"/>
      <c r="AB615" s="13"/>
      <c r="AC615" s="13"/>
      <c r="AD615" s="13"/>
    </row>
    <row r="616" ht="15.75" customHeight="1">
      <c r="B616" s="347"/>
      <c r="C616" s="117"/>
      <c r="D616" s="118"/>
      <c r="E616" s="119"/>
      <c r="F616" s="117"/>
      <c r="G616" s="117"/>
      <c r="H616" s="119"/>
      <c r="I616" s="13"/>
      <c r="J616" s="13"/>
      <c r="K616" s="13"/>
      <c r="L616" s="13"/>
      <c r="M616" s="13"/>
      <c r="N616" s="13"/>
      <c r="O616" s="13"/>
      <c r="P616" s="13"/>
      <c r="Q616" s="13"/>
      <c r="R616" s="13"/>
      <c r="S616" s="13"/>
      <c r="T616" s="13"/>
      <c r="U616" s="13"/>
      <c r="V616" s="13"/>
      <c r="W616" s="13"/>
      <c r="X616" s="13"/>
      <c r="Y616" s="13"/>
      <c r="Z616" s="13"/>
      <c r="AA616" s="13"/>
      <c r="AB616" s="13"/>
      <c r="AC616" s="13"/>
      <c r="AD616" s="13"/>
    </row>
    <row r="617" ht="15.75" customHeight="1">
      <c r="B617" s="347"/>
      <c r="C617" s="117"/>
      <c r="D617" s="118"/>
      <c r="E617" s="119"/>
      <c r="F617" s="117"/>
      <c r="G617" s="117"/>
      <c r="H617" s="119"/>
      <c r="I617" s="13"/>
      <c r="J617" s="13"/>
      <c r="K617" s="13"/>
      <c r="L617" s="13"/>
      <c r="M617" s="13"/>
      <c r="N617" s="13"/>
      <c r="O617" s="13"/>
      <c r="P617" s="13"/>
      <c r="Q617" s="13"/>
      <c r="R617" s="13"/>
      <c r="S617" s="13"/>
      <c r="T617" s="13"/>
      <c r="U617" s="13"/>
      <c r="V617" s="13"/>
      <c r="W617" s="13"/>
      <c r="X617" s="13"/>
      <c r="Y617" s="13"/>
      <c r="Z617" s="13"/>
      <c r="AA617" s="13"/>
      <c r="AB617" s="13"/>
      <c r="AC617" s="13"/>
      <c r="AD617" s="13"/>
    </row>
    <row r="618" ht="15.75" customHeight="1">
      <c r="B618" s="347"/>
      <c r="C618" s="117"/>
      <c r="D618" s="118"/>
      <c r="E618" s="119"/>
      <c r="F618" s="117"/>
      <c r="G618" s="117"/>
      <c r="H618" s="119"/>
      <c r="I618" s="13"/>
      <c r="J618" s="13"/>
      <c r="K618" s="13"/>
      <c r="L618" s="13"/>
      <c r="M618" s="13"/>
      <c r="N618" s="13"/>
      <c r="O618" s="13"/>
      <c r="P618" s="13"/>
      <c r="Q618" s="13"/>
      <c r="R618" s="13"/>
      <c r="S618" s="13"/>
      <c r="T618" s="13"/>
      <c r="U618" s="13"/>
      <c r="V618" s="13"/>
      <c r="W618" s="13"/>
      <c r="X618" s="13"/>
      <c r="Y618" s="13"/>
      <c r="Z618" s="13"/>
      <c r="AA618" s="13"/>
      <c r="AB618" s="13"/>
      <c r="AC618" s="13"/>
      <c r="AD618" s="13"/>
    </row>
    <row r="619" ht="15.75" customHeight="1">
      <c r="B619" s="347"/>
      <c r="C619" s="117"/>
      <c r="D619" s="118"/>
      <c r="E619" s="119"/>
      <c r="F619" s="117"/>
      <c r="G619" s="117"/>
      <c r="H619" s="119"/>
      <c r="I619" s="13"/>
      <c r="J619" s="13"/>
      <c r="K619" s="13"/>
      <c r="L619" s="13"/>
      <c r="M619" s="13"/>
      <c r="N619" s="13"/>
      <c r="O619" s="13"/>
      <c r="P619" s="13"/>
      <c r="Q619" s="13"/>
      <c r="R619" s="13"/>
      <c r="S619" s="13"/>
      <c r="T619" s="13"/>
      <c r="U619" s="13"/>
      <c r="V619" s="13"/>
      <c r="W619" s="13"/>
      <c r="X619" s="13"/>
      <c r="Y619" s="13"/>
      <c r="Z619" s="13"/>
      <c r="AA619" s="13"/>
      <c r="AB619" s="13"/>
      <c r="AC619" s="13"/>
      <c r="AD619" s="13"/>
    </row>
    <row r="620" ht="15.75" customHeight="1">
      <c r="B620" s="347"/>
      <c r="C620" s="117"/>
      <c r="D620" s="118"/>
      <c r="E620" s="119"/>
      <c r="F620" s="117"/>
      <c r="G620" s="117"/>
      <c r="H620" s="119"/>
      <c r="I620" s="13"/>
      <c r="J620" s="13"/>
      <c r="K620" s="13"/>
      <c r="L620" s="13"/>
      <c r="M620" s="13"/>
      <c r="N620" s="13"/>
      <c r="O620" s="13"/>
      <c r="P620" s="13"/>
      <c r="Q620" s="13"/>
      <c r="R620" s="13"/>
      <c r="S620" s="13"/>
      <c r="T620" s="13"/>
      <c r="U620" s="13"/>
      <c r="V620" s="13"/>
      <c r="W620" s="13"/>
      <c r="X620" s="13"/>
      <c r="Y620" s="13"/>
      <c r="Z620" s="13"/>
      <c r="AA620" s="13"/>
      <c r="AB620" s="13"/>
      <c r="AC620" s="13"/>
      <c r="AD620" s="13"/>
    </row>
    <row r="621" ht="15.75" customHeight="1">
      <c r="B621" s="347"/>
      <c r="C621" s="117"/>
      <c r="D621" s="118"/>
      <c r="E621" s="119"/>
      <c r="F621" s="117"/>
      <c r="G621" s="117"/>
      <c r="H621" s="119"/>
      <c r="I621" s="13"/>
      <c r="J621" s="13"/>
      <c r="K621" s="13"/>
      <c r="L621" s="13"/>
      <c r="M621" s="13"/>
      <c r="N621" s="13"/>
      <c r="O621" s="13"/>
      <c r="P621" s="13"/>
      <c r="Q621" s="13"/>
      <c r="R621" s="13"/>
      <c r="S621" s="13"/>
      <c r="T621" s="13"/>
      <c r="U621" s="13"/>
      <c r="V621" s="13"/>
      <c r="W621" s="13"/>
      <c r="X621" s="13"/>
      <c r="Y621" s="13"/>
      <c r="Z621" s="13"/>
      <c r="AA621" s="13"/>
      <c r="AB621" s="13"/>
      <c r="AC621" s="13"/>
      <c r="AD621" s="13"/>
    </row>
    <row r="622" ht="15.75" customHeight="1">
      <c r="B622" s="347"/>
      <c r="C622" s="117"/>
      <c r="D622" s="118"/>
      <c r="E622" s="119"/>
      <c r="F622" s="117"/>
      <c r="G622" s="117"/>
      <c r="H622" s="119"/>
      <c r="I622" s="13"/>
      <c r="J622" s="13"/>
      <c r="K622" s="13"/>
      <c r="L622" s="13"/>
      <c r="M622" s="13"/>
      <c r="N622" s="13"/>
      <c r="O622" s="13"/>
      <c r="P622" s="13"/>
      <c r="Q622" s="13"/>
      <c r="R622" s="13"/>
      <c r="S622" s="13"/>
      <c r="T622" s="13"/>
      <c r="U622" s="13"/>
      <c r="V622" s="13"/>
      <c r="W622" s="13"/>
      <c r="X622" s="13"/>
      <c r="Y622" s="13"/>
      <c r="Z622" s="13"/>
      <c r="AA622" s="13"/>
      <c r="AB622" s="13"/>
      <c r="AC622" s="13"/>
      <c r="AD622" s="13"/>
    </row>
    <row r="623" ht="15.75" customHeight="1">
      <c r="B623" s="347"/>
      <c r="C623" s="117"/>
      <c r="D623" s="118"/>
      <c r="E623" s="119"/>
      <c r="F623" s="117"/>
      <c r="G623" s="117"/>
      <c r="H623" s="119"/>
      <c r="I623" s="13"/>
      <c r="J623" s="13"/>
      <c r="K623" s="13"/>
      <c r="L623" s="13"/>
      <c r="M623" s="13"/>
      <c r="N623" s="13"/>
      <c r="O623" s="13"/>
      <c r="P623" s="13"/>
      <c r="Q623" s="13"/>
      <c r="R623" s="13"/>
      <c r="S623" s="13"/>
      <c r="T623" s="13"/>
      <c r="U623" s="13"/>
      <c r="V623" s="13"/>
      <c r="W623" s="13"/>
      <c r="X623" s="13"/>
      <c r="Y623" s="13"/>
      <c r="Z623" s="13"/>
      <c r="AA623" s="13"/>
      <c r="AB623" s="13"/>
      <c r="AC623" s="13"/>
      <c r="AD623" s="13"/>
    </row>
    <row r="624" ht="15.75" customHeight="1">
      <c r="B624" s="347"/>
      <c r="C624" s="117"/>
      <c r="D624" s="118"/>
      <c r="E624" s="119"/>
      <c r="F624" s="117"/>
      <c r="G624" s="117"/>
      <c r="H624" s="119"/>
      <c r="I624" s="13"/>
      <c r="J624" s="13"/>
      <c r="K624" s="13"/>
      <c r="L624" s="13"/>
      <c r="M624" s="13"/>
      <c r="N624" s="13"/>
      <c r="O624" s="13"/>
      <c r="P624" s="13"/>
      <c r="Q624" s="13"/>
      <c r="R624" s="13"/>
      <c r="S624" s="13"/>
      <c r="T624" s="13"/>
      <c r="U624" s="13"/>
      <c r="V624" s="13"/>
      <c r="W624" s="13"/>
      <c r="X624" s="13"/>
      <c r="Y624" s="13"/>
      <c r="Z624" s="13"/>
      <c r="AA624" s="13"/>
      <c r="AB624" s="13"/>
      <c r="AC624" s="13"/>
      <c r="AD624" s="13"/>
    </row>
    <row r="625" ht="15.75" customHeight="1">
      <c r="B625" s="347"/>
      <c r="C625" s="117"/>
      <c r="D625" s="118"/>
      <c r="E625" s="119"/>
      <c r="F625" s="117"/>
      <c r="G625" s="117"/>
      <c r="H625" s="119"/>
      <c r="I625" s="13"/>
      <c r="J625" s="13"/>
      <c r="K625" s="13"/>
      <c r="L625" s="13"/>
      <c r="M625" s="13"/>
      <c r="N625" s="13"/>
      <c r="O625" s="13"/>
      <c r="P625" s="13"/>
      <c r="Q625" s="13"/>
      <c r="R625" s="13"/>
      <c r="S625" s="13"/>
      <c r="T625" s="13"/>
      <c r="U625" s="13"/>
      <c r="V625" s="13"/>
      <c r="W625" s="13"/>
      <c r="X625" s="13"/>
      <c r="Y625" s="13"/>
      <c r="Z625" s="13"/>
      <c r="AA625" s="13"/>
      <c r="AB625" s="13"/>
      <c r="AC625" s="13"/>
      <c r="AD625" s="13"/>
    </row>
    <row r="626" ht="15.75" customHeight="1">
      <c r="B626" s="347"/>
      <c r="C626" s="117"/>
      <c r="D626" s="118"/>
      <c r="E626" s="119"/>
      <c r="F626" s="117"/>
      <c r="G626" s="117"/>
      <c r="H626" s="119"/>
      <c r="I626" s="13"/>
      <c r="J626" s="13"/>
      <c r="K626" s="13"/>
      <c r="L626" s="13"/>
      <c r="M626" s="13"/>
      <c r="N626" s="13"/>
      <c r="O626" s="13"/>
      <c r="P626" s="13"/>
      <c r="Q626" s="13"/>
      <c r="R626" s="13"/>
      <c r="S626" s="13"/>
      <c r="T626" s="13"/>
      <c r="U626" s="13"/>
      <c r="V626" s="13"/>
      <c r="W626" s="13"/>
      <c r="X626" s="13"/>
      <c r="Y626" s="13"/>
      <c r="Z626" s="13"/>
      <c r="AA626" s="13"/>
      <c r="AB626" s="13"/>
      <c r="AC626" s="13"/>
      <c r="AD626" s="13"/>
    </row>
    <row r="627" ht="15.75" customHeight="1">
      <c r="B627" s="347"/>
      <c r="C627" s="117"/>
      <c r="D627" s="118"/>
      <c r="E627" s="119"/>
      <c r="F627" s="117"/>
      <c r="G627" s="117"/>
      <c r="H627" s="119"/>
      <c r="I627" s="13"/>
      <c r="J627" s="13"/>
      <c r="K627" s="13"/>
      <c r="L627" s="13"/>
      <c r="M627" s="13"/>
      <c r="N627" s="13"/>
      <c r="O627" s="13"/>
      <c r="P627" s="13"/>
      <c r="Q627" s="13"/>
      <c r="R627" s="13"/>
      <c r="S627" s="13"/>
      <c r="T627" s="13"/>
      <c r="U627" s="13"/>
      <c r="V627" s="13"/>
      <c r="W627" s="13"/>
      <c r="X627" s="13"/>
      <c r="Y627" s="13"/>
      <c r="Z627" s="13"/>
      <c r="AA627" s="13"/>
      <c r="AB627" s="13"/>
      <c r="AC627" s="13"/>
      <c r="AD627" s="13"/>
    </row>
    <row r="628" ht="15.75" customHeight="1">
      <c r="B628" s="347"/>
      <c r="C628" s="117"/>
      <c r="D628" s="118"/>
      <c r="E628" s="119"/>
      <c r="F628" s="117"/>
      <c r="G628" s="117"/>
      <c r="H628" s="119"/>
      <c r="I628" s="13"/>
      <c r="J628" s="13"/>
      <c r="K628" s="13"/>
      <c r="L628" s="13"/>
      <c r="M628" s="13"/>
      <c r="N628" s="13"/>
      <c r="O628" s="13"/>
      <c r="P628" s="13"/>
      <c r="Q628" s="13"/>
      <c r="R628" s="13"/>
      <c r="S628" s="13"/>
      <c r="T628" s="13"/>
      <c r="U628" s="13"/>
      <c r="V628" s="13"/>
      <c r="W628" s="13"/>
      <c r="X628" s="13"/>
      <c r="Y628" s="13"/>
      <c r="Z628" s="13"/>
      <c r="AA628" s="13"/>
      <c r="AB628" s="13"/>
      <c r="AC628" s="13"/>
      <c r="AD628" s="13"/>
    </row>
    <row r="629" ht="15.75" customHeight="1">
      <c r="B629" s="347"/>
      <c r="C629" s="117"/>
      <c r="D629" s="118"/>
      <c r="E629" s="119"/>
      <c r="F629" s="117"/>
      <c r="G629" s="117"/>
      <c r="H629" s="119"/>
      <c r="I629" s="13"/>
      <c r="J629" s="13"/>
      <c r="K629" s="13"/>
      <c r="L629" s="13"/>
      <c r="M629" s="13"/>
      <c r="N629" s="13"/>
      <c r="O629" s="13"/>
      <c r="P629" s="13"/>
      <c r="Q629" s="13"/>
      <c r="R629" s="13"/>
      <c r="S629" s="13"/>
      <c r="T629" s="13"/>
      <c r="U629" s="13"/>
      <c r="V629" s="13"/>
      <c r="W629" s="13"/>
      <c r="X629" s="13"/>
      <c r="Y629" s="13"/>
      <c r="Z629" s="13"/>
      <c r="AA629" s="13"/>
      <c r="AB629" s="13"/>
      <c r="AC629" s="13"/>
      <c r="AD629" s="13"/>
    </row>
    <row r="630" ht="15.75" customHeight="1">
      <c r="B630" s="347"/>
      <c r="C630" s="117"/>
      <c r="D630" s="118"/>
      <c r="E630" s="119"/>
      <c r="F630" s="117"/>
      <c r="G630" s="117"/>
      <c r="H630" s="119"/>
      <c r="I630" s="13"/>
      <c r="J630" s="13"/>
      <c r="K630" s="13"/>
      <c r="L630" s="13"/>
      <c r="M630" s="13"/>
      <c r="N630" s="13"/>
      <c r="O630" s="13"/>
      <c r="P630" s="13"/>
      <c r="Q630" s="13"/>
      <c r="R630" s="13"/>
      <c r="S630" s="13"/>
      <c r="T630" s="13"/>
      <c r="U630" s="13"/>
      <c r="V630" s="13"/>
      <c r="W630" s="13"/>
      <c r="X630" s="13"/>
      <c r="Y630" s="13"/>
      <c r="Z630" s="13"/>
      <c r="AA630" s="13"/>
      <c r="AB630" s="13"/>
      <c r="AC630" s="13"/>
      <c r="AD630" s="13"/>
    </row>
    <row r="631" ht="15.75" customHeight="1">
      <c r="B631" s="347"/>
      <c r="C631" s="117"/>
      <c r="D631" s="118"/>
      <c r="E631" s="119"/>
      <c r="F631" s="117"/>
      <c r="G631" s="117"/>
      <c r="H631" s="119"/>
      <c r="I631" s="13"/>
      <c r="J631" s="13"/>
      <c r="K631" s="13"/>
      <c r="L631" s="13"/>
      <c r="M631" s="13"/>
      <c r="N631" s="13"/>
      <c r="O631" s="13"/>
      <c r="P631" s="13"/>
      <c r="Q631" s="13"/>
      <c r="R631" s="13"/>
      <c r="S631" s="13"/>
      <c r="T631" s="13"/>
      <c r="U631" s="13"/>
      <c r="V631" s="13"/>
      <c r="W631" s="13"/>
      <c r="X631" s="13"/>
      <c r="Y631" s="13"/>
      <c r="Z631" s="13"/>
      <c r="AA631" s="13"/>
      <c r="AB631" s="13"/>
      <c r="AC631" s="13"/>
      <c r="AD631" s="13"/>
    </row>
    <row r="632" ht="15.75" customHeight="1">
      <c r="B632" s="347"/>
      <c r="C632" s="117"/>
      <c r="D632" s="118"/>
      <c r="E632" s="119"/>
      <c r="F632" s="117"/>
      <c r="G632" s="117"/>
      <c r="H632" s="119"/>
      <c r="I632" s="13"/>
      <c r="J632" s="13"/>
      <c r="K632" s="13"/>
      <c r="L632" s="13"/>
      <c r="M632" s="13"/>
      <c r="N632" s="13"/>
      <c r="O632" s="13"/>
      <c r="P632" s="13"/>
      <c r="Q632" s="13"/>
      <c r="R632" s="13"/>
      <c r="S632" s="13"/>
      <c r="T632" s="13"/>
      <c r="U632" s="13"/>
      <c r="V632" s="13"/>
      <c r="W632" s="13"/>
      <c r="X632" s="13"/>
      <c r="Y632" s="13"/>
      <c r="Z632" s="13"/>
      <c r="AA632" s="13"/>
      <c r="AB632" s="13"/>
      <c r="AC632" s="13"/>
      <c r="AD632" s="13"/>
    </row>
    <row r="633" ht="15.75" customHeight="1">
      <c r="B633" s="347"/>
      <c r="C633" s="117"/>
      <c r="D633" s="118"/>
      <c r="E633" s="119"/>
      <c r="F633" s="117"/>
      <c r="G633" s="117"/>
      <c r="H633" s="119"/>
      <c r="I633" s="13"/>
      <c r="J633" s="13"/>
      <c r="K633" s="13"/>
      <c r="L633" s="13"/>
      <c r="M633" s="13"/>
      <c r="N633" s="13"/>
      <c r="O633" s="13"/>
      <c r="P633" s="13"/>
      <c r="Q633" s="13"/>
      <c r="R633" s="13"/>
      <c r="S633" s="13"/>
      <c r="T633" s="13"/>
      <c r="U633" s="13"/>
      <c r="V633" s="13"/>
      <c r="W633" s="13"/>
      <c r="X633" s="13"/>
      <c r="Y633" s="13"/>
      <c r="Z633" s="13"/>
      <c r="AA633" s="13"/>
      <c r="AB633" s="13"/>
      <c r="AC633" s="13"/>
      <c r="AD633" s="13"/>
    </row>
    <row r="634" ht="15.75" customHeight="1">
      <c r="B634" s="347"/>
      <c r="C634" s="117"/>
      <c r="D634" s="118"/>
      <c r="E634" s="119"/>
      <c r="F634" s="117"/>
      <c r="G634" s="117"/>
      <c r="H634" s="119"/>
      <c r="I634" s="13"/>
      <c r="J634" s="13"/>
      <c r="K634" s="13"/>
      <c r="L634" s="13"/>
      <c r="M634" s="13"/>
      <c r="N634" s="13"/>
      <c r="O634" s="13"/>
      <c r="P634" s="13"/>
      <c r="Q634" s="13"/>
      <c r="R634" s="13"/>
      <c r="S634" s="13"/>
      <c r="T634" s="13"/>
      <c r="U634" s="13"/>
      <c r="V634" s="13"/>
      <c r="W634" s="13"/>
      <c r="X634" s="13"/>
      <c r="Y634" s="13"/>
      <c r="Z634" s="13"/>
      <c r="AA634" s="13"/>
      <c r="AB634" s="13"/>
      <c r="AC634" s="13"/>
      <c r="AD634" s="13"/>
    </row>
    <row r="635" ht="15.75" customHeight="1">
      <c r="B635" s="347"/>
      <c r="C635" s="117"/>
      <c r="D635" s="118"/>
      <c r="E635" s="119"/>
      <c r="F635" s="117"/>
      <c r="G635" s="117"/>
      <c r="H635" s="119"/>
      <c r="I635" s="13"/>
      <c r="J635" s="13"/>
      <c r="K635" s="13"/>
      <c r="L635" s="13"/>
      <c r="M635" s="13"/>
      <c r="N635" s="13"/>
      <c r="O635" s="13"/>
      <c r="P635" s="13"/>
      <c r="Q635" s="13"/>
      <c r="R635" s="13"/>
      <c r="S635" s="13"/>
      <c r="T635" s="13"/>
      <c r="U635" s="13"/>
      <c r="V635" s="13"/>
      <c r="W635" s="13"/>
      <c r="X635" s="13"/>
      <c r="Y635" s="13"/>
      <c r="Z635" s="13"/>
      <c r="AA635" s="13"/>
      <c r="AB635" s="13"/>
      <c r="AC635" s="13"/>
      <c r="AD635" s="13"/>
    </row>
    <row r="636" ht="15.75" customHeight="1">
      <c r="B636" s="347"/>
      <c r="C636" s="117"/>
      <c r="D636" s="118"/>
      <c r="E636" s="119"/>
      <c r="F636" s="117"/>
      <c r="G636" s="117"/>
      <c r="H636" s="119"/>
      <c r="I636" s="13"/>
      <c r="J636" s="13"/>
      <c r="K636" s="13"/>
      <c r="L636" s="13"/>
      <c r="M636" s="13"/>
      <c r="N636" s="13"/>
      <c r="O636" s="13"/>
      <c r="P636" s="13"/>
      <c r="Q636" s="13"/>
      <c r="R636" s="13"/>
      <c r="S636" s="13"/>
      <c r="T636" s="13"/>
      <c r="U636" s="13"/>
      <c r="V636" s="13"/>
      <c r="W636" s="13"/>
      <c r="X636" s="13"/>
      <c r="Y636" s="13"/>
      <c r="Z636" s="13"/>
      <c r="AA636" s="13"/>
      <c r="AB636" s="13"/>
      <c r="AC636" s="13"/>
      <c r="AD636" s="13"/>
    </row>
    <row r="637" ht="15.75" customHeight="1">
      <c r="B637" s="347"/>
      <c r="C637" s="117"/>
      <c r="D637" s="118"/>
      <c r="E637" s="119"/>
      <c r="F637" s="117"/>
      <c r="G637" s="117"/>
      <c r="H637" s="119"/>
      <c r="I637" s="13"/>
      <c r="J637" s="13"/>
      <c r="K637" s="13"/>
      <c r="L637" s="13"/>
      <c r="M637" s="13"/>
      <c r="N637" s="13"/>
      <c r="O637" s="13"/>
      <c r="P637" s="13"/>
      <c r="Q637" s="13"/>
      <c r="R637" s="13"/>
      <c r="S637" s="13"/>
      <c r="T637" s="13"/>
      <c r="U637" s="13"/>
      <c r="V637" s="13"/>
      <c r="W637" s="13"/>
      <c r="X637" s="13"/>
      <c r="Y637" s="13"/>
      <c r="Z637" s="13"/>
      <c r="AA637" s="13"/>
      <c r="AB637" s="13"/>
      <c r="AC637" s="13"/>
      <c r="AD637" s="13"/>
    </row>
    <row r="638" ht="15.75" customHeight="1">
      <c r="B638" s="347"/>
      <c r="C638" s="117"/>
      <c r="D638" s="118"/>
      <c r="E638" s="119"/>
      <c r="F638" s="117"/>
      <c r="G638" s="117"/>
      <c r="H638" s="119"/>
      <c r="I638" s="13"/>
      <c r="J638" s="13"/>
      <c r="K638" s="13"/>
      <c r="L638" s="13"/>
      <c r="M638" s="13"/>
      <c r="N638" s="13"/>
      <c r="O638" s="13"/>
      <c r="P638" s="13"/>
      <c r="Q638" s="13"/>
      <c r="R638" s="13"/>
      <c r="S638" s="13"/>
      <c r="T638" s="13"/>
      <c r="U638" s="13"/>
      <c r="V638" s="13"/>
      <c r="W638" s="13"/>
      <c r="X638" s="13"/>
      <c r="Y638" s="13"/>
      <c r="Z638" s="13"/>
      <c r="AA638" s="13"/>
      <c r="AB638" s="13"/>
      <c r="AC638" s="13"/>
      <c r="AD638" s="13"/>
    </row>
    <row r="639" ht="15.75" customHeight="1">
      <c r="B639" s="347"/>
      <c r="C639" s="117"/>
      <c r="D639" s="118"/>
      <c r="E639" s="119"/>
      <c r="F639" s="117"/>
      <c r="G639" s="117"/>
      <c r="H639" s="119"/>
      <c r="I639" s="13"/>
      <c r="J639" s="13"/>
      <c r="K639" s="13"/>
      <c r="L639" s="13"/>
      <c r="M639" s="13"/>
      <c r="N639" s="13"/>
      <c r="O639" s="13"/>
      <c r="P639" s="13"/>
      <c r="Q639" s="13"/>
      <c r="R639" s="13"/>
      <c r="S639" s="13"/>
      <c r="T639" s="13"/>
      <c r="U639" s="13"/>
      <c r="V639" s="13"/>
      <c r="W639" s="13"/>
      <c r="X639" s="13"/>
      <c r="Y639" s="13"/>
      <c r="Z639" s="13"/>
      <c r="AA639" s="13"/>
      <c r="AB639" s="13"/>
      <c r="AC639" s="13"/>
      <c r="AD639" s="13"/>
    </row>
    <row r="640" ht="15.75" customHeight="1">
      <c r="B640" s="347"/>
      <c r="C640" s="117"/>
      <c r="D640" s="118"/>
      <c r="E640" s="119"/>
      <c r="F640" s="117"/>
      <c r="G640" s="117"/>
      <c r="H640" s="119"/>
      <c r="I640" s="13"/>
      <c r="J640" s="13"/>
      <c r="K640" s="13"/>
      <c r="L640" s="13"/>
      <c r="M640" s="13"/>
      <c r="N640" s="13"/>
      <c r="O640" s="13"/>
      <c r="P640" s="13"/>
      <c r="Q640" s="13"/>
      <c r="R640" s="13"/>
      <c r="S640" s="13"/>
      <c r="T640" s="13"/>
      <c r="U640" s="13"/>
      <c r="V640" s="13"/>
      <c r="W640" s="13"/>
      <c r="X640" s="13"/>
      <c r="Y640" s="13"/>
      <c r="Z640" s="13"/>
      <c r="AA640" s="13"/>
      <c r="AB640" s="13"/>
      <c r="AC640" s="13"/>
      <c r="AD640" s="13"/>
    </row>
    <row r="641" ht="15.75" customHeight="1">
      <c r="B641" s="347"/>
      <c r="C641" s="117"/>
      <c r="D641" s="118"/>
      <c r="E641" s="119"/>
      <c r="F641" s="117"/>
      <c r="G641" s="117"/>
      <c r="H641" s="119"/>
      <c r="I641" s="13"/>
      <c r="J641" s="13"/>
      <c r="K641" s="13"/>
      <c r="L641" s="13"/>
      <c r="M641" s="13"/>
      <c r="N641" s="13"/>
      <c r="O641" s="13"/>
      <c r="P641" s="13"/>
      <c r="Q641" s="13"/>
      <c r="R641" s="13"/>
      <c r="S641" s="13"/>
      <c r="T641" s="13"/>
      <c r="U641" s="13"/>
      <c r="V641" s="13"/>
      <c r="W641" s="13"/>
      <c r="X641" s="13"/>
      <c r="Y641" s="13"/>
      <c r="Z641" s="13"/>
      <c r="AA641" s="13"/>
      <c r="AB641" s="13"/>
      <c r="AC641" s="13"/>
      <c r="AD641" s="13"/>
    </row>
    <row r="642" ht="15.75" customHeight="1">
      <c r="B642" s="347"/>
      <c r="C642" s="117"/>
      <c r="D642" s="118"/>
      <c r="E642" s="119"/>
      <c r="F642" s="117"/>
      <c r="G642" s="117"/>
      <c r="H642" s="119"/>
      <c r="I642" s="13"/>
      <c r="J642" s="13"/>
      <c r="K642" s="13"/>
      <c r="L642" s="13"/>
      <c r="M642" s="13"/>
      <c r="N642" s="13"/>
      <c r="O642" s="13"/>
      <c r="P642" s="13"/>
      <c r="Q642" s="13"/>
      <c r="R642" s="13"/>
      <c r="S642" s="13"/>
      <c r="T642" s="13"/>
      <c r="U642" s="13"/>
      <c r="V642" s="13"/>
      <c r="W642" s="13"/>
      <c r="X642" s="13"/>
      <c r="Y642" s="13"/>
      <c r="Z642" s="13"/>
      <c r="AA642" s="13"/>
      <c r="AB642" s="13"/>
      <c r="AC642" s="13"/>
      <c r="AD642" s="13"/>
    </row>
    <row r="643" ht="15.75" customHeight="1">
      <c r="B643" s="347"/>
      <c r="C643" s="117"/>
      <c r="D643" s="118"/>
      <c r="E643" s="119"/>
      <c r="F643" s="117"/>
      <c r="G643" s="117"/>
      <c r="H643" s="119"/>
      <c r="I643" s="13"/>
      <c r="J643" s="13"/>
      <c r="K643" s="13"/>
      <c r="L643" s="13"/>
      <c r="M643" s="13"/>
      <c r="N643" s="13"/>
      <c r="O643" s="13"/>
      <c r="P643" s="13"/>
      <c r="Q643" s="13"/>
      <c r="R643" s="13"/>
      <c r="S643" s="13"/>
      <c r="T643" s="13"/>
      <c r="U643" s="13"/>
      <c r="V643" s="13"/>
      <c r="W643" s="13"/>
      <c r="X643" s="13"/>
      <c r="Y643" s="13"/>
      <c r="Z643" s="13"/>
      <c r="AA643" s="13"/>
      <c r="AB643" s="13"/>
      <c r="AC643" s="13"/>
      <c r="AD643" s="13"/>
    </row>
    <row r="644" ht="15.75" customHeight="1">
      <c r="B644" s="347"/>
      <c r="C644" s="117"/>
      <c r="D644" s="118"/>
      <c r="E644" s="119"/>
      <c r="F644" s="117"/>
      <c r="G644" s="117"/>
      <c r="H644" s="119"/>
      <c r="I644" s="13"/>
      <c r="J644" s="13"/>
      <c r="K644" s="13"/>
      <c r="L644" s="13"/>
      <c r="M644" s="13"/>
      <c r="N644" s="13"/>
      <c r="O644" s="13"/>
      <c r="P644" s="13"/>
      <c r="Q644" s="13"/>
      <c r="R644" s="13"/>
      <c r="S644" s="13"/>
      <c r="T644" s="13"/>
      <c r="U644" s="13"/>
      <c r="V644" s="13"/>
      <c r="W644" s="13"/>
      <c r="X644" s="13"/>
      <c r="Y644" s="13"/>
      <c r="Z644" s="13"/>
      <c r="AA644" s="13"/>
      <c r="AB644" s="13"/>
      <c r="AC644" s="13"/>
      <c r="AD644" s="13"/>
    </row>
    <row r="645" ht="15.75" customHeight="1">
      <c r="B645" s="347"/>
      <c r="C645" s="117"/>
      <c r="D645" s="118"/>
      <c r="E645" s="119"/>
      <c r="F645" s="117"/>
      <c r="G645" s="117"/>
      <c r="H645" s="119"/>
      <c r="I645" s="13"/>
      <c r="J645" s="13"/>
      <c r="K645" s="13"/>
      <c r="L645" s="13"/>
      <c r="M645" s="13"/>
      <c r="N645" s="13"/>
      <c r="O645" s="13"/>
      <c r="P645" s="13"/>
      <c r="Q645" s="13"/>
      <c r="R645" s="13"/>
      <c r="S645" s="13"/>
      <c r="T645" s="13"/>
      <c r="U645" s="13"/>
      <c r="V645" s="13"/>
      <c r="W645" s="13"/>
      <c r="X645" s="13"/>
      <c r="Y645" s="13"/>
      <c r="Z645" s="13"/>
      <c r="AA645" s="13"/>
      <c r="AB645" s="13"/>
      <c r="AC645" s="13"/>
      <c r="AD645" s="13"/>
    </row>
    <row r="646" ht="15.75" customHeight="1">
      <c r="B646" s="347"/>
      <c r="C646" s="117"/>
      <c r="D646" s="118"/>
      <c r="E646" s="119"/>
      <c r="F646" s="117"/>
      <c r="G646" s="117"/>
      <c r="H646" s="119"/>
      <c r="I646" s="13"/>
      <c r="J646" s="13"/>
      <c r="K646" s="13"/>
      <c r="L646" s="13"/>
      <c r="M646" s="13"/>
      <c r="N646" s="13"/>
      <c r="O646" s="13"/>
      <c r="P646" s="13"/>
      <c r="Q646" s="13"/>
      <c r="R646" s="13"/>
      <c r="S646" s="13"/>
      <c r="T646" s="13"/>
      <c r="U646" s="13"/>
      <c r="V646" s="13"/>
      <c r="W646" s="13"/>
      <c r="X646" s="13"/>
      <c r="Y646" s="13"/>
      <c r="Z646" s="13"/>
      <c r="AA646" s="13"/>
      <c r="AB646" s="13"/>
      <c r="AC646" s="13"/>
      <c r="AD646" s="13"/>
    </row>
    <row r="647" ht="15.75" customHeight="1">
      <c r="B647" s="347"/>
      <c r="C647" s="117"/>
      <c r="D647" s="118"/>
      <c r="E647" s="119"/>
      <c r="F647" s="117"/>
      <c r="G647" s="117"/>
      <c r="H647" s="119"/>
      <c r="I647" s="13"/>
      <c r="J647" s="13"/>
      <c r="K647" s="13"/>
      <c r="L647" s="13"/>
      <c r="M647" s="13"/>
      <c r="N647" s="13"/>
      <c r="O647" s="13"/>
      <c r="P647" s="13"/>
      <c r="Q647" s="13"/>
      <c r="R647" s="13"/>
      <c r="S647" s="13"/>
      <c r="T647" s="13"/>
      <c r="U647" s="13"/>
      <c r="V647" s="13"/>
      <c r="W647" s="13"/>
      <c r="X647" s="13"/>
      <c r="Y647" s="13"/>
      <c r="Z647" s="13"/>
      <c r="AA647" s="13"/>
      <c r="AB647" s="13"/>
      <c r="AC647" s="13"/>
      <c r="AD647" s="13"/>
    </row>
    <row r="648" ht="15.75" customHeight="1">
      <c r="B648" s="347"/>
      <c r="C648" s="117"/>
      <c r="D648" s="118"/>
      <c r="E648" s="119"/>
      <c r="F648" s="117"/>
      <c r="G648" s="117"/>
      <c r="H648" s="119"/>
      <c r="I648" s="13"/>
      <c r="J648" s="13"/>
      <c r="K648" s="13"/>
      <c r="L648" s="13"/>
      <c r="M648" s="13"/>
      <c r="N648" s="13"/>
      <c r="O648" s="13"/>
      <c r="P648" s="13"/>
      <c r="Q648" s="13"/>
      <c r="R648" s="13"/>
      <c r="S648" s="13"/>
      <c r="T648" s="13"/>
      <c r="U648" s="13"/>
      <c r="V648" s="13"/>
      <c r="W648" s="13"/>
      <c r="X648" s="13"/>
      <c r="Y648" s="13"/>
      <c r="Z648" s="13"/>
      <c r="AA648" s="13"/>
      <c r="AB648" s="13"/>
      <c r="AC648" s="13"/>
      <c r="AD648" s="13"/>
    </row>
    <row r="649" ht="15.75" customHeight="1">
      <c r="B649" s="347"/>
      <c r="C649" s="117"/>
      <c r="D649" s="118"/>
      <c r="E649" s="119"/>
      <c r="F649" s="117"/>
      <c r="G649" s="117"/>
      <c r="H649" s="119"/>
      <c r="I649" s="13"/>
      <c r="J649" s="13"/>
      <c r="K649" s="13"/>
      <c r="L649" s="13"/>
      <c r="M649" s="13"/>
      <c r="N649" s="13"/>
      <c r="O649" s="13"/>
      <c r="P649" s="13"/>
      <c r="Q649" s="13"/>
      <c r="R649" s="13"/>
      <c r="S649" s="13"/>
      <c r="T649" s="13"/>
      <c r="U649" s="13"/>
      <c r="V649" s="13"/>
      <c r="W649" s="13"/>
      <c r="X649" s="13"/>
      <c r="Y649" s="13"/>
      <c r="Z649" s="13"/>
      <c r="AA649" s="13"/>
      <c r="AB649" s="13"/>
      <c r="AC649" s="13"/>
      <c r="AD649" s="13"/>
    </row>
    <row r="650" ht="15.75" customHeight="1">
      <c r="B650" s="347"/>
      <c r="C650" s="117"/>
      <c r="D650" s="118"/>
      <c r="E650" s="119"/>
      <c r="F650" s="117"/>
      <c r="G650" s="117"/>
      <c r="H650" s="119"/>
      <c r="I650" s="13"/>
      <c r="J650" s="13"/>
      <c r="K650" s="13"/>
      <c r="L650" s="13"/>
      <c r="M650" s="13"/>
      <c r="N650" s="13"/>
      <c r="O650" s="13"/>
      <c r="P650" s="13"/>
      <c r="Q650" s="13"/>
      <c r="R650" s="13"/>
      <c r="S650" s="13"/>
      <c r="T650" s="13"/>
      <c r="U650" s="13"/>
      <c r="V650" s="13"/>
      <c r="W650" s="13"/>
      <c r="X650" s="13"/>
      <c r="Y650" s="13"/>
      <c r="Z650" s="13"/>
      <c r="AA650" s="13"/>
      <c r="AB650" s="13"/>
      <c r="AC650" s="13"/>
      <c r="AD650" s="13"/>
    </row>
    <row r="651" ht="15.75" customHeight="1">
      <c r="B651" s="347"/>
      <c r="C651" s="117"/>
      <c r="D651" s="118"/>
      <c r="E651" s="119"/>
      <c r="F651" s="117"/>
      <c r="G651" s="117"/>
      <c r="H651" s="119"/>
      <c r="I651" s="13"/>
      <c r="J651" s="13"/>
      <c r="K651" s="13"/>
      <c r="L651" s="13"/>
      <c r="M651" s="13"/>
      <c r="N651" s="13"/>
      <c r="O651" s="13"/>
      <c r="P651" s="13"/>
      <c r="Q651" s="13"/>
      <c r="R651" s="13"/>
      <c r="S651" s="13"/>
      <c r="T651" s="13"/>
      <c r="U651" s="13"/>
      <c r="V651" s="13"/>
      <c r="W651" s="13"/>
      <c r="X651" s="13"/>
      <c r="Y651" s="13"/>
      <c r="Z651" s="13"/>
      <c r="AA651" s="13"/>
      <c r="AB651" s="13"/>
      <c r="AC651" s="13"/>
      <c r="AD651" s="13"/>
    </row>
    <row r="652" ht="15.75" customHeight="1">
      <c r="B652" s="347"/>
      <c r="C652" s="117"/>
      <c r="D652" s="118"/>
      <c r="E652" s="119"/>
      <c r="F652" s="117"/>
      <c r="G652" s="117"/>
      <c r="H652" s="119"/>
      <c r="I652" s="13"/>
      <c r="J652" s="13"/>
      <c r="K652" s="13"/>
      <c r="L652" s="13"/>
      <c r="M652" s="13"/>
      <c r="N652" s="13"/>
      <c r="O652" s="13"/>
      <c r="P652" s="13"/>
      <c r="Q652" s="13"/>
      <c r="R652" s="13"/>
      <c r="S652" s="13"/>
      <c r="T652" s="13"/>
      <c r="U652" s="13"/>
      <c r="V652" s="13"/>
      <c r="W652" s="13"/>
      <c r="X652" s="13"/>
      <c r="Y652" s="13"/>
      <c r="Z652" s="13"/>
      <c r="AA652" s="13"/>
      <c r="AB652" s="13"/>
      <c r="AC652" s="13"/>
      <c r="AD652" s="13"/>
    </row>
    <row r="653" ht="15.75" customHeight="1">
      <c r="B653" s="347"/>
      <c r="C653" s="117"/>
      <c r="D653" s="118"/>
      <c r="E653" s="119"/>
      <c r="F653" s="117"/>
      <c r="G653" s="117"/>
      <c r="H653" s="119"/>
      <c r="I653" s="13"/>
      <c r="J653" s="13"/>
      <c r="K653" s="13"/>
      <c r="L653" s="13"/>
      <c r="M653" s="13"/>
      <c r="N653" s="13"/>
      <c r="O653" s="13"/>
      <c r="P653" s="13"/>
      <c r="Q653" s="13"/>
      <c r="R653" s="13"/>
      <c r="S653" s="13"/>
      <c r="T653" s="13"/>
      <c r="U653" s="13"/>
      <c r="V653" s="13"/>
      <c r="W653" s="13"/>
      <c r="X653" s="13"/>
      <c r="Y653" s="13"/>
      <c r="Z653" s="13"/>
      <c r="AA653" s="13"/>
      <c r="AB653" s="13"/>
      <c r="AC653" s="13"/>
      <c r="AD653" s="13"/>
    </row>
    <row r="654" ht="15.75" customHeight="1">
      <c r="B654" s="347"/>
      <c r="C654" s="117"/>
      <c r="D654" s="118"/>
      <c r="E654" s="119"/>
      <c r="F654" s="117"/>
      <c r="G654" s="117"/>
      <c r="H654" s="119"/>
      <c r="I654" s="13"/>
      <c r="J654" s="13"/>
      <c r="K654" s="13"/>
      <c r="L654" s="13"/>
      <c r="M654" s="13"/>
      <c r="N654" s="13"/>
      <c r="O654" s="13"/>
      <c r="P654" s="13"/>
      <c r="Q654" s="13"/>
      <c r="R654" s="13"/>
      <c r="S654" s="13"/>
      <c r="T654" s="13"/>
      <c r="U654" s="13"/>
      <c r="V654" s="13"/>
      <c r="W654" s="13"/>
      <c r="X654" s="13"/>
      <c r="Y654" s="13"/>
      <c r="Z654" s="13"/>
      <c r="AA654" s="13"/>
      <c r="AB654" s="13"/>
      <c r="AC654" s="13"/>
      <c r="AD654" s="13"/>
    </row>
    <row r="655" ht="15.75" customHeight="1">
      <c r="B655" s="347"/>
      <c r="C655" s="117"/>
      <c r="D655" s="118"/>
      <c r="E655" s="119"/>
      <c r="F655" s="117"/>
      <c r="G655" s="117"/>
      <c r="H655" s="119"/>
      <c r="I655" s="13"/>
      <c r="J655" s="13"/>
      <c r="K655" s="13"/>
      <c r="L655" s="13"/>
      <c r="M655" s="13"/>
      <c r="N655" s="13"/>
      <c r="O655" s="13"/>
      <c r="P655" s="13"/>
      <c r="Q655" s="13"/>
      <c r="R655" s="13"/>
      <c r="S655" s="13"/>
      <c r="T655" s="13"/>
      <c r="U655" s="13"/>
      <c r="V655" s="13"/>
      <c r="W655" s="13"/>
      <c r="X655" s="13"/>
      <c r="Y655" s="13"/>
      <c r="Z655" s="13"/>
      <c r="AA655" s="13"/>
      <c r="AB655" s="13"/>
      <c r="AC655" s="13"/>
      <c r="AD655" s="13"/>
    </row>
    <row r="656" ht="15.75" customHeight="1">
      <c r="B656" s="347"/>
      <c r="C656" s="117"/>
      <c r="D656" s="118"/>
      <c r="E656" s="119"/>
      <c r="F656" s="117"/>
      <c r="G656" s="117"/>
      <c r="H656" s="119"/>
      <c r="I656" s="13"/>
      <c r="J656" s="13"/>
      <c r="K656" s="13"/>
      <c r="L656" s="13"/>
      <c r="M656" s="13"/>
      <c r="N656" s="13"/>
      <c r="O656" s="13"/>
      <c r="P656" s="13"/>
      <c r="Q656" s="13"/>
      <c r="R656" s="13"/>
      <c r="S656" s="13"/>
      <c r="T656" s="13"/>
      <c r="U656" s="13"/>
      <c r="V656" s="13"/>
      <c r="W656" s="13"/>
      <c r="X656" s="13"/>
      <c r="Y656" s="13"/>
      <c r="Z656" s="13"/>
      <c r="AA656" s="13"/>
      <c r="AB656" s="13"/>
      <c r="AC656" s="13"/>
      <c r="AD656" s="13"/>
    </row>
    <row r="657" ht="15.75" customHeight="1">
      <c r="B657" s="347"/>
      <c r="C657" s="117"/>
      <c r="D657" s="118"/>
      <c r="E657" s="119"/>
      <c r="F657" s="117"/>
      <c r="G657" s="117"/>
      <c r="H657" s="119"/>
      <c r="I657" s="13"/>
      <c r="J657" s="13"/>
      <c r="K657" s="13"/>
      <c r="L657" s="13"/>
      <c r="M657" s="13"/>
      <c r="N657" s="13"/>
      <c r="O657" s="13"/>
      <c r="P657" s="13"/>
      <c r="Q657" s="13"/>
      <c r="R657" s="13"/>
      <c r="S657" s="13"/>
      <c r="T657" s="13"/>
      <c r="U657" s="13"/>
      <c r="V657" s="13"/>
      <c r="W657" s="13"/>
      <c r="X657" s="13"/>
      <c r="Y657" s="13"/>
      <c r="Z657" s="13"/>
      <c r="AA657" s="13"/>
      <c r="AB657" s="13"/>
      <c r="AC657" s="13"/>
      <c r="AD657" s="13"/>
    </row>
    <row r="658" ht="15.75" customHeight="1">
      <c r="B658" s="347"/>
      <c r="C658" s="117"/>
      <c r="D658" s="118"/>
      <c r="E658" s="119"/>
      <c r="F658" s="117"/>
      <c r="G658" s="117"/>
      <c r="H658" s="119"/>
      <c r="I658" s="13"/>
      <c r="J658" s="13"/>
      <c r="K658" s="13"/>
      <c r="L658" s="13"/>
      <c r="M658" s="13"/>
      <c r="N658" s="13"/>
      <c r="O658" s="13"/>
      <c r="P658" s="13"/>
      <c r="Q658" s="13"/>
      <c r="R658" s="13"/>
      <c r="S658" s="13"/>
      <c r="T658" s="13"/>
      <c r="U658" s="13"/>
      <c r="V658" s="13"/>
      <c r="W658" s="13"/>
      <c r="X658" s="13"/>
      <c r="Y658" s="13"/>
      <c r="Z658" s="13"/>
      <c r="AA658" s="13"/>
      <c r="AB658" s="13"/>
      <c r="AC658" s="13"/>
      <c r="AD658" s="13"/>
    </row>
    <row r="659" ht="15.75" customHeight="1">
      <c r="B659" s="347"/>
      <c r="C659" s="117"/>
      <c r="D659" s="118"/>
      <c r="E659" s="119"/>
      <c r="F659" s="117"/>
      <c r="G659" s="117"/>
      <c r="H659" s="119"/>
      <c r="I659" s="13"/>
      <c r="J659" s="13"/>
      <c r="K659" s="13"/>
      <c r="L659" s="13"/>
      <c r="M659" s="13"/>
      <c r="N659" s="13"/>
      <c r="O659" s="13"/>
      <c r="P659" s="13"/>
      <c r="Q659" s="13"/>
      <c r="R659" s="13"/>
      <c r="S659" s="13"/>
      <c r="T659" s="13"/>
      <c r="U659" s="13"/>
      <c r="V659" s="13"/>
      <c r="W659" s="13"/>
      <c r="X659" s="13"/>
      <c r="Y659" s="13"/>
      <c r="Z659" s="13"/>
      <c r="AA659" s="13"/>
      <c r="AB659" s="13"/>
      <c r="AC659" s="13"/>
      <c r="AD659" s="13"/>
    </row>
    <row r="660" ht="15.75" customHeight="1">
      <c r="B660" s="347"/>
      <c r="C660" s="117"/>
      <c r="D660" s="118"/>
      <c r="E660" s="119"/>
      <c r="F660" s="117"/>
      <c r="G660" s="117"/>
      <c r="H660" s="119"/>
      <c r="I660" s="13"/>
      <c r="J660" s="13"/>
      <c r="K660" s="13"/>
      <c r="L660" s="13"/>
      <c r="M660" s="13"/>
      <c r="N660" s="13"/>
      <c r="O660" s="13"/>
      <c r="P660" s="13"/>
      <c r="Q660" s="13"/>
      <c r="R660" s="13"/>
      <c r="S660" s="13"/>
      <c r="T660" s="13"/>
      <c r="U660" s="13"/>
      <c r="V660" s="13"/>
      <c r="W660" s="13"/>
      <c r="X660" s="13"/>
      <c r="Y660" s="13"/>
      <c r="Z660" s="13"/>
      <c r="AA660" s="13"/>
      <c r="AB660" s="13"/>
      <c r="AC660" s="13"/>
      <c r="AD660" s="13"/>
    </row>
    <row r="661" ht="15.75" customHeight="1">
      <c r="B661" s="347"/>
      <c r="C661" s="117"/>
      <c r="D661" s="118"/>
      <c r="E661" s="119"/>
      <c r="F661" s="117"/>
      <c r="G661" s="117"/>
      <c r="H661" s="119"/>
      <c r="I661" s="13"/>
      <c r="J661" s="13"/>
      <c r="K661" s="13"/>
      <c r="L661" s="13"/>
      <c r="M661" s="13"/>
      <c r="N661" s="13"/>
      <c r="O661" s="13"/>
      <c r="P661" s="13"/>
      <c r="Q661" s="13"/>
      <c r="R661" s="13"/>
      <c r="S661" s="13"/>
      <c r="T661" s="13"/>
      <c r="U661" s="13"/>
      <c r="V661" s="13"/>
      <c r="W661" s="13"/>
      <c r="X661" s="13"/>
      <c r="Y661" s="13"/>
      <c r="Z661" s="13"/>
      <c r="AA661" s="13"/>
      <c r="AB661" s="13"/>
      <c r="AC661" s="13"/>
      <c r="AD661" s="13"/>
    </row>
    <row r="662" ht="15.75" customHeight="1">
      <c r="B662" s="347"/>
      <c r="C662" s="117"/>
      <c r="D662" s="118"/>
      <c r="E662" s="119"/>
      <c r="F662" s="117"/>
      <c r="G662" s="117"/>
      <c r="H662" s="119"/>
      <c r="I662" s="13"/>
      <c r="J662" s="13"/>
      <c r="K662" s="13"/>
      <c r="L662" s="13"/>
      <c r="M662" s="13"/>
      <c r="N662" s="13"/>
      <c r="O662" s="13"/>
      <c r="P662" s="13"/>
      <c r="Q662" s="13"/>
      <c r="R662" s="13"/>
      <c r="S662" s="13"/>
      <c r="T662" s="13"/>
      <c r="U662" s="13"/>
      <c r="V662" s="13"/>
      <c r="W662" s="13"/>
      <c r="X662" s="13"/>
      <c r="Y662" s="13"/>
      <c r="Z662" s="13"/>
      <c r="AA662" s="13"/>
      <c r="AB662" s="13"/>
      <c r="AC662" s="13"/>
      <c r="AD662" s="13"/>
    </row>
    <row r="663" ht="15.75" customHeight="1">
      <c r="B663" s="347"/>
      <c r="C663" s="117"/>
      <c r="D663" s="118"/>
      <c r="E663" s="119"/>
      <c r="F663" s="117"/>
      <c r="G663" s="117"/>
      <c r="H663" s="119"/>
      <c r="I663" s="13"/>
      <c r="J663" s="13"/>
      <c r="K663" s="13"/>
      <c r="L663" s="13"/>
      <c r="M663" s="13"/>
      <c r="N663" s="13"/>
      <c r="O663" s="13"/>
      <c r="P663" s="13"/>
      <c r="Q663" s="13"/>
      <c r="R663" s="13"/>
      <c r="S663" s="13"/>
      <c r="T663" s="13"/>
      <c r="U663" s="13"/>
      <c r="V663" s="13"/>
      <c r="W663" s="13"/>
      <c r="X663" s="13"/>
      <c r="Y663" s="13"/>
      <c r="Z663" s="13"/>
      <c r="AA663" s="13"/>
      <c r="AB663" s="13"/>
      <c r="AC663" s="13"/>
      <c r="AD663" s="13"/>
    </row>
    <row r="664" ht="15.75" customHeight="1">
      <c r="B664" s="347"/>
      <c r="C664" s="117"/>
      <c r="D664" s="118"/>
      <c r="E664" s="119"/>
      <c r="F664" s="117"/>
      <c r="G664" s="117"/>
      <c r="H664" s="119"/>
      <c r="I664" s="13"/>
      <c r="J664" s="13"/>
      <c r="K664" s="13"/>
      <c r="L664" s="13"/>
      <c r="M664" s="13"/>
      <c r="N664" s="13"/>
      <c r="O664" s="13"/>
      <c r="P664" s="13"/>
      <c r="Q664" s="13"/>
      <c r="R664" s="13"/>
      <c r="S664" s="13"/>
      <c r="T664" s="13"/>
      <c r="U664" s="13"/>
      <c r="V664" s="13"/>
      <c r="W664" s="13"/>
      <c r="X664" s="13"/>
      <c r="Y664" s="13"/>
      <c r="Z664" s="13"/>
      <c r="AA664" s="13"/>
      <c r="AB664" s="13"/>
      <c r="AC664" s="13"/>
      <c r="AD664" s="13"/>
    </row>
    <row r="665" ht="15.75" customHeight="1">
      <c r="B665" s="347"/>
      <c r="C665" s="117"/>
      <c r="D665" s="118"/>
      <c r="E665" s="119"/>
      <c r="F665" s="117"/>
      <c r="G665" s="117"/>
      <c r="H665" s="119"/>
      <c r="I665" s="13"/>
      <c r="J665" s="13"/>
      <c r="K665" s="13"/>
      <c r="L665" s="13"/>
      <c r="M665" s="13"/>
      <c r="N665" s="13"/>
      <c r="O665" s="13"/>
      <c r="P665" s="13"/>
      <c r="Q665" s="13"/>
      <c r="R665" s="13"/>
      <c r="S665" s="13"/>
      <c r="T665" s="13"/>
      <c r="U665" s="13"/>
      <c r="V665" s="13"/>
      <c r="W665" s="13"/>
      <c r="X665" s="13"/>
      <c r="Y665" s="13"/>
      <c r="Z665" s="13"/>
      <c r="AA665" s="13"/>
      <c r="AB665" s="13"/>
      <c r="AC665" s="13"/>
      <c r="AD665" s="13"/>
    </row>
    <row r="666" ht="15.75" customHeight="1">
      <c r="B666" s="347"/>
      <c r="C666" s="117"/>
      <c r="D666" s="118"/>
      <c r="E666" s="119"/>
      <c r="F666" s="117"/>
      <c r="G666" s="117"/>
      <c r="H666" s="119"/>
      <c r="I666" s="13"/>
      <c r="J666" s="13"/>
      <c r="K666" s="13"/>
      <c r="L666" s="13"/>
      <c r="M666" s="13"/>
      <c r="N666" s="13"/>
      <c r="O666" s="13"/>
      <c r="P666" s="13"/>
      <c r="Q666" s="13"/>
      <c r="R666" s="13"/>
      <c r="S666" s="13"/>
      <c r="T666" s="13"/>
      <c r="U666" s="13"/>
      <c r="V666" s="13"/>
      <c r="W666" s="13"/>
      <c r="X666" s="13"/>
      <c r="Y666" s="13"/>
      <c r="Z666" s="13"/>
      <c r="AA666" s="13"/>
      <c r="AB666" s="13"/>
      <c r="AC666" s="13"/>
      <c r="AD666" s="13"/>
    </row>
    <row r="667" ht="15.75" customHeight="1">
      <c r="B667" s="347"/>
      <c r="C667" s="117"/>
      <c r="D667" s="118"/>
      <c r="E667" s="119"/>
      <c r="F667" s="117"/>
      <c r="G667" s="117"/>
      <c r="H667" s="119"/>
      <c r="I667" s="13"/>
      <c r="J667" s="13"/>
      <c r="K667" s="13"/>
      <c r="L667" s="13"/>
      <c r="M667" s="13"/>
      <c r="N667" s="13"/>
      <c r="O667" s="13"/>
      <c r="P667" s="13"/>
      <c r="Q667" s="13"/>
      <c r="R667" s="13"/>
      <c r="S667" s="13"/>
      <c r="T667" s="13"/>
      <c r="U667" s="13"/>
      <c r="V667" s="13"/>
      <c r="W667" s="13"/>
      <c r="X667" s="13"/>
      <c r="Y667" s="13"/>
      <c r="Z667" s="13"/>
      <c r="AA667" s="13"/>
      <c r="AB667" s="13"/>
      <c r="AC667" s="13"/>
      <c r="AD667" s="13"/>
    </row>
    <row r="668" ht="15.75" customHeight="1">
      <c r="B668" s="347"/>
      <c r="C668" s="117"/>
      <c r="D668" s="118"/>
      <c r="E668" s="119"/>
      <c r="F668" s="117"/>
      <c r="G668" s="117"/>
      <c r="H668" s="119"/>
      <c r="I668" s="13"/>
      <c r="J668" s="13"/>
      <c r="K668" s="13"/>
      <c r="L668" s="13"/>
      <c r="M668" s="13"/>
      <c r="N668" s="13"/>
      <c r="O668" s="13"/>
      <c r="P668" s="13"/>
      <c r="Q668" s="13"/>
      <c r="R668" s="13"/>
      <c r="S668" s="13"/>
      <c r="T668" s="13"/>
      <c r="U668" s="13"/>
      <c r="V668" s="13"/>
      <c r="W668" s="13"/>
      <c r="X668" s="13"/>
      <c r="Y668" s="13"/>
      <c r="Z668" s="13"/>
      <c r="AA668" s="13"/>
      <c r="AB668" s="13"/>
      <c r="AC668" s="13"/>
      <c r="AD668" s="13"/>
    </row>
    <row r="669" ht="15.75" customHeight="1">
      <c r="B669" s="347"/>
      <c r="C669" s="117"/>
      <c r="D669" s="118"/>
      <c r="E669" s="119"/>
      <c r="F669" s="117"/>
      <c r="G669" s="117"/>
      <c r="H669" s="119"/>
      <c r="I669" s="13"/>
      <c r="J669" s="13"/>
      <c r="K669" s="13"/>
      <c r="L669" s="13"/>
      <c r="M669" s="13"/>
      <c r="N669" s="13"/>
      <c r="O669" s="13"/>
      <c r="P669" s="13"/>
      <c r="Q669" s="13"/>
      <c r="R669" s="13"/>
      <c r="S669" s="13"/>
      <c r="T669" s="13"/>
      <c r="U669" s="13"/>
      <c r="V669" s="13"/>
      <c r="W669" s="13"/>
      <c r="X669" s="13"/>
      <c r="Y669" s="13"/>
      <c r="Z669" s="13"/>
      <c r="AA669" s="13"/>
      <c r="AB669" s="13"/>
      <c r="AC669" s="13"/>
      <c r="AD669" s="13"/>
    </row>
    <row r="670" ht="15.75" customHeight="1">
      <c r="B670" s="347"/>
      <c r="C670" s="117"/>
      <c r="D670" s="118"/>
      <c r="E670" s="119"/>
      <c r="F670" s="117"/>
      <c r="G670" s="117"/>
      <c r="H670" s="119"/>
      <c r="I670" s="13"/>
      <c r="J670" s="13"/>
      <c r="K670" s="13"/>
      <c r="L670" s="13"/>
      <c r="M670" s="13"/>
      <c r="N670" s="13"/>
      <c r="O670" s="13"/>
      <c r="P670" s="13"/>
      <c r="Q670" s="13"/>
      <c r="R670" s="13"/>
      <c r="S670" s="13"/>
      <c r="T670" s="13"/>
      <c r="U670" s="13"/>
      <c r="V670" s="13"/>
      <c r="W670" s="13"/>
      <c r="X670" s="13"/>
      <c r="Y670" s="13"/>
      <c r="Z670" s="13"/>
      <c r="AA670" s="13"/>
      <c r="AB670" s="13"/>
      <c r="AC670" s="13"/>
      <c r="AD670" s="13"/>
    </row>
    <row r="671" ht="15.75" customHeight="1">
      <c r="B671" s="347"/>
      <c r="C671" s="117"/>
      <c r="D671" s="118"/>
      <c r="E671" s="119"/>
      <c r="F671" s="117"/>
      <c r="G671" s="117"/>
      <c r="H671" s="119"/>
      <c r="I671" s="13"/>
      <c r="J671" s="13"/>
      <c r="K671" s="13"/>
      <c r="L671" s="13"/>
      <c r="M671" s="13"/>
      <c r="N671" s="13"/>
      <c r="O671" s="13"/>
      <c r="P671" s="13"/>
      <c r="Q671" s="13"/>
      <c r="R671" s="13"/>
      <c r="S671" s="13"/>
      <c r="T671" s="13"/>
      <c r="U671" s="13"/>
      <c r="V671" s="13"/>
      <c r="W671" s="13"/>
      <c r="X671" s="13"/>
      <c r="Y671" s="13"/>
      <c r="Z671" s="13"/>
      <c r="AA671" s="13"/>
      <c r="AB671" s="13"/>
      <c r="AC671" s="13"/>
      <c r="AD671" s="13"/>
    </row>
    <row r="672" ht="15.75" customHeight="1">
      <c r="B672" s="347"/>
      <c r="C672" s="117"/>
      <c r="D672" s="118"/>
      <c r="E672" s="119"/>
      <c r="F672" s="117"/>
      <c r="G672" s="117"/>
      <c r="H672" s="119"/>
      <c r="I672" s="13"/>
      <c r="J672" s="13"/>
      <c r="K672" s="13"/>
      <c r="L672" s="13"/>
      <c r="M672" s="13"/>
      <c r="N672" s="13"/>
      <c r="O672" s="13"/>
      <c r="P672" s="13"/>
      <c r="Q672" s="13"/>
      <c r="R672" s="13"/>
      <c r="S672" s="13"/>
      <c r="T672" s="13"/>
      <c r="U672" s="13"/>
      <c r="V672" s="13"/>
      <c r="W672" s="13"/>
      <c r="X672" s="13"/>
      <c r="Y672" s="13"/>
      <c r="Z672" s="13"/>
      <c r="AA672" s="13"/>
      <c r="AB672" s="13"/>
      <c r="AC672" s="13"/>
      <c r="AD672" s="13"/>
    </row>
    <row r="673" ht="15.75" customHeight="1">
      <c r="B673" s="347"/>
      <c r="C673" s="117"/>
      <c r="D673" s="118"/>
      <c r="E673" s="119"/>
      <c r="F673" s="117"/>
      <c r="G673" s="117"/>
      <c r="H673" s="119"/>
      <c r="I673" s="13"/>
      <c r="J673" s="13"/>
      <c r="K673" s="13"/>
      <c r="L673" s="13"/>
      <c r="M673" s="13"/>
      <c r="N673" s="13"/>
      <c r="O673" s="13"/>
      <c r="P673" s="13"/>
      <c r="Q673" s="13"/>
      <c r="R673" s="13"/>
      <c r="S673" s="13"/>
      <c r="T673" s="13"/>
      <c r="U673" s="13"/>
      <c r="V673" s="13"/>
      <c r="W673" s="13"/>
      <c r="X673" s="13"/>
      <c r="Y673" s="13"/>
      <c r="Z673" s="13"/>
      <c r="AA673" s="13"/>
      <c r="AB673" s="13"/>
      <c r="AC673" s="13"/>
      <c r="AD673" s="13"/>
    </row>
    <row r="674" ht="15.75" customHeight="1">
      <c r="B674" s="347"/>
      <c r="C674" s="117"/>
      <c r="D674" s="118"/>
      <c r="E674" s="119"/>
      <c r="F674" s="117"/>
      <c r="G674" s="117"/>
      <c r="H674" s="119"/>
      <c r="I674" s="13"/>
      <c r="J674" s="13"/>
      <c r="K674" s="13"/>
      <c r="L674" s="13"/>
      <c r="M674" s="13"/>
      <c r="N674" s="13"/>
      <c r="O674" s="13"/>
      <c r="P674" s="13"/>
      <c r="Q674" s="13"/>
      <c r="R674" s="13"/>
      <c r="S674" s="13"/>
      <c r="T674" s="13"/>
      <c r="U674" s="13"/>
      <c r="V674" s="13"/>
      <c r="W674" s="13"/>
      <c r="X674" s="13"/>
      <c r="Y674" s="13"/>
      <c r="Z674" s="13"/>
      <c r="AA674" s="13"/>
      <c r="AB674" s="13"/>
      <c r="AC674" s="13"/>
      <c r="AD674" s="13"/>
    </row>
    <row r="675" ht="15.75" customHeight="1">
      <c r="B675" s="347"/>
      <c r="C675" s="117"/>
      <c r="D675" s="118"/>
      <c r="E675" s="119"/>
      <c r="F675" s="117"/>
      <c r="G675" s="117"/>
      <c r="H675" s="119"/>
      <c r="I675" s="13"/>
      <c r="J675" s="13"/>
      <c r="K675" s="13"/>
      <c r="L675" s="13"/>
      <c r="M675" s="13"/>
      <c r="N675" s="13"/>
      <c r="O675" s="13"/>
      <c r="P675" s="13"/>
      <c r="Q675" s="13"/>
      <c r="R675" s="13"/>
      <c r="S675" s="13"/>
      <c r="T675" s="13"/>
      <c r="U675" s="13"/>
      <c r="V675" s="13"/>
      <c r="W675" s="13"/>
      <c r="X675" s="13"/>
      <c r="Y675" s="13"/>
      <c r="Z675" s="13"/>
      <c r="AA675" s="13"/>
      <c r="AB675" s="13"/>
      <c r="AC675" s="13"/>
      <c r="AD675" s="13"/>
    </row>
    <row r="676" ht="15.75" customHeight="1">
      <c r="B676" s="347"/>
      <c r="C676" s="117"/>
      <c r="D676" s="118"/>
      <c r="E676" s="119"/>
      <c r="F676" s="117"/>
      <c r="G676" s="117"/>
      <c r="H676" s="119"/>
      <c r="I676" s="13"/>
      <c r="J676" s="13"/>
      <c r="K676" s="13"/>
      <c r="L676" s="13"/>
      <c r="M676" s="13"/>
      <c r="N676" s="13"/>
      <c r="O676" s="13"/>
      <c r="P676" s="13"/>
      <c r="Q676" s="13"/>
      <c r="R676" s="13"/>
      <c r="S676" s="13"/>
      <c r="T676" s="13"/>
      <c r="U676" s="13"/>
      <c r="V676" s="13"/>
      <c r="W676" s="13"/>
      <c r="X676" s="13"/>
      <c r="Y676" s="13"/>
      <c r="Z676" s="13"/>
      <c r="AA676" s="13"/>
      <c r="AB676" s="13"/>
      <c r="AC676" s="13"/>
      <c r="AD676" s="13"/>
    </row>
    <row r="677" ht="15.75" customHeight="1">
      <c r="B677" s="347"/>
      <c r="C677" s="117"/>
      <c r="D677" s="118"/>
      <c r="E677" s="119"/>
      <c r="F677" s="117"/>
      <c r="G677" s="117"/>
      <c r="H677" s="119"/>
      <c r="I677" s="13"/>
      <c r="J677" s="13"/>
      <c r="K677" s="13"/>
      <c r="L677" s="13"/>
      <c r="M677" s="13"/>
      <c r="N677" s="13"/>
      <c r="O677" s="13"/>
      <c r="P677" s="13"/>
      <c r="Q677" s="13"/>
      <c r="R677" s="13"/>
      <c r="S677" s="13"/>
      <c r="T677" s="13"/>
      <c r="U677" s="13"/>
      <c r="V677" s="13"/>
      <c r="W677" s="13"/>
      <c r="X677" s="13"/>
      <c r="Y677" s="13"/>
      <c r="Z677" s="13"/>
      <c r="AA677" s="13"/>
      <c r="AB677" s="13"/>
      <c r="AC677" s="13"/>
      <c r="AD677" s="13"/>
    </row>
    <row r="678" ht="15.75" customHeight="1">
      <c r="B678" s="347"/>
      <c r="C678" s="117"/>
      <c r="D678" s="118"/>
      <c r="E678" s="119"/>
      <c r="F678" s="117"/>
      <c r="G678" s="117"/>
      <c r="H678" s="119"/>
      <c r="I678" s="13"/>
      <c r="J678" s="13"/>
      <c r="K678" s="13"/>
      <c r="L678" s="13"/>
      <c r="M678" s="13"/>
      <c r="N678" s="13"/>
      <c r="O678" s="13"/>
      <c r="P678" s="13"/>
      <c r="Q678" s="13"/>
      <c r="R678" s="13"/>
      <c r="S678" s="13"/>
      <c r="T678" s="13"/>
      <c r="U678" s="13"/>
      <c r="V678" s="13"/>
      <c r="W678" s="13"/>
      <c r="X678" s="13"/>
      <c r="Y678" s="13"/>
      <c r="Z678" s="13"/>
      <c r="AA678" s="13"/>
      <c r="AB678" s="13"/>
      <c r="AC678" s="13"/>
      <c r="AD678" s="13"/>
    </row>
    <row r="679" ht="15.75" customHeight="1">
      <c r="B679" s="347"/>
      <c r="C679" s="117"/>
      <c r="D679" s="118"/>
      <c r="E679" s="119"/>
      <c r="F679" s="117"/>
      <c r="G679" s="117"/>
      <c r="H679" s="119"/>
      <c r="I679" s="13"/>
      <c r="J679" s="13"/>
      <c r="K679" s="13"/>
      <c r="L679" s="13"/>
      <c r="M679" s="13"/>
      <c r="N679" s="13"/>
      <c r="O679" s="13"/>
      <c r="P679" s="13"/>
      <c r="Q679" s="13"/>
      <c r="R679" s="13"/>
      <c r="S679" s="13"/>
      <c r="T679" s="13"/>
      <c r="U679" s="13"/>
      <c r="V679" s="13"/>
      <c r="W679" s="13"/>
      <c r="X679" s="13"/>
      <c r="Y679" s="13"/>
      <c r="Z679" s="13"/>
      <c r="AA679" s="13"/>
      <c r="AB679" s="13"/>
      <c r="AC679" s="13"/>
      <c r="AD679" s="13"/>
    </row>
    <row r="680" ht="15.75" customHeight="1">
      <c r="B680" s="347"/>
      <c r="C680" s="117"/>
      <c r="D680" s="118"/>
      <c r="E680" s="119"/>
      <c r="F680" s="117"/>
      <c r="G680" s="117"/>
      <c r="H680" s="119"/>
      <c r="I680" s="13"/>
      <c r="J680" s="13"/>
      <c r="K680" s="13"/>
      <c r="L680" s="13"/>
      <c r="M680" s="13"/>
      <c r="N680" s="13"/>
      <c r="O680" s="13"/>
      <c r="P680" s="13"/>
      <c r="Q680" s="13"/>
      <c r="R680" s="13"/>
      <c r="S680" s="13"/>
      <c r="T680" s="13"/>
      <c r="U680" s="13"/>
      <c r="V680" s="13"/>
      <c r="W680" s="13"/>
      <c r="X680" s="13"/>
      <c r="Y680" s="13"/>
      <c r="Z680" s="13"/>
      <c r="AA680" s="13"/>
      <c r="AB680" s="13"/>
      <c r="AC680" s="13"/>
      <c r="AD680" s="13"/>
    </row>
    <row r="681" ht="15.75" customHeight="1">
      <c r="B681" s="347"/>
      <c r="C681" s="117"/>
      <c r="D681" s="118"/>
      <c r="E681" s="119"/>
      <c r="F681" s="117"/>
      <c r="G681" s="117"/>
      <c r="H681" s="119"/>
      <c r="I681" s="13"/>
      <c r="J681" s="13"/>
      <c r="K681" s="13"/>
      <c r="L681" s="13"/>
      <c r="M681" s="13"/>
      <c r="N681" s="13"/>
      <c r="O681" s="13"/>
      <c r="P681" s="13"/>
      <c r="Q681" s="13"/>
      <c r="R681" s="13"/>
      <c r="S681" s="13"/>
      <c r="T681" s="13"/>
      <c r="U681" s="13"/>
      <c r="V681" s="13"/>
      <c r="W681" s="13"/>
      <c r="X681" s="13"/>
      <c r="Y681" s="13"/>
      <c r="Z681" s="13"/>
      <c r="AA681" s="13"/>
      <c r="AB681" s="13"/>
      <c r="AC681" s="13"/>
      <c r="AD681" s="13"/>
    </row>
    <row r="682" ht="15.75" customHeight="1">
      <c r="B682" s="347"/>
      <c r="C682" s="117"/>
      <c r="D682" s="118"/>
      <c r="E682" s="119"/>
      <c r="F682" s="117"/>
      <c r="G682" s="117"/>
      <c r="H682" s="119"/>
      <c r="I682" s="13"/>
      <c r="J682" s="13"/>
      <c r="K682" s="13"/>
      <c r="L682" s="13"/>
      <c r="M682" s="13"/>
      <c r="N682" s="13"/>
      <c r="O682" s="13"/>
      <c r="P682" s="13"/>
      <c r="Q682" s="13"/>
      <c r="R682" s="13"/>
      <c r="S682" s="13"/>
      <c r="T682" s="13"/>
      <c r="U682" s="13"/>
      <c r="V682" s="13"/>
      <c r="W682" s="13"/>
      <c r="X682" s="13"/>
      <c r="Y682" s="13"/>
      <c r="Z682" s="13"/>
      <c r="AA682" s="13"/>
      <c r="AB682" s="13"/>
      <c r="AC682" s="13"/>
      <c r="AD682" s="13"/>
    </row>
    <row r="683" ht="15.75" customHeight="1">
      <c r="B683" s="347"/>
      <c r="C683" s="117"/>
      <c r="D683" s="118"/>
      <c r="E683" s="119"/>
      <c r="F683" s="117"/>
      <c r="G683" s="117"/>
      <c r="H683" s="119"/>
      <c r="I683" s="13"/>
      <c r="J683" s="13"/>
      <c r="K683" s="13"/>
      <c r="L683" s="13"/>
      <c r="M683" s="13"/>
      <c r="N683" s="13"/>
      <c r="O683" s="13"/>
      <c r="P683" s="13"/>
      <c r="Q683" s="13"/>
      <c r="R683" s="13"/>
      <c r="S683" s="13"/>
      <c r="T683" s="13"/>
      <c r="U683" s="13"/>
      <c r="V683" s="13"/>
      <c r="W683" s="13"/>
      <c r="X683" s="13"/>
      <c r="Y683" s="13"/>
      <c r="Z683" s="13"/>
      <c r="AA683" s="13"/>
      <c r="AB683" s="13"/>
      <c r="AC683" s="13"/>
      <c r="AD683" s="13"/>
    </row>
    <row r="684" ht="15.75" customHeight="1">
      <c r="B684" s="347"/>
      <c r="C684" s="117"/>
      <c r="D684" s="118"/>
      <c r="E684" s="119"/>
      <c r="F684" s="117"/>
      <c r="G684" s="117"/>
      <c r="H684" s="119"/>
      <c r="I684" s="13"/>
      <c r="J684" s="13"/>
      <c r="K684" s="13"/>
      <c r="L684" s="13"/>
      <c r="M684" s="13"/>
      <c r="N684" s="13"/>
      <c r="O684" s="13"/>
      <c r="P684" s="13"/>
      <c r="Q684" s="13"/>
      <c r="R684" s="13"/>
      <c r="S684" s="13"/>
      <c r="T684" s="13"/>
      <c r="U684" s="13"/>
      <c r="V684" s="13"/>
      <c r="W684" s="13"/>
      <c r="X684" s="13"/>
      <c r="Y684" s="13"/>
      <c r="Z684" s="13"/>
      <c r="AA684" s="13"/>
      <c r="AB684" s="13"/>
      <c r="AC684" s="13"/>
      <c r="AD684" s="13"/>
    </row>
    <row r="685" ht="15.75" customHeight="1">
      <c r="B685" s="347"/>
      <c r="C685" s="117"/>
      <c r="D685" s="118"/>
      <c r="E685" s="119"/>
      <c r="F685" s="117"/>
      <c r="G685" s="117"/>
      <c r="H685" s="119"/>
      <c r="I685" s="13"/>
      <c r="J685" s="13"/>
      <c r="K685" s="13"/>
      <c r="L685" s="13"/>
      <c r="M685" s="13"/>
      <c r="N685" s="13"/>
      <c r="O685" s="13"/>
      <c r="P685" s="13"/>
      <c r="Q685" s="13"/>
      <c r="R685" s="13"/>
      <c r="S685" s="13"/>
      <c r="T685" s="13"/>
      <c r="U685" s="13"/>
      <c r="V685" s="13"/>
      <c r="W685" s="13"/>
      <c r="X685" s="13"/>
      <c r="Y685" s="13"/>
      <c r="Z685" s="13"/>
      <c r="AA685" s="13"/>
      <c r="AB685" s="13"/>
      <c r="AC685" s="13"/>
      <c r="AD685" s="13"/>
    </row>
    <row r="686" ht="15.75" customHeight="1">
      <c r="B686" s="347"/>
      <c r="C686" s="117"/>
      <c r="D686" s="118"/>
      <c r="E686" s="119"/>
      <c r="F686" s="117"/>
      <c r="G686" s="117"/>
      <c r="H686" s="119"/>
      <c r="I686" s="13"/>
      <c r="J686" s="13"/>
      <c r="K686" s="13"/>
      <c r="L686" s="13"/>
      <c r="M686" s="13"/>
      <c r="N686" s="13"/>
      <c r="O686" s="13"/>
      <c r="P686" s="13"/>
      <c r="Q686" s="13"/>
      <c r="R686" s="13"/>
      <c r="S686" s="13"/>
      <c r="T686" s="13"/>
      <c r="U686" s="13"/>
      <c r="V686" s="13"/>
      <c r="W686" s="13"/>
      <c r="X686" s="13"/>
      <c r="Y686" s="13"/>
      <c r="Z686" s="13"/>
      <c r="AA686" s="13"/>
      <c r="AB686" s="13"/>
      <c r="AC686" s="13"/>
      <c r="AD686" s="13"/>
    </row>
    <row r="687" ht="15.75" customHeight="1">
      <c r="B687" s="347"/>
      <c r="C687" s="117"/>
      <c r="D687" s="118"/>
      <c r="E687" s="119"/>
      <c r="F687" s="117"/>
      <c r="G687" s="117"/>
      <c r="H687" s="119"/>
      <c r="I687" s="13"/>
      <c r="J687" s="13"/>
      <c r="K687" s="13"/>
      <c r="L687" s="13"/>
      <c r="M687" s="13"/>
      <c r="N687" s="13"/>
      <c r="O687" s="13"/>
      <c r="P687" s="13"/>
      <c r="Q687" s="13"/>
      <c r="R687" s="13"/>
      <c r="S687" s="13"/>
      <c r="T687" s="13"/>
      <c r="U687" s="13"/>
      <c r="V687" s="13"/>
      <c r="W687" s="13"/>
      <c r="X687" s="13"/>
      <c r="Y687" s="13"/>
      <c r="Z687" s="13"/>
      <c r="AA687" s="13"/>
      <c r="AB687" s="13"/>
      <c r="AC687" s="13"/>
      <c r="AD687" s="13"/>
    </row>
    <row r="688" ht="15.75" customHeight="1">
      <c r="B688" s="347"/>
      <c r="C688" s="117"/>
      <c r="D688" s="118"/>
      <c r="E688" s="119"/>
      <c r="F688" s="117"/>
      <c r="G688" s="117"/>
      <c r="H688" s="119"/>
      <c r="I688" s="13"/>
      <c r="J688" s="13"/>
      <c r="K688" s="13"/>
      <c r="L688" s="13"/>
      <c r="M688" s="13"/>
      <c r="N688" s="13"/>
      <c r="O688" s="13"/>
      <c r="P688" s="13"/>
      <c r="Q688" s="13"/>
      <c r="R688" s="13"/>
      <c r="S688" s="13"/>
      <c r="T688" s="13"/>
      <c r="U688" s="13"/>
      <c r="V688" s="13"/>
      <c r="W688" s="13"/>
      <c r="X688" s="13"/>
      <c r="Y688" s="13"/>
      <c r="Z688" s="13"/>
      <c r="AA688" s="13"/>
      <c r="AB688" s="13"/>
      <c r="AC688" s="13"/>
      <c r="AD688" s="13"/>
    </row>
    <row r="689" ht="15.75" customHeight="1">
      <c r="B689" s="347"/>
      <c r="C689" s="117"/>
      <c r="D689" s="118"/>
      <c r="E689" s="119"/>
      <c r="F689" s="117"/>
      <c r="G689" s="117"/>
      <c r="H689" s="119"/>
      <c r="I689" s="13"/>
      <c r="J689" s="13"/>
      <c r="K689" s="13"/>
      <c r="L689" s="13"/>
      <c r="M689" s="13"/>
      <c r="N689" s="13"/>
      <c r="O689" s="13"/>
      <c r="P689" s="13"/>
      <c r="Q689" s="13"/>
      <c r="R689" s="13"/>
      <c r="S689" s="13"/>
      <c r="T689" s="13"/>
      <c r="U689" s="13"/>
      <c r="V689" s="13"/>
      <c r="W689" s="13"/>
      <c r="X689" s="13"/>
      <c r="Y689" s="13"/>
      <c r="Z689" s="13"/>
      <c r="AA689" s="13"/>
      <c r="AB689" s="13"/>
      <c r="AC689" s="13"/>
      <c r="AD689" s="13"/>
    </row>
    <row r="690" ht="15.75" customHeight="1">
      <c r="B690" s="347"/>
      <c r="C690" s="117"/>
      <c r="D690" s="118"/>
      <c r="E690" s="119"/>
      <c r="F690" s="117"/>
      <c r="G690" s="117"/>
      <c r="H690" s="119"/>
      <c r="I690" s="13"/>
      <c r="J690" s="13"/>
      <c r="K690" s="13"/>
      <c r="L690" s="13"/>
      <c r="M690" s="13"/>
      <c r="N690" s="13"/>
      <c r="O690" s="13"/>
      <c r="P690" s="13"/>
      <c r="Q690" s="13"/>
      <c r="R690" s="13"/>
      <c r="S690" s="13"/>
      <c r="T690" s="13"/>
      <c r="U690" s="13"/>
      <c r="V690" s="13"/>
      <c r="W690" s="13"/>
      <c r="X690" s="13"/>
      <c r="Y690" s="13"/>
      <c r="Z690" s="13"/>
      <c r="AA690" s="13"/>
      <c r="AB690" s="13"/>
      <c r="AC690" s="13"/>
      <c r="AD690" s="13"/>
    </row>
    <row r="691" ht="15.75" customHeight="1">
      <c r="B691" s="347"/>
      <c r="C691" s="117"/>
      <c r="D691" s="118"/>
      <c r="E691" s="119"/>
      <c r="F691" s="117"/>
      <c r="G691" s="117"/>
      <c r="H691" s="119"/>
      <c r="I691" s="13"/>
      <c r="J691" s="13"/>
      <c r="K691" s="13"/>
      <c r="L691" s="13"/>
      <c r="M691" s="13"/>
      <c r="N691" s="13"/>
      <c r="O691" s="13"/>
      <c r="P691" s="13"/>
      <c r="Q691" s="13"/>
      <c r="R691" s="13"/>
      <c r="S691" s="13"/>
      <c r="T691" s="13"/>
      <c r="U691" s="13"/>
      <c r="V691" s="13"/>
      <c r="W691" s="13"/>
      <c r="X691" s="13"/>
      <c r="Y691" s="13"/>
      <c r="Z691" s="13"/>
      <c r="AA691" s="13"/>
      <c r="AB691" s="13"/>
      <c r="AC691" s="13"/>
      <c r="AD691" s="13"/>
    </row>
    <row r="692" ht="15.75" customHeight="1">
      <c r="B692" s="347"/>
      <c r="C692" s="117"/>
      <c r="D692" s="118"/>
      <c r="E692" s="119"/>
      <c r="F692" s="117"/>
      <c r="G692" s="117"/>
      <c r="H692" s="119"/>
      <c r="I692" s="13"/>
      <c r="J692" s="13"/>
      <c r="K692" s="13"/>
      <c r="L692" s="13"/>
      <c r="M692" s="13"/>
      <c r="N692" s="13"/>
      <c r="O692" s="13"/>
      <c r="P692" s="13"/>
      <c r="Q692" s="13"/>
      <c r="R692" s="13"/>
      <c r="S692" s="13"/>
      <c r="T692" s="13"/>
      <c r="U692" s="13"/>
      <c r="V692" s="13"/>
      <c r="W692" s="13"/>
      <c r="X692" s="13"/>
      <c r="Y692" s="13"/>
      <c r="Z692" s="13"/>
      <c r="AA692" s="13"/>
      <c r="AB692" s="13"/>
      <c r="AC692" s="13"/>
      <c r="AD692" s="13"/>
    </row>
    <row r="693" ht="15.75" customHeight="1">
      <c r="B693" s="347"/>
      <c r="C693" s="117"/>
      <c r="D693" s="118"/>
      <c r="E693" s="119"/>
      <c r="F693" s="117"/>
      <c r="G693" s="117"/>
      <c r="H693" s="119"/>
      <c r="I693" s="13"/>
      <c r="J693" s="13"/>
      <c r="K693" s="13"/>
      <c r="L693" s="13"/>
      <c r="M693" s="13"/>
      <c r="N693" s="13"/>
      <c r="O693" s="13"/>
      <c r="P693" s="13"/>
      <c r="Q693" s="13"/>
      <c r="R693" s="13"/>
      <c r="S693" s="13"/>
      <c r="T693" s="13"/>
      <c r="U693" s="13"/>
      <c r="V693" s="13"/>
      <c r="W693" s="13"/>
      <c r="X693" s="13"/>
      <c r="Y693" s="13"/>
      <c r="Z693" s="13"/>
      <c r="AA693" s="13"/>
      <c r="AB693" s="13"/>
      <c r="AC693" s="13"/>
      <c r="AD693" s="13"/>
    </row>
    <row r="694" ht="15.75" customHeight="1">
      <c r="B694" s="347"/>
      <c r="C694" s="117"/>
      <c r="D694" s="118"/>
      <c r="E694" s="119"/>
      <c r="F694" s="117"/>
      <c r="G694" s="117"/>
      <c r="H694" s="119"/>
      <c r="I694" s="13"/>
      <c r="J694" s="13"/>
      <c r="K694" s="13"/>
      <c r="L694" s="13"/>
      <c r="M694" s="13"/>
      <c r="N694" s="13"/>
      <c r="O694" s="13"/>
      <c r="P694" s="13"/>
      <c r="Q694" s="13"/>
      <c r="R694" s="13"/>
      <c r="S694" s="13"/>
      <c r="T694" s="13"/>
      <c r="U694" s="13"/>
      <c r="V694" s="13"/>
      <c r="W694" s="13"/>
      <c r="X694" s="13"/>
      <c r="Y694" s="13"/>
      <c r="Z694" s="13"/>
      <c r="AA694" s="13"/>
      <c r="AB694" s="13"/>
      <c r="AC694" s="13"/>
      <c r="AD694" s="13"/>
    </row>
    <row r="695" ht="15.75" customHeight="1">
      <c r="B695" s="347"/>
      <c r="C695" s="117"/>
      <c r="D695" s="118"/>
      <c r="E695" s="119"/>
      <c r="F695" s="117"/>
      <c r="G695" s="117"/>
      <c r="H695" s="119"/>
      <c r="I695" s="13"/>
      <c r="J695" s="13"/>
      <c r="K695" s="13"/>
      <c r="L695" s="13"/>
      <c r="M695" s="13"/>
      <c r="N695" s="13"/>
      <c r="O695" s="13"/>
      <c r="P695" s="13"/>
      <c r="Q695" s="13"/>
      <c r="R695" s="13"/>
      <c r="S695" s="13"/>
      <c r="T695" s="13"/>
      <c r="U695" s="13"/>
      <c r="V695" s="13"/>
      <c r="W695" s="13"/>
      <c r="X695" s="13"/>
      <c r="Y695" s="13"/>
      <c r="Z695" s="13"/>
      <c r="AA695" s="13"/>
      <c r="AB695" s="13"/>
      <c r="AC695" s="13"/>
      <c r="AD695" s="13"/>
    </row>
    <row r="696" ht="15.75" customHeight="1">
      <c r="B696" s="347"/>
      <c r="C696" s="117"/>
      <c r="D696" s="118"/>
      <c r="E696" s="119"/>
      <c r="F696" s="117"/>
      <c r="G696" s="117"/>
      <c r="H696" s="119"/>
      <c r="I696" s="13"/>
      <c r="J696" s="13"/>
      <c r="K696" s="13"/>
      <c r="L696" s="13"/>
      <c r="M696" s="13"/>
      <c r="N696" s="13"/>
      <c r="O696" s="13"/>
      <c r="P696" s="13"/>
      <c r="Q696" s="13"/>
      <c r="R696" s="13"/>
      <c r="S696" s="13"/>
      <c r="T696" s="13"/>
      <c r="U696" s="13"/>
      <c r="V696" s="13"/>
      <c r="W696" s="13"/>
      <c r="X696" s="13"/>
      <c r="Y696" s="13"/>
      <c r="Z696" s="13"/>
      <c r="AA696" s="13"/>
      <c r="AB696" s="13"/>
      <c r="AC696" s="13"/>
      <c r="AD696" s="13"/>
    </row>
    <row r="697" ht="15.75" customHeight="1">
      <c r="B697" s="347"/>
      <c r="C697" s="117"/>
      <c r="D697" s="118"/>
      <c r="E697" s="119"/>
      <c r="F697" s="117"/>
      <c r="G697" s="117"/>
      <c r="H697" s="119"/>
      <c r="I697" s="13"/>
      <c r="J697" s="13"/>
      <c r="K697" s="13"/>
      <c r="L697" s="13"/>
      <c r="M697" s="13"/>
      <c r="N697" s="13"/>
      <c r="O697" s="13"/>
      <c r="P697" s="13"/>
      <c r="Q697" s="13"/>
      <c r="R697" s="13"/>
      <c r="S697" s="13"/>
      <c r="T697" s="13"/>
      <c r="U697" s="13"/>
      <c r="V697" s="13"/>
      <c r="W697" s="13"/>
      <c r="X697" s="13"/>
      <c r="Y697" s="13"/>
      <c r="Z697" s="13"/>
      <c r="AA697" s="13"/>
      <c r="AB697" s="13"/>
      <c r="AC697" s="13"/>
      <c r="AD697" s="13"/>
    </row>
    <row r="698" ht="15.75" customHeight="1">
      <c r="B698" s="347"/>
      <c r="C698" s="117"/>
      <c r="D698" s="118"/>
      <c r="E698" s="119"/>
      <c r="F698" s="117"/>
      <c r="G698" s="117"/>
      <c r="H698" s="119"/>
      <c r="I698" s="13"/>
      <c r="J698" s="13"/>
      <c r="K698" s="13"/>
      <c r="L698" s="13"/>
      <c r="M698" s="13"/>
      <c r="N698" s="13"/>
      <c r="O698" s="13"/>
      <c r="P698" s="13"/>
      <c r="Q698" s="13"/>
      <c r="R698" s="13"/>
      <c r="S698" s="13"/>
      <c r="T698" s="13"/>
      <c r="U698" s="13"/>
      <c r="V698" s="13"/>
      <c r="W698" s="13"/>
      <c r="X698" s="13"/>
      <c r="Y698" s="13"/>
      <c r="Z698" s="13"/>
      <c r="AA698" s="13"/>
      <c r="AB698" s="13"/>
      <c r="AC698" s="13"/>
      <c r="AD698" s="13"/>
    </row>
    <row r="699" ht="15.75" customHeight="1">
      <c r="B699" s="347"/>
      <c r="C699" s="117"/>
      <c r="D699" s="118"/>
      <c r="E699" s="119"/>
      <c r="F699" s="117"/>
      <c r="G699" s="117"/>
      <c r="H699" s="119"/>
      <c r="I699" s="13"/>
      <c r="J699" s="13"/>
      <c r="K699" s="13"/>
      <c r="L699" s="13"/>
      <c r="M699" s="13"/>
      <c r="N699" s="13"/>
      <c r="O699" s="13"/>
      <c r="P699" s="13"/>
      <c r="Q699" s="13"/>
      <c r="R699" s="13"/>
      <c r="S699" s="13"/>
      <c r="T699" s="13"/>
      <c r="U699" s="13"/>
      <c r="V699" s="13"/>
      <c r="W699" s="13"/>
      <c r="X699" s="13"/>
      <c r="Y699" s="13"/>
      <c r="Z699" s="13"/>
      <c r="AA699" s="13"/>
      <c r="AB699" s="13"/>
      <c r="AC699" s="13"/>
      <c r="AD699" s="13"/>
    </row>
    <row r="700" ht="15.75" customHeight="1">
      <c r="B700" s="347"/>
      <c r="C700" s="117"/>
      <c r="D700" s="118"/>
      <c r="E700" s="119"/>
      <c r="F700" s="117"/>
      <c r="G700" s="117"/>
      <c r="H700" s="119"/>
      <c r="I700" s="13"/>
      <c r="J700" s="13"/>
      <c r="K700" s="13"/>
      <c r="L700" s="13"/>
      <c r="M700" s="13"/>
      <c r="N700" s="13"/>
      <c r="O700" s="13"/>
      <c r="P700" s="13"/>
      <c r="Q700" s="13"/>
      <c r="R700" s="13"/>
      <c r="S700" s="13"/>
      <c r="T700" s="13"/>
      <c r="U700" s="13"/>
      <c r="V700" s="13"/>
      <c r="W700" s="13"/>
      <c r="X700" s="13"/>
      <c r="Y700" s="13"/>
      <c r="Z700" s="13"/>
      <c r="AA700" s="13"/>
      <c r="AB700" s="13"/>
      <c r="AC700" s="13"/>
      <c r="AD700" s="13"/>
    </row>
    <row r="701" ht="15.75" customHeight="1">
      <c r="B701" s="347"/>
      <c r="C701" s="117"/>
      <c r="D701" s="118"/>
      <c r="E701" s="119"/>
      <c r="F701" s="117"/>
      <c r="G701" s="117"/>
      <c r="H701" s="119"/>
      <c r="I701" s="13"/>
      <c r="J701" s="13"/>
      <c r="K701" s="13"/>
      <c r="L701" s="13"/>
      <c r="M701" s="13"/>
      <c r="N701" s="13"/>
      <c r="O701" s="13"/>
      <c r="P701" s="13"/>
      <c r="Q701" s="13"/>
      <c r="R701" s="13"/>
      <c r="S701" s="13"/>
      <c r="T701" s="13"/>
      <c r="U701" s="13"/>
      <c r="V701" s="13"/>
      <c r="W701" s="13"/>
      <c r="X701" s="13"/>
      <c r="Y701" s="13"/>
      <c r="Z701" s="13"/>
      <c r="AA701" s="13"/>
      <c r="AB701" s="13"/>
      <c r="AC701" s="13"/>
      <c r="AD701" s="13"/>
    </row>
    <row r="702" ht="15.75" customHeight="1">
      <c r="B702" s="347"/>
      <c r="C702" s="117"/>
      <c r="D702" s="118"/>
      <c r="E702" s="119"/>
      <c r="F702" s="117"/>
      <c r="G702" s="117"/>
      <c r="H702" s="119"/>
      <c r="I702" s="13"/>
      <c r="J702" s="13"/>
      <c r="K702" s="13"/>
      <c r="L702" s="13"/>
      <c r="M702" s="13"/>
      <c r="N702" s="13"/>
      <c r="O702" s="13"/>
      <c r="P702" s="13"/>
      <c r="Q702" s="13"/>
      <c r="R702" s="13"/>
      <c r="S702" s="13"/>
      <c r="T702" s="13"/>
      <c r="U702" s="13"/>
      <c r="V702" s="13"/>
      <c r="W702" s="13"/>
      <c r="X702" s="13"/>
      <c r="Y702" s="13"/>
      <c r="Z702" s="13"/>
      <c r="AA702" s="13"/>
      <c r="AB702" s="13"/>
      <c r="AC702" s="13"/>
      <c r="AD702" s="13"/>
    </row>
    <row r="703" ht="15.75" customHeight="1">
      <c r="B703" s="347"/>
      <c r="C703" s="117"/>
      <c r="D703" s="118"/>
      <c r="E703" s="119"/>
      <c r="F703" s="117"/>
      <c r="G703" s="117"/>
      <c r="H703" s="119"/>
      <c r="I703" s="13"/>
      <c r="J703" s="13"/>
      <c r="K703" s="13"/>
      <c r="L703" s="13"/>
      <c r="M703" s="13"/>
      <c r="N703" s="13"/>
      <c r="O703" s="13"/>
      <c r="P703" s="13"/>
      <c r="Q703" s="13"/>
      <c r="R703" s="13"/>
      <c r="S703" s="13"/>
      <c r="T703" s="13"/>
      <c r="U703" s="13"/>
      <c r="V703" s="13"/>
      <c r="W703" s="13"/>
      <c r="X703" s="13"/>
      <c r="Y703" s="13"/>
      <c r="Z703" s="13"/>
      <c r="AA703" s="13"/>
      <c r="AB703" s="13"/>
      <c r="AC703" s="13"/>
      <c r="AD703" s="13"/>
    </row>
    <row r="704" ht="15.75" customHeight="1">
      <c r="B704" s="347"/>
      <c r="C704" s="117"/>
      <c r="D704" s="118"/>
      <c r="E704" s="119"/>
      <c r="F704" s="117"/>
      <c r="G704" s="117"/>
      <c r="H704" s="119"/>
      <c r="I704" s="13"/>
      <c r="J704" s="13"/>
      <c r="K704" s="13"/>
      <c r="L704" s="13"/>
      <c r="M704" s="13"/>
      <c r="N704" s="13"/>
      <c r="O704" s="13"/>
      <c r="P704" s="13"/>
      <c r="Q704" s="13"/>
      <c r="R704" s="13"/>
      <c r="S704" s="13"/>
      <c r="T704" s="13"/>
      <c r="U704" s="13"/>
      <c r="V704" s="13"/>
      <c r="W704" s="13"/>
      <c r="X704" s="13"/>
      <c r="Y704" s="13"/>
      <c r="Z704" s="13"/>
      <c r="AA704" s="13"/>
      <c r="AB704" s="13"/>
      <c r="AC704" s="13"/>
      <c r="AD704" s="13"/>
    </row>
    <row r="705" ht="15.75" customHeight="1">
      <c r="B705" s="347"/>
      <c r="C705" s="117"/>
      <c r="D705" s="118"/>
      <c r="E705" s="119"/>
      <c r="F705" s="117"/>
      <c r="G705" s="117"/>
      <c r="H705" s="119"/>
      <c r="I705" s="13"/>
      <c r="J705" s="13"/>
      <c r="K705" s="13"/>
      <c r="L705" s="13"/>
      <c r="M705" s="13"/>
      <c r="N705" s="13"/>
      <c r="O705" s="13"/>
      <c r="P705" s="13"/>
      <c r="Q705" s="13"/>
      <c r="R705" s="13"/>
      <c r="S705" s="13"/>
      <c r="T705" s="13"/>
      <c r="U705" s="13"/>
      <c r="V705" s="13"/>
      <c r="W705" s="13"/>
      <c r="X705" s="13"/>
      <c r="Y705" s="13"/>
      <c r="Z705" s="13"/>
      <c r="AA705" s="13"/>
      <c r="AB705" s="13"/>
      <c r="AC705" s="13"/>
      <c r="AD705" s="13"/>
    </row>
    <row r="706" ht="15.75" customHeight="1">
      <c r="B706" s="347"/>
      <c r="C706" s="117"/>
      <c r="D706" s="118"/>
      <c r="E706" s="119"/>
      <c r="F706" s="117"/>
      <c r="G706" s="117"/>
      <c r="H706" s="119"/>
      <c r="I706" s="13"/>
      <c r="J706" s="13"/>
      <c r="K706" s="13"/>
      <c r="L706" s="13"/>
      <c r="M706" s="13"/>
      <c r="N706" s="13"/>
      <c r="O706" s="13"/>
      <c r="P706" s="13"/>
      <c r="Q706" s="13"/>
      <c r="R706" s="13"/>
      <c r="S706" s="13"/>
      <c r="T706" s="13"/>
      <c r="U706" s="13"/>
      <c r="V706" s="13"/>
      <c r="W706" s="13"/>
      <c r="X706" s="13"/>
      <c r="Y706" s="13"/>
      <c r="Z706" s="13"/>
      <c r="AA706" s="13"/>
      <c r="AB706" s="13"/>
      <c r="AC706" s="13"/>
      <c r="AD706" s="13"/>
    </row>
    <row r="707" ht="15.75" customHeight="1">
      <c r="B707" s="347"/>
      <c r="C707" s="117"/>
      <c r="D707" s="118"/>
      <c r="E707" s="119"/>
      <c r="F707" s="117"/>
      <c r="G707" s="117"/>
      <c r="H707" s="119"/>
      <c r="I707" s="13"/>
      <c r="J707" s="13"/>
      <c r="K707" s="13"/>
      <c r="L707" s="13"/>
      <c r="M707" s="13"/>
      <c r="N707" s="13"/>
      <c r="O707" s="13"/>
      <c r="P707" s="13"/>
      <c r="Q707" s="13"/>
      <c r="R707" s="13"/>
      <c r="S707" s="13"/>
      <c r="T707" s="13"/>
      <c r="U707" s="13"/>
      <c r="V707" s="13"/>
      <c r="W707" s="13"/>
      <c r="X707" s="13"/>
      <c r="Y707" s="13"/>
      <c r="Z707" s="13"/>
      <c r="AA707" s="13"/>
      <c r="AB707" s="13"/>
      <c r="AC707" s="13"/>
      <c r="AD707" s="13"/>
    </row>
    <row r="708" ht="15.75" customHeight="1">
      <c r="B708" s="347"/>
      <c r="C708" s="117"/>
      <c r="D708" s="118"/>
      <c r="E708" s="119"/>
      <c r="F708" s="117"/>
      <c r="G708" s="117"/>
      <c r="H708" s="119"/>
      <c r="I708" s="13"/>
      <c r="J708" s="13"/>
      <c r="K708" s="13"/>
      <c r="L708" s="13"/>
      <c r="M708" s="13"/>
      <c r="N708" s="13"/>
      <c r="O708" s="13"/>
      <c r="P708" s="13"/>
      <c r="Q708" s="13"/>
      <c r="R708" s="13"/>
      <c r="S708" s="13"/>
      <c r="T708" s="13"/>
      <c r="U708" s="13"/>
      <c r="V708" s="13"/>
      <c r="W708" s="13"/>
      <c r="X708" s="13"/>
      <c r="Y708" s="13"/>
      <c r="Z708" s="13"/>
      <c r="AA708" s="13"/>
      <c r="AB708" s="13"/>
      <c r="AC708" s="13"/>
      <c r="AD708" s="13"/>
    </row>
    <row r="709" ht="15.75" customHeight="1">
      <c r="B709" s="347"/>
      <c r="C709" s="117"/>
      <c r="D709" s="118"/>
      <c r="E709" s="119"/>
      <c r="F709" s="117"/>
      <c r="G709" s="117"/>
      <c r="H709" s="119"/>
      <c r="I709" s="13"/>
      <c r="J709" s="13"/>
      <c r="K709" s="13"/>
      <c r="L709" s="13"/>
      <c r="M709" s="13"/>
      <c r="N709" s="13"/>
      <c r="O709" s="13"/>
      <c r="P709" s="13"/>
      <c r="Q709" s="13"/>
      <c r="R709" s="13"/>
      <c r="S709" s="13"/>
      <c r="T709" s="13"/>
      <c r="U709" s="13"/>
      <c r="V709" s="13"/>
      <c r="W709" s="13"/>
      <c r="X709" s="13"/>
      <c r="Y709" s="13"/>
      <c r="Z709" s="13"/>
      <c r="AA709" s="13"/>
      <c r="AB709" s="13"/>
      <c r="AC709" s="13"/>
      <c r="AD709" s="13"/>
    </row>
    <row r="710" ht="15.75" customHeight="1">
      <c r="B710" s="347"/>
      <c r="C710" s="117"/>
      <c r="D710" s="118"/>
      <c r="E710" s="119"/>
      <c r="F710" s="117"/>
      <c r="G710" s="117"/>
      <c r="H710" s="119"/>
      <c r="I710" s="13"/>
      <c r="J710" s="13"/>
      <c r="K710" s="13"/>
      <c r="L710" s="13"/>
      <c r="M710" s="13"/>
      <c r="N710" s="13"/>
      <c r="O710" s="13"/>
      <c r="P710" s="13"/>
      <c r="Q710" s="13"/>
      <c r="R710" s="13"/>
      <c r="S710" s="13"/>
      <c r="T710" s="13"/>
      <c r="U710" s="13"/>
      <c r="V710" s="13"/>
      <c r="W710" s="13"/>
      <c r="X710" s="13"/>
      <c r="Y710" s="13"/>
      <c r="Z710" s="13"/>
      <c r="AA710" s="13"/>
      <c r="AB710" s="13"/>
      <c r="AC710" s="13"/>
      <c r="AD710" s="13"/>
    </row>
    <row r="711" ht="15.75" customHeight="1">
      <c r="B711" s="347"/>
      <c r="C711" s="117"/>
      <c r="D711" s="118"/>
      <c r="E711" s="119"/>
      <c r="F711" s="117"/>
      <c r="G711" s="117"/>
      <c r="H711" s="119"/>
      <c r="I711" s="13"/>
      <c r="J711" s="13"/>
      <c r="K711" s="13"/>
      <c r="L711" s="13"/>
      <c r="M711" s="13"/>
      <c r="N711" s="13"/>
      <c r="O711" s="13"/>
      <c r="P711" s="13"/>
      <c r="Q711" s="13"/>
      <c r="R711" s="13"/>
      <c r="S711" s="13"/>
      <c r="T711" s="13"/>
      <c r="U711" s="13"/>
      <c r="V711" s="13"/>
      <c r="W711" s="13"/>
      <c r="X711" s="13"/>
      <c r="Y711" s="13"/>
      <c r="Z711" s="13"/>
      <c r="AA711" s="13"/>
      <c r="AB711" s="13"/>
      <c r="AC711" s="13"/>
      <c r="AD711" s="13"/>
    </row>
    <row r="712" ht="15.75" customHeight="1">
      <c r="B712" s="347"/>
      <c r="C712" s="117"/>
      <c r="D712" s="118"/>
      <c r="E712" s="119"/>
      <c r="F712" s="117"/>
      <c r="G712" s="117"/>
      <c r="H712" s="119"/>
      <c r="I712" s="13"/>
      <c r="J712" s="13"/>
      <c r="K712" s="13"/>
      <c r="L712" s="13"/>
      <c r="M712" s="13"/>
      <c r="N712" s="13"/>
      <c r="O712" s="13"/>
      <c r="P712" s="13"/>
      <c r="Q712" s="13"/>
      <c r="R712" s="13"/>
      <c r="S712" s="13"/>
      <c r="T712" s="13"/>
      <c r="U712" s="13"/>
      <c r="V712" s="13"/>
      <c r="W712" s="13"/>
      <c r="X712" s="13"/>
      <c r="Y712" s="13"/>
      <c r="Z712" s="13"/>
      <c r="AA712" s="13"/>
      <c r="AB712" s="13"/>
      <c r="AC712" s="13"/>
      <c r="AD712" s="13"/>
    </row>
    <row r="713" ht="15.75" customHeight="1">
      <c r="B713" s="347"/>
      <c r="C713" s="117"/>
      <c r="D713" s="118"/>
      <c r="E713" s="119"/>
      <c r="F713" s="117"/>
      <c r="G713" s="117"/>
      <c r="H713" s="119"/>
      <c r="I713" s="13"/>
      <c r="J713" s="13"/>
      <c r="K713" s="13"/>
      <c r="L713" s="13"/>
      <c r="M713" s="13"/>
      <c r="N713" s="13"/>
      <c r="O713" s="13"/>
      <c r="P713" s="13"/>
      <c r="Q713" s="13"/>
      <c r="R713" s="13"/>
      <c r="S713" s="13"/>
      <c r="T713" s="13"/>
      <c r="U713" s="13"/>
      <c r="V713" s="13"/>
      <c r="W713" s="13"/>
      <c r="X713" s="13"/>
      <c r="Y713" s="13"/>
      <c r="Z713" s="13"/>
      <c r="AA713" s="13"/>
      <c r="AB713" s="13"/>
      <c r="AC713" s="13"/>
      <c r="AD713" s="13"/>
    </row>
    <row r="714" ht="15.75" customHeight="1">
      <c r="B714" s="347"/>
      <c r="C714" s="117"/>
      <c r="D714" s="118"/>
      <c r="E714" s="119"/>
      <c r="F714" s="117"/>
      <c r="G714" s="117"/>
      <c r="H714" s="119"/>
      <c r="I714" s="13"/>
      <c r="J714" s="13"/>
      <c r="K714" s="13"/>
      <c r="L714" s="13"/>
      <c r="M714" s="13"/>
      <c r="N714" s="13"/>
      <c r="O714" s="13"/>
      <c r="P714" s="13"/>
      <c r="Q714" s="13"/>
      <c r="R714" s="13"/>
      <c r="S714" s="13"/>
      <c r="T714" s="13"/>
      <c r="U714" s="13"/>
      <c r="V714" s="13"/>
      <c r="W714" s="13"/>
      <c r="X714" s="13"/>
      <c r="Y714" s="13"/>
      <c r="Z714" s="13"/>
      <c r="AA714" s="13"/>
      <c r="AB714" s="13"/>
      <c r="AC714" s="13"/>
      <c r="AD714" s="13"/>
    </row>
    <row r="715" ht="15.75" customHeight="1">
      <c r="B715" s="347"/>
      <c r="C715" s="117"/>
      <c r="D715" s="118"/>
      <c r="E715" s="119"/>
      <c r="F715" s="117"/>
      <c r="G715" s="117"/>
      <c r="H715" s="119"/>
      <c r="I715" s="13"/>
      <c r="J715" s="13"/>
      <c r="K715" s="13"/>
      <c r="L715" s="13"/>
      <c r="M715" s="13"/>
      <c r="N715" s="13"/>
      <c r="O715" s="13"/>
      <c r="P715" s="13"/>
      <c r="Q715" s="13"/>
      <c r="R715" s="13"/>
      <c r="S715" s="13"/>
      <c r="T715" s="13"/>
      <c r="U715" s="13"/>
      <c r="V715" s="13"/>
      <c r="W715" s="13"/>
      <c r="X715" s="13"/>
      <c r="Y715" s="13"/>
      <c r="Z715" s="13"/>
      <c r="AA715" s="13"/>
      <c r="AB715" s="13"/>
      <c r="AC715" s="13"/>
      <c r="AD715" s="13"/>
    </row>
    <row r="716" ht="15.75" customHeight="1">
      <c r="B716" s="347"/>
      <c r="C716" s="117"/>
      <c r="D716" s="118"/>
      <c r="E716" s="119"/>
      <c r="F716" s="117"/>
      <c r="G716" s="117"/>
      <c r="H716" s="119"/>
      <c r="I716" s="13"/>
      <c r="J716" s="13"/>
      <c r="K716" s="13"/>
      <c r="L716" s="13"/>
      <c r="M716" s="13"/>
      <c r="N716" s="13"/>
      <c r="O716" s="13"/>
      <c r="P716" s="13"/>
      <c r="Q716" s="13"/>
      <c r="R716" s="13"/>
      <c r="S716" s="13"/>
      <c r="T716" s="13"/>
      <c r="U716" s="13"/>
      <c r="V716" s="13"/>
      <c r="W716" s="13"/>
      <c r="X716" s="13"/>
      <c r="Y716" s="13"/>
      <c r="Z716" s="13"/>
      <c r="AA716" s="13"/>
      <c r="AB716" s="13"/>
      <c r="AC716" s="13"/>
      <c r="AD716" s="13"/>
    </row>
    <row r="717" ht="15.75" customHeight="1">
      <c r="B717" s="347"/>
      <c r="C717" s="117"/>
      <c r="D717" s="118"/>
      <c r="E717" s="119"/>
      <c r="F717" s="117"/>
      <c r="G717" s="117"/>
      <c r="H717" s="119"/>
      <c r="I717" s="13"/>
      <c r="J717" s="13"/>
      <c r="K717" s="13"/>
      <c r="L717" s="13"/>
      <c r="M717" s="13"/>
      <c r="N717" s="13"/>
      <c r="O717" s="13"/>
      <c r="P717" s="13"/>
      <c r="Q717" s="13"/>
      <c r="R717" s="13"/>
      <c r="S717" s="13"/>
      <c r="T717" s="13"/>
      <c r="U717" s="13"/>
      <c r="V717" s="13"/>
      <c r="W717" s="13"/>
      <c r="X717" s="13"/>
      <c r="Y717" s="13"/>
      <c r="Z717" s="13"/>
      <c r="AA717" s="13"/>
      <c r="AB717" s="13"/>
      <c r="AC717" s="13"/>
      <c r="AD717" s="13"/>
    </row>
    <row r="718" ht="15.75" customHeight="1">
      <c r="B718" s="347"/>
      <c r="C718" s="117"/>
      <c r="D718" s="118"/>
      <c r="E718" s="119"/>
      <c r="F718" s="117"/>
      <c r="G718" s="117"/>
      <c r="H718" s="119"/>
      <c r="I718" s="13"/>
      <c r="J718" s="13"/>
      <c r="K718" s="13"/>
      <c r="L718" s="13"/>
      <c r="M718" s="13"/>
      <c r="N718" s="13"/>
      <c r="O718" s="13"/>
      <c r="P718" s="13"/>
      <c r="Q718" s="13"/>
      <c r="R718" s="13"/>
      <c r="S718" s="13"/>
      <c r="T718" s="13"/>
      <c r="U718" s="13"/>
      <c r="V718" s="13"/>
      <c r="W718" s="13"/>
      <c r="X718" s="13"/>
      <c r="Y718" s="13"/>
      <c r="Z718" s="13"/>
      <c r="AA718" s="13"/>
      <c r="AB718" s="13"/>
      <c r="AC718" s="13"/>
      <c r="AD718" s="13"/>
    </row>
    <row r="719" ht="15.75" customHeight="1">
      <c r="B719" s="347"/>
      <c r="C719" s="117"/>
      <c r="D719" s="118"/>
      <c r="E719" s="119"/>
      <c r="F719" s="117"/>
      <c r="G719" s="117"/>
      <c r="H719" s="119"/>
      <c r="I719" s="13"/>
      <c r="J719" s="13"/>
      <c r="K719" s="13"/>
      <c r="L719" s="13"/>
      <c r="M719" s="13"/>
      <c r="N719" s="13"/>
      <c r="O719" s="13"/>
      <c r="P719" s="13"/>
      <c r="Q719" s="13"/>
      <c r="R719" s="13"/>
      <c r="S719" s="13"/>
      <c r="T719" s="13"/>
      <c r="U719" s="13"/>
      <c r="V719" s="13"/>
      <c r="W719" s="13"/>
      <c r="X719" s="13"/>
      <c r="Y719" s="13"/>
      <c r="Z719" s="13"/>
      <c r="AA719" s="13"/>
      <c r="AB719" s="13"/>
      <c r="AC719" s="13"/>
      <c r="AD719" s="13"/>
    </row>
    <row r="720" ht="15.75" customHeight="1">
      <c r="B720" s="347"/>
      <c r="C720" s="117"/>
      <c r="D720" s="118"/>
      <c r="E720" s="119"/>
      <c r="F720" s="117"/>
      <c r="G720" s="117"/>
      <c r="H720" s="119"/>
      <c r="I720" s="13"/>
      <c r="J720" s="13"/>
      <c r="K720" s="13"/>
      <c r="L720" s="13"/>
      <c r="M720" s="13"/>
      <c r="N720" s="13"/>
      <c r="O720" s="13"/>
      <c r="P720" s="13"/>
      <c r="Q720" s="13"/>
      <c r="R720" s="13"/>
      <c r="S720" s="13"/>
      <c r="T720" s="13"/>
      <c r="U720" s="13"/>
      <c r="V720" s="13"/>
      <c r="W720" s="13"/>
      <c r="X720" s="13"/>
      <c r="Y720" s="13"/>
      <c r="Z720" s="13"/>
      <c r="AA720" s="13"/>
      <c r="AB720" s="13"/>
      <c r="AC720" s="13"/>
      <c r="AD720" s="13"/>
    </row>
    <row r="721" ht="15.75" customHeight="1">
      <c r="B721" s="347"/>
      <c r="C721" s="117"/>
      <c r="D721" s="118"/>
      <c r="E721" s="119"/>
      <c r="F721" s="117"/>
      <c r="G721" s="117"/>
      <c r="H721" s="119"/>
      <c r="I721" s="13"/>
      <c r="J721" s="13"/>
      <c r="K721" s="13"/>
      <c r="L721" s="13"/>
      <c r="M721" s="13"/>
      <c r="N721" s="13"/>
      <c r="O721" s="13"/>
      <c r="P721" s="13"/>
      <c r="Q721" s="13"/>
      <c r="R721" s="13"/>
      <c r="S721" s="13"/>
      <c r="T721" s="13"/>
      <c r="U721" s="13"/>
      <c r="V721" s="13"/>
      <c r="W721" s="13"/>
      <c r="X721" s="13"/>
      <c r="Y721" s="13"/>
      <c r="Z721" s="13"/>
      <c r="AA721" s="13"/>
      <c r="AB721" s="13"/>
      <c r="AC721" s="13"/>
      <c r="AD721" s="13"/>
    </row>
    <row r="722" ht="15.75" customHeight="1">
      <c r="B722" s="347"/>
      <c r="C722" s="117"/>
      <c r="D722" s="118"/>
      <c r="E722" s="119"/>
      <c r="F722" s="117"/>
      <c r="G722" s="117"/>
      <c r="H722" s="119"/>
      <c r="I722" s="13"/>
      <c r="J722" s="13"/>
      <c r="K722" s="13"/>
      <c r="L722" s="13"/>
      <c r="M722" s="13"/>
      <c r="N722" s="13"/>
      <c r="O722" s="13"/>
      <c r="P722" s="13"/>
      <c r="Q722" s="13"/>
      <c r="R722" s="13"/>
      <c r="S722" s="13"/>
      <c r="T722" s="13"/>
      <c r="U722" s="13"/>
      <c r="V722" s="13"/>
      <c r="W722" s="13"/>
      <c r="X722" s="13"/>
      <c r="Y722" s="13"/>
      <c r="Z722" s="13"/>
      <c r="AA722" s="13"/>
      <c r="AB722" s="13"/>
      <c r="AC722" s="13"/>
      <c r="AD722" s="13"/>
    </row>
    <row r="723" ht="15.75" customHeight="1">
      <c r="B723" s="347"/>
      <c r="C723" s="117"/>
      <c r="D723" s="118"/>
      <c r="E723" s="119"/>
      <c r="F723" s="117"/>
      <c r="G723" s="117"/>
      <c r="H723" s="119"/>
      <c r="I723" s="13"/>
      <c r="J723" s="13"/>
      <c r="K723" s="13"/>
      <c r="L723" s="13"/>
      <c r="M723" s="13"/>
      <c r="N723" s="13"/>
      <c r="O723" s="13"/>
      <c r="P723" s="13"/>
      <c r="Q723" s="13"/>
      <c r="R723" s="13"/>
      <c r="S723" s="13"/>
      <c r="T723" s="13"/>
      <c r="U723" s="13"/>
      <c r="V723" s="13"/>
      <c r="W723" s="13"/>
      <c r="X723" s="13"/>
      <c r="Y723" s="13"/>
      <c r="Z723" s="13"/>
      <c r="AA723" s="13"/>
      <c r="AB723" s="13"/>
      <c r="AC723" s="13"/>
      <c r="AD723" s="13"/>
    </row>
    <row r="724" ht="15.75" customHeight="1">
      <c r="B724" s="347"/>
      <c r="C724" s="117"/>
      <c r="D724" s="118"/>
      <c r="E724" s="119"/>
      <c r="F724" s="117"/>
      <c r="G724" s="117"/>
      <c r="H724" s="119"/>
      <c r="I724" s="13"/>
      <c r="J724" s="13"/>
      <c r="K724" s="13"/>
      <c r="L724" s="13"/>
      <c r="M724" s="13"/>
      <c r="N724" s="13"/>
      <c r="O724" s="13"/>
      <c r="P724" s="13"/>
      <c r="Q724" s="13"/>
      <c r="R724" s="13"/>
      <c r="S724" s="13"/>
      <c r="T724" s="13"/>
      <c r="U724" s="13"/>
      <c r="V724" s="13"/>
      <c r="W724" s="13"/>
      <c r="X724" s="13"/>
      <c r="Y724" s="13"/>
      <c r="Z724" s="13"/>
      <c r="AA724" s="13"/>
      <c r="AB724" s="13"/>
      <c r="AC724" s="13"/>
      <c r="AD724" s="13"/>
    </row>
    <row r="725" ht="15.75" customHeight="1">
      <c r="B725" s="347"/>
      <c r="C725" s="117"/>
      <c r="D725" s="118"/>
      <c r="E725" s="119"/>
      <c r="F725" s="117"/>
      <c r="G725" s="117"/>
      <c r="H725" s="119"/>
      <c r="I725" s="13"/>
      <c r="J725" s="13"/>
      <c r="K725" s="13"/>
      <c r="L725" s="13"/>
      <c r="M725" s="13"/>
      <c r="N725" s="13"/>
      <c r="O725" s="13"/>
      <c r="P725" s="13"/>
      <c r="Q725" s="13"/>
      <c r="R725" s="13"/>
      <c r="S725" s="13"/>
      <c r="T725" s="13"/>
      <c r="U725" s="13"/>
      <c r="V725" s="13"/>
      <c r="W725" s="13"/>
      <c r="X725" s="13"/>
      <c r="Y725" s="13"/>
      <c r="Z725" s="13"/>
      <c r="AA725" s="13"/>
      <c r="AB725" s="13"/>
      <c r="AC725" s="13"/>
      <c r="AD725" s="13"/>
    </row>
    <row r="726" ht="15.75" customHeight="1">
      <c r="B726" s="347"/>
      <c r="C726" s="117"/>
      <c r="D726" s="118"/>
      <c r="E726" s="119"/>
      <c r="F726" s="117"/>
      <c r="G726" s="117"/>
      <c r="H726" s="119"/>
      <c r="I726" s="13"/>
      <c r="J726" s="13"/>
      <c r="K726" s="13"/>
      <c r="L726" s="13"/>
      <c r="M726" s="13"/>
      <c r="N726" s="13"/>
      <c r="O726" s="13"/>
      <c r="P726" s="13"/>
      <c r="Q726" s="13"/>
      <c r="R726" s="13"/>
      <c r="S726" s="13"/>
      <c r="T726" s="13"/>
      <c r="U726" s="13"/>
      <c r="V726" s="13"/>
      <c r="W726" s="13"/>
      <c r="X726" s="13"/>
      <c r="Y726" s="13"/>
      <c r="Z726" s="13"/>
      <c r="AA726" s="13"/>
      <c r="AB726" s="13"/>
      <c r="AC726" s="13"/>
      <c r="AD726" s="13"/>
    </row>
    <row r="727" ht="15.75" customHeight="1">
      <c r="B727" s="347"/>
      <c r="C727" s="117"/>
      <c r="D727" s="118"/>
      <c r="E727" s="119"/>
      <c r="F727" s="117"/>
      <c r="G727" s="117"/>
      <c r="H727" s="119"/>
      <c r="I727" s="13"/>
      <c r="J727" s="13"/>
      <c r="K727" s="13"/>
      <c r="L727" s="13"/>
      <c r="M727" s="13"/>
      <c r="N727" s="13"/>
      <c r="O727" s="13"/>
      <c r="P727" s="13"/>
      <c r="Q727" s="13"/>
      <c r="R727" s="13"/>
      <c r="S727" s="13"/>
      <c r="T727" s="13"/>
      <c r="U727" s="13"/>
      <c r="V727" s="13"/>
      <c r="W727" s="13"/>
      <c r="X727" s="13"/>
      <c r="Y727" s="13"/>
      <c r="Z727" s="13"/>
      <c r="AA727" s="13"/>
      <c r="AB727" s="13"/>
      <c r="AC727" s="13"/>
      <c r="AD727" s="13"/>
    </row>
    <row r="728" ht="15.75" customHeight="1">
      <c r="B728" s="347"/>
      <c r="C728" s="117"/>
      <c r="D728" s="118"/>
      <c r="E728" s="119"/>
      <c r="F728" s="117"/>
      <c r="G728" s="117"/>
      <c r="H728" s="119"/>
      <c r="I728" s="13"/>
      <c r="J728" s="13"/>
      <c r="K728" s="13"/>
      <c r="L728" s="13"/>
      <c r="M728" s="13"/>
      <c r="N728" s="13"/>
      <c r="O728" s="13"/>
      <c r="P728" s="13"/>
      <c r="Q728" s="13"/>
      <c r="R728" s="13"/>
      <c r="S728" s="13"/>
      <c r="T728" s="13"/>
      <c r="U728" s="13"/>
      <c r="V728" s="13"/>
      <c r="W728" s="13"/>
      <c r="X728" s="13"/>
      <c r="Y728" s="13"/>
      <c r="Z728" s="13"/>
      <c r="AA728" s="13"/>
      <c r="AB728" s="13"/>
      <c r="AC728" s="13"/>
      <c r="AD728" s="13"/>
    </row>
    <row r="729" ht="15.75" customHeight="1">
      <c r="B729" s="347"/>
      <c r="C729" s="117"/>
      <c r="D729" s="118"/>
      <c r="E729" s="119"/>
      <c r="F729" s="117"/>
      <c r="G729" s="117"/>
      <c r="H729" s="119"/>
      <c r="I729" s="13"/>
      <c r="J729" s="13"/>
      <c r="K729" s="13"/>
      <c r="L729" s="13"/>
      <c r="M729" s="13"/>
      <c r="N729" s="13"/>
      <c r="O729" s="13"/>
      <c r="P729" s="13"/>
      <c r="Q729" s="13"/>
      <c r="R729" s="13"/>
      <c r="S729" s="13"/>
      <c r="T729" s="13"/>
      <c r="U729" s="13"/>
      <c r="V729" s="13"/>
      <c r="W729" s="13"/>
      <c r="X729" s="13"/>
      <c r="Y729" s="13"/>
      <c r="Z729" s="13"/>
      <c r="AA729" s="13"/>
      <c r="AB729" s="13"/>
      <c r="AC729" s="13"/>
      <c r="AD729" s="13"/>
    </row>
    <row r="730" ht="15.75" customHeight="1">
      <c r="B730" s="347"/>
      <c r="C730" s="117"/>
      <c r="D730" s="118"/>
      <c r="E730" s="119"/>
      <c r="F730" s="117"/>
      <c r="G730" s="117"/>
      <c r="H730" s="119"/>
      <c r="I730" s="13"/>
      <c r="J730" s="13"/>
      <c r="K730" s="13"/>
      <c r="L730" s="13"/>
      <c r="M730" s="13"/>
      <c r="N730" s="13"/>
      <c r="O730" s="13"/>
      <c r="P730" s="13"/>
      <c r="Q730" s="13"/>
      <c r="R730" s="13"/>
      <c r="S730" s="13"/>
      <c r="T730" s="13"/>
      <c r="U730" s="13"/>
      <c r="V730" s="13"/>
      <c r="W730" s="13"/>
      <c r="X730" s="13"/>
      <c r="Y730" s="13"/>
      <c r="Z730" s="13"/>
      <c r="AA730" s="13"/>
      <c r="AB730" s="13"/>
      <c r="AC730" s="13"/>
      <c r="AD730" s="13"/>
    </row>
    <row r="731" ht="15.75" customHeight="1">
      <c r="B731" s="347"/>
      <c r="C731" s="117"/>
      <c r="D731" s="118"/>
      <c r="E731" s="119"/>
      <c r="F731" s="117"/>
      <c r="G731" s="117"/>
      <c r="H731" s="119"/>
      <c r="I731" s="13"/>
      <c r="J731" s="13"/>
      <c r="K731" s="13"/>
      <c r="L731" s="13"/>
      <c r="M731" s="13"/>
      <c r="N731" s="13"/>
      <c r="O731" s="13"/>
      <c r="P731" s="13"/>
      <c r="Q731" s="13"/>
      <c r="R731" s="13"/>
      <c r="S731" s="13"/>
      <c r="T731" s="13"/>
      <c r="U731" s="13"/>
      <c r="V731" s="13"/>
      <c r="W731" s="13"/>
      <c r="X731" s="13"/>
      <c r="Y731" s="13"/>
      <c r="Z731" s="13"/>
      <c r="AA731" s="13"/>
      <c r="AB731" s="13"/>
      <c r="AC731" s="13"/>
      <c r="AD731" s="13"/>
    </row>
    <row r="732" ht="15.75" customHeight="1">
      <c r="B732" s="347"/>
      <c r="C732" s="117"/>
      <c r="D732" s="118"/>
      <c r="E732" s="119"/>
      <c r="F732" s="117"/>
      <c r="G732" s="117"/>
      <c r="H732" s="119"/>
      <c r="I732" s="13"/>
      <c r="J732" s="13"/>
      <c r="K732" s="13"/>
      <c r="L732" s="13"/>
      <c r="M732" s="13"/>
      <c r="N732" s="13"/>
      <c r="O732" s="13"/>
      <c r="P732" s="13"/>
      <c r="Q732" s="13"/>
      <c r="R732" s="13"/>
      <c r="S732" s="13"/>
      <c r="T732" s="13"/>
      <c r="U732" s="13"/>
      <c r="V732" s="13"/>
      <c r="W732" s="13"/>
      <c r="X732" s="13"/>
      <c r="Y732" s="13"/>
      <c r="Z732" s="13"/>
      <c r="AA732" s="13"/>
      <c r="AB732" s="13"/>
      <c r="AC732" s="13"/>
      <c r="AD732" s="13"/>
    </row>
    <row r="733" ht="15.75" customHeight="1">
      <c r="B733" s="347"/>
      <c r="C733" s="117"/>
      <c r="D733" s="118"/>
      <c r="E733" s="119"/>
      <c r="F733" s="117"/>
      <c r="G733" s="117"/>
      <c r="H733" s="119"/>
      <c r="I733" s="13"/>
      <c r="J733" s="13"/>
      <c r="K733" s="13"/>
      <c r="L733" s="13"/>
      <c r="M733" s="13"/>
      <c r="N733" s="13"/>
      <c r="O733" s="13"/>
      <c r="P733" s="13"/>
      <c r="Q733" s="13"/>
      <c r="R733" s="13"/>
      <c r="S733" s="13"/>
      <c r="T733" s="13"/>
      <c r="U733" s="13"/>
      <c r="V733" s="13"/>
      <c r="W733" s="13"/>
      <c r="X733" s="13"/>
      <c r="Y733" s="13"/>
      <c r="Z733" s="13"/>
      <c r="AA733" s="13"/>
      <c r="AB733" s="13"/>
      <c r="AC733" s="13"/>
      <c r="AD733" s="13"/>
    </row>
    <row r="734" ht="15.75" customHeight="1">
      <c r="B734" s="347"/>
      <c r="C734" s="117"/>
      <c r="D734" s="118"/>
      <c r="E734" s="119"/>
      <c r="F734" s="117"/>
      <c r="G734" s="117"/>
      <c r="H734" s="119"/>
      <c r="I734" s="13"/>
      <c r="J734" s="13"/>
      <c r="K734" s="13"/>
      <c r="L734" s="13"/>
      <c r="M734" s="13"/>
      <c r="N734" s="13"/>
      <c r="O734" s="13"/>
      <c r="P734" s="13"/>
      <c r="Q734" s="13"/>
      <c r="R734" s="13"/>
      <c r="S734" s="13"/>
      <c r="T734" s="13"/>
      <c r="U734" s="13"/>
      <c r="V734" s="13"/>
      <c r="W734" s="13"/>
      <c r="X734" s="13"/>
      <c r="Y734" s="13"/>
      <c r="Z734" s="13"/>
      <c r="AA734" s="13"/>
      <c r="AB734" s="13"/>
      <c r="AC734" s="13"/>
      <c r="AD734" s="13"/>
    </row>
    <row r="735" ht="15.75" customHeight="1">
      <c r="B735" s="347"/>
      <c r="C735" s="117"/>
      <c r="D735" s="118"/>
      <c r="E735" s="119"/>
      <c r="F735" s="117"/>
      <c r="G735" s="117"/>
      <c r="H735" s="119"/>
      <c r="I735" s="13"/>
      <c r="J735" s="13"/>
      <c r="K735" s="13"/>
      <c r="L735" s="13"/>
      <c r="M735" s="13"/>
      <c r="N735" s="13"/>
      <c r="O735" s="13"/>
      <c r="P735" s="13"/>
      <c r="Q735" s="13"/>
      <c r="R735" s="13"/>
      <c r="S735" s="13"/>
      <c r="T735" s="13"/>
      <c r="U735" s="13"/>
      <c r="V735" s="13"/>
      <c r="W735" s="13"/>
      <c r="X735" s="13"/>
      <c r="Y735" s="13"/>
      <c r="Z735" s="13"/>
      <c r="AA735" s="13"/>
      <c r="AB735" s="13"/>
      <c r="AC735" s="13"/>
      <c r="AD735" s="13"/>
    </row>
    <row r="736" ht="15.75" customHeight="1">
      <c r="B736" s="347"/>
      <c r="C736" s="117"/>
      <c r="D736" s="118"/>
      <c r="E736" s="119"/>
      <c r="F736" s="117"/>
      <c r="G736" s="117"/>
      <c r="H736" s="119"/>
      <c r="I736" s="13"/>
      <c r="J736" s="13"/>
      <c r="K736" s="13"/>
      <c r="L736" s="13"/>
      <c r="M736" s="13"/>
      <c r="N736" s="13"/>
      <c r="O736" s="13"/>
      <c r="P736" s="13"/>
      <c r="Q736" s="13"/>
      <c r="R736" s="13"/>
      <c r="S736" s="13"/>
      <c r="T736" s="13"/>
      <c r="U736" s="13"/>
      <c r="V736" s="13"/>
      <c r="W736" s="13"/>
      <c r="X736" s="13"/>
      <c r="Y736" s="13"/>
      <c r="Z736" s="13"/>
      <c r="AA736" s="13"/>
      <c r="AB736" s="13"/>
      <c r="AC736" s="13"/>
      <c r="AD736" s="13"/>
    </row>
    <row r="737" ht="15.75" customHeight="1">
      <c r="B737" s="347"/>
      <c r="C737" s="117"/>
      <c r="D737" s="118"/>
      <c r="E737" s="119"/>
      <c r="F737" s="117"/>
      <c r="G737" s="117"/>
      <c r="H737" s="119"/>
      <c r="I737" s="13"/>
      <c r="J737" s="13"/>
      <c r="K737" s="13"/>
      <c r="L737" s="13"/>
      <c r="M737" s="13"/>
      <c r="N737" s="13"/>
      <c r="O737" s="13"/>
      <c r="P737" s="13"/>
      <c r="Q737" s="13"/>
      <c r="R737" s="13"/>
      <c r="S737" s="13"/>
      <c r="T737" s="13"/>
      <c r="U737" s="13"/>
      <c r="V737" s="13"/>
      <c r="W737" s="13"/>
      <c r="X737" s="13"/>
      <c r="Y737" s="13"/>
      <c r="Z737" s="13"/>
      <c r="AA737" s="13"/>
      <c r="AB737" s="13"/>
      <c r="AC737" s="13"/>
      <c r="AD737" s="13"/>
    </row>
    <row r="738" ht="15.75" customHeight="1">
      <c r="B738" s="347"/>
      <c r="C738" s="117"/>
      <c r="D738" s="118"/>
      <c r="E738" s="119"/>
      <c r="F738" s="117"/>
      <c r="G738" s="117"/>
      <c r="H738" s="119"/>
      <c r="I738" s="13"/>
      <c r="J738" s="13"/>
      <c r="K738" s="13"/>
      <c r="L738" s="13"/>
      <c r="M738" s="13"/>
      <c r="N738" s="13"/>
      <c r="O738" s="13"/>
      <c r="P738" s="13"/>
      <c r="Q738" s="13"/>
      <c r="R738" s="13"/>
      <c r="S738" s="13"/>
      <c r="T738" s="13"/>
      <c r="U738" s="13"/>
      <c r="V738" s="13"/>
      <c r="W738" s="13"/>
      <c r="X738" s="13"/>
      <c r="Y738" s="13"/>
      <c r="Z738" s="13"/>
      <c r="AA738" s="13"/>
      <c r="AB738" s="13"/>
      <c r="AC738" s="13"/>
      <c r="AD738" s="13"/>
    </row>
    <row r="739" ht="15.75" customHeight="1">
      <c r="B739" s="347"/>
      <c r="C739" s="117"/>
      <c r="D739" s="118"/>
      <c r="E739" s="119"/>
      <c r="F739" s="117"/>
      <c r="G739" s="117"/>
      <c r="H739" s="119"/>
      <c r="I739" s="13"/>
      <c r="J739" s="13"/>
      <c r="K739" s="13"/>
      <c r="L739" s="13"/>
      <c r="M739" s="13"/>
      <c r="N739" s="13"/>
      <c r="O739" s="13"/>
      <c r="P739" s="13"/>
      <c r="Q739" s="13"/>
      <c r="R739" s="13"/>
      <c r="S739" s="13"/>
      <c r="T739" s="13"/>
      <c r="U739" s="13"/>
      <c r="V739" s="13"/>
      <c r="W739" s="13"/>
      <c r="X739" s="13"/>
      <c r="Y739" s="13"/>
      <c r="Z739" s="13"/>
      <c r="AA739" s="13"/>
      <c r="AB739" s="13"/>
      <c r="AC739" s="13"/>
      <c r="AD739" s="13"/>
    </row>
    <row r="740" ht="15.75" customHeight="1">
      <c r="B740" s="347"/>
      <c r="C740" s="117"/>
      <c r="D740" s="118"/>
      <c r="E740" s="119"/>
      <c r="F740" s="117"/>
      <c r="G740" s="117"/>
      <c r="H740" s="119"/>
      <c r="I740" s="13"/>
      <c r="J740" s="13"/>
      <c r="K740" s="13"/>
      <c r="L740" s="13"/>
      <c r="M740" s="13"/>
      <c r="N740" s="13"/>
      <c r="O740" s="13"/>
      <c r="P740" s="13"/>
      <c r="Q740" s="13"/>
      <c r="R740" s="13"/>
      <c r="S740" s="13"/>
      <c r="T740" s="13"/>
      <c r="U740" s="13"/>
      <c r="V740" s="13"/>
      <c r="W740" s="13"/>
      <c r="X740" s="13"/>
      <c r="Y740" s="13"/>
      <c r="Z740" s="13"/>
      <c r="AA740" s="13"/>
      <c r="AB740" s="13"/>
      <c r="AC740" s="13"/>
      <c r="AD740" s="13"/>
    </row>
    <row r="741" ht="15.75" customHeight="1">
      <c r="B741" s="347"/>
      <c r="C741" s="117"/>
      <c r="D741" s="118"/>
      <c r="E741" s="119"/>
      <c r="F741" s="117"/>
      <c r="G741" s="117"/>
      <c r="H741" s="119"/>
      <c r="I741" s="13"/>
      <c r="J741" s="13"/>
      <c r="K741" s="13"/>
      <c r="L741" s="13"/>
      <c r="M741" s="13"/>
      <c r="N741" s="13"/>
      <c r="O741" s="13"/>
      <c r="P741" s="13"/>
      <c r="Q741" s="13"/>
      <c r="R741" s="13"/>
      <c r="S741" s="13"/>
      <c r="T741" s="13"/>
      <c r="U741" s="13"/>
      <c r="V741" s="13"/>
      <c r="W741" s="13"/>
      <c r="X741" s="13"/>
      <c r="Y741" s="13"/>
      <c r="Z741" s="13"/>
      <c r="AA741" s="13"/>
      <c r="AB741" s="13"/>
      <c r="AC741" s="13"/>
      <c r="AD741" s="13"/>
    </row>
    <row r="742" ht="15.75" customHeight="1">
      <c r="B742" s="347"/>
      <c r="C742" s="117"/>
      <c r="D742" s="118"/>
      <c r="E742" s="119"/>
      <c r="F742" s="117"/>
      <c r="G742" s="117"/>
      <c r="H742" s="119"/>
      <c r="I742" s="13"/>
      <c r="J742" s="13"/>
      <c r="K742" s="13"/>
      <c r="L742" s="13"/>
      <c r="M742" s="13"/>
      <c r="N742" s="13"/>
      <c r="O742" s="13"/>
      <c r="P742" s="13"/>
      <c r="Q742" s="13"/>
      <c r="R742" s="13"/>
      <c r="S742" s="13"/>
      <c r="T742" s="13"/>
      <c r="U742" s="13"/>
      <c r="V742" s="13"/>
      <c r="W742" s="13"/>
      <c r="X742" s="13"/>
      <c r="Y742" s="13"/>
      <c r="Z742" s="13"/>
      <c r="AA742" s="13"/>
      <c r="AB742" s="13"/>
      <c r="AC742" s="13"/>
      <c r="AD742" s="13"/>
    </row>
    <row r="743" ht="15.75" customHeight="1">
      <c r="B743" s="347"/>
      <c r="C743" s="117"/>
      <c r="D743" s="118"/>
      <c r="E743" s="119"/>
      <c r="F743" s="117"/>
      <c r="G743" s="117"/>
      <c r="H743" s="119"/>
      <c r="I743" s="13"/>
      <c r="J743" s="13"/>
      <c r="K743" s="13"/>
      <c r="L743" s="13"/>
      <c r="M743" s="13"/>
      <c r="N743" s="13"/>
      <c r="O743" s="13"/>
      <c r="P743" s="13"/>
      <c r="Q743" s="13"/>
      <c r="R743" s="13"/>
      <c r="S743" s="13"/>
      <c r="T743" s="13"/>
      <c r="U743" s="13"/>
      <c r="V743" s="13"/>
      <c r="W743" s="13"/>
      <c r="X743" s="13"/>
      <c r="Y743" s="13"/>
      <c r="Z743" s="13"/>
      <c r="AA743" s="13"/>
      <c r="AB743" s="13"/>
      <c r="AC743" s="13"/>
      <c r="AD743" s="13"/>
    </row>
    <row r="744" ht="15.75" customHeight="1">
      <c r="B744" s="347"/>
      <c r="C744" s="117"/>
      <c r="D744" s="118"/>
      <c r="E744" s="119"/>
      <c r="F744" s="117"/>
      <c r="G744" s="117"/>
      <c r="H744" s="119"/>
      <c r="I744" s="13"/>
      <c r="J744" s="13"/>
      <c r="K744" s="13"/>
      <c r="L744" s="13"/>
      <c r="M744" s="13"/>
      <c r="N744" s="13"/>
      <c r="O744" s="13"/>
      <c r="P744" s="13"/>
      <c r="Q744" s="13"/>
      <c r="R744" s="13"/>
      <c r="S744" s="13"/>
      <c r="T744" s="13"/>
      <c r="U744" s="13"/>
      <c r="V744" s="13"/>
      <c r="W744" s="13"/>
      <c r="X744" s="13"/>
      <c r="Y744" s="13"/>
      <c r="Z744" s="13"/>
      <c r="AA744" s="13"/>
      <c r="AB744" s="13"/>
      <c r="AC744" s="13"/>
      <c r="AD744" s="13"/>
    </row>
    <row r="745" ht="15.75" customHeight="1">
      <c r="B745" s="347"/>
      <c r="C745" s="117"/>
      <c r="D745" s="118"/>
      <c r="E745" s="119"/>
      <c r="F745" s="117"/>
      <c r="G745" s="117"/>
      <c r="H745" s="119"/>
      <c r="I745" s="13"/>
      <c r="J745" s="13"/>
      <c r="K745" s="13"/>
      <c r="L745" s="13"/>
      <c r="M745" s="13"/>
      <c r="N745" s="13"/>
      <c r="O745" s="13"/>
      <c r="P745" s="13"/>
      <c r="Q745" s="13"/>
      <c r="R745" s="13"/>
      <c r="S745" s="13"/>
      <c r="T745" s="13"/>
      <c r="U745" s="13"/>
      <c r="V745" s="13"/>
      <c r="W745" s="13"/>
      <c r="X745" s="13"/>
      <c r="Y745" s="13"/>
      <c r="Z745" s="13"/>
      <c r="AA745" s="13"/>
      <c r="AB745" s="13"/>
      <c r="AC745" s="13"/>
      <c r="AD745" s="13"/>
    </row>
    <row r="746" ht="15.75" customHeight="1">
      <c r="B746" s="347"/>
      <c r="C746" s="117"/>
      <c r="D746" s="118"/>
      <c r="E746" s="119"/>
      <c r="F746" s="117"/>
      <c r="G746" s="117"/>
      <c r="H746" s="119"/>
      <c r="I746" s="13"/>
      <c r="J746" s="13"/>
      <c r="K746" s="13"/>
      <c r="L746" s="13"/>
      <c r="M746" s="13"/>
      <c r="N746" s="13"/>
      <c r="O746" s="13"/>
      <c r="P746" s="13"/>
      <c r="Q746" s="13"/>
      <c r="R746" s="13"/>
      <c r="S746" s="13"/>
      <c r="T746" s="13"/>
      <c r="U746" s="13"/>
      <c r="V746" s="13"/>
      <c r="W746" s="13"/>
      <c r="X746" s="13"/>
      <c r="Y746" s="13"/>
      <c r="Z746" s="13"/>
      <c r="AA746" s="13"/>
      <c r="AB746" s="13"/>
      <c r="AC746" s="13"/>
      <c r="AD746" s="13"/>
    </row>
    <row r="747" ht="15.75" customHeight="1">
      <c r="B747" s="347"/>
      <c r="C747" s="117"/>
      <c r="D747" s="118"/>
      <c r="E747" s="119"/>
      <c r="F747" s="117"/>
      <c r="G747" s="117"/>
      <c r="H747" s="119"/>
      <c r="I747" s="13"/>
      <c r="J747" s="13"/>
      <c r="K747" s="13"/>
      <c r="L747" s="13"/>
      <c r="M747" s="13"/>
      <c r="N747" s="13"/>
      <c r="O747" s="13"/>
      <c r="P747" s="13"/>
      <c r="Q747" s="13"/>
      <c r="R747" s="13"/>
      <c r="S747" s="13"/>
      <c r="T747" s="13"/>
      <c r="U747" s="13"/>
      <c r="V747" s="13"/>
      <c r="W747" s="13"/>
      <c r="X747" s="13"/>
      <c r="Y747" s="13"/>
      <c r="Z747" s="13"/>
      <c r="AA747" s="13"/>
      <c r="AB747" s="13"/>
      <c r="AC747" s="13"/>
      <c r="AD747" s="13"/>
    </row>
    <row r="748" ht="15.75" customHeight="1">
      <c r="B748" s="347"/>
      <c r="C748" s="117"/>
      <c r="D748" s="118"/>
      <c r="E748" s="119"/>
      <c r="F748" s="117"/>
      <c r="G748" s="117"/>
      <c r="H748" s="119"/>
      <c r="I748" s="13"/>
      <c r="J748" s="13"/>
      <c r="K748" s="13"/>
      <c r="L748" s="13"/>
      <c r="M748" s="13"/>
      <c r="N748" s="13"/>
      <c r="O748" s="13"/>
      <c r="P748" s="13"/>
      <c r="Q748" s="13"/>
      <c r="R748" s="13"/>
      <c r="S748" s="13"/>
      <c r="T748" s="13"/>
      <c r="U748" s="13"/>
      <c r="V748" s="13"/>
      <c r="W748" s="13"/>
      <c r="X748" s="13"/>
      <c r="Y748" s="13"/>
      <c r="Z748" s="13"/>
      <c r="AA748" s="13"/>
      <c r="AB748" s="13"/>
      <c r="AC748" s="13"/>
      <c r="AD748" s="13"/>
    </row>
    <row r="749" ht="15.75" customHeight="1">
      <c r="B749" s="347"/>
      <c r="C749" s="117"/>
      <c r="D749" s="118"/>
      <c r="E749" s="119"/>
      <c r="F749" s="117"/>
      <c r="G749" s="117"/>
      <c r="H749" s="119"/>
      <c r="I749" s="13"/>
      <c r="J749" s="13"/>
      <c r="K749" s="13"/>
      <c r="L749" s="13"/>
      <c r="M749" s="13"/>
      <c r="N749" s="13"/>
      <c r="O749" s="13"/>
      <c r="P749" s="13"/>
      <c r="Q749" s="13"/>
      <c r="R749" s="13"/>
      <c r="S749" s="13"/>
      <c r="T749" s="13"/>
      <c r="U749" s="13"/>
      <c r="V749" s="13"/>
      <c r="W749" s="13"/>
      <c r="X749" s="13"/>
      <c r="Y749" s="13"/>
      <c r="Z749" s="13"/>
      <c r="AA749" s="13"/>
      <c r="AB749" s="13"/>
      <c r="AC749" s="13"/>
      <c r="AD749" s="13"/>
    </row>
    <row r="750" ht="15.75" customHeight="1">
      <c r="B750" s="347"/>
      <c r="C750" s="117"/>
      <c r="D750" s="118"/>
      <c r="E750" s="119"/>
      <c r="F750" s="117"/>
      <c r="G750" s="117"/>
      <c r="H750" s="119"/>
      <c r="I750" s="13"/>
      <c r="J750" s="13"/>
      <c r="K750" s="13"/>
      <c r="L750" s="13"/>
      <c r="M750" s="13"/>
      <c r="N750" s="13"/>
      <c r="O750" s="13"/>
      <c r="P750" s="13"/>
      <c r="Q750" s="13"/>
      <c r="R750" s="13"/>
      <c r="S750" s="13"/>
      <c r="T750" s="13"/>
      <c r="U750" s="13"/>
      <c r="V750" s="13"/>
      <c r="W750" s="13"/>
      <c r="X750" s="13"/>
      <c r="Y750" s="13"/>
      <c r="Z750" s="13"/>
      <c r="AA750" s="13"/>
      <c r="AB750" s="13"/>
      <c r="AC750" s="13"/>
      <c r="AD750" s="13"/>
    </row>
    <row r="751" ht="15.75" customHeight="1">
      <c r="B751" s="347"/>
      <c r="C751" s="117"/>
      <c r="D751" s="118"/>
      <c r="E751" s="119"/>
      <c r="F751" s="117"/>
      <c r="G751" s="117"/>
      <c r="H751" s="119"/>
      <c r="I751" s="13"/>
      <c r="J751" s="13"/>
      <c r="K751" s="13"/>
      <c r="L751" s="13"/>
      <c r="M751" s="13"/>
      <c r="N751" s="13"/>
      <c r="O751" s="13"/>
      <c r="P751" s="13"/>
      <c r="Q751" s="13"/>
      <c r="R751" s="13"/>
      <c r="S751" s="13"/>
      <c r="T751" s="13"/>
      <c r="U751" s="13"/>
      <c r="V751" s="13"/>
      <c r="W751" s="13"/>
      <c r="X751" s="13"/>
      <c r="Y751" s="13"/>
      <c r="Z751" s="13"/>
      <c r="AA751" s="13"/>
      <c r="AB751" s="13"/>
      <c r="AC751" s="13"/>
      <c r="AD751" s="13"/>
    </row>
    <row r="752" ht="15.75" customHeight="1">
      <c r="B752" s="347"/>
      <c r="C752" s="117"/>
      <c r="D752" s="118"/>
      <c r="E752" s="119"/>
      <c r="F752" s="117"/>
      <c r="G752" s="117"/>
      <c r="H752" s="119"/>
      <c r="I752" s="13"/>
      <c r="J752" s="13"/>
      <c r="K752" s="13"/>
      <c r="L752" s="13"/>
      <c r="M752" s="13"/>
      <c r="N752" s="13"/>
      <c r="O752" s="13"/>
      <c r="P752" s="13"/>
      <c r="Q752" s="13"/>
      <c r="R752" s="13"/>
      <c r="S752" s="13"/>
      <c r="T752" s="13"/>
      <c r="U752" s="13"/>
      <c r="V752" s="13"/>
      <c r="W752" s="13"/>
      <c r="X752" s="13"/>
      <c r="Y752" s="13"/>
      <c r="Z752" s="13"/>
      <c r="AA752" s="13"/>
      <c r="AB752" s="13"/>
      <c r="AC752" s="13"/>
      <c r="AD752" s="13"/>
    </row>
    <row r="753" ht="15.75" customHeight="1">
      <c r="B753" s="347"/>
      <c r="C753" s="117"/>
      <c r="D753" s="118"/>
      <c r="E753" s="119"/>
      <c r="F753" s="117"/>
      <c r="G753" s="117"/>
      <c r="H753" s="119"/>
      <c r="I753" s="13"/>
      <c r="J753" s="13"/>
      <c r="K753" s="13"/>
      <c r="L753" s="13"/>
      <c r="M753" s="13"/>
      <c r="N753" s="13"/>
      <c r="O753" s="13"/>
      <c r="P753" s="13"/>
      <c r="Q753" s="13"/>
      <c r="R753" s="13"/>
      <c r="S753" s="13"/>
      <c r="T753" s="13"/>
      <c r="U753" s="13"/>
      <c r="V753" s="13"/>
      <c r="W753" s="13"/>
      <c r="X753" s="13"/>
      <c r="Y753" s="13"/>
      <c r="Z753" s="13"/>
      <c r="AA753" s="13"/>
      <c r="AB753" s="13"/>
      <c r="AC753" s="13"/>
      <c r="AD753" s="13"/>
    </row>
    <row r="754" ht="15.75" customHeight="1">
      <c r="B754" s="347"/>
      <c r="C754" s="117"/>
      <c r="D754" s="118"/>
      <c r="E754" s="119"/>
      <c r="F754" s="117"/>
      <c r="G754" s="117"/>
      <c r="H754" s="119"/>
      <c r="I754" s="13"/>
      <c r="J754" s="13"/>
      <c r="K754" s="13"/>
      <c r="L754" s="13"/>
      <c r="M754" s="13"/>
      <c r="N754" s="13"/>
      <c r="O754" s="13"/>
      <c r="P754" s="13"/>
      <c r="Q754" s="13"/>
      <c r="R754" s="13"/>
      <c r="S754" s="13"/>
      <c r="T754" s="13"/>
      <c r="U754" s="13"/>
      <c r="V754" s="13"/>
      <c r="W754" s="13"/>
      <c r="X754" s="13"/>
      <c r="Y754" s="13"/>
      <c r="Z754" s="13"/>
      <c r="AA754" s="13"/>
      <c r="AB754" s="13"/>
      <c r="AC754" s="13"/>
      <c r="AD754" s="13"/>
    </row>
    <row r="755" ht="15.75" customHeight="1">
      <c r="B755" s="347"/>
      <c r="C755" s="117"/>
      <c r="D755" s="118"/>
      <c r="E755" s="119"/>
      <c r="F755" s="117"/>
      <c r="G755" s="117"/>
      <c r="H755" s="119"/>
      <c r="I755" s="13"/>
      <c r="J755" s="13"/>
      <c r="K755" s="13"/>
      <c r="L755" s="13"/>
      <c r="M755" s="13"/>
      <c r="N755" s="13"/>
      <c r="O755" s="13"/>
      <c r="P755" s="13"/>
      <c r="Q755" s="13"/>
      <c r="R755" s="13"/>
      <c r="S755" s="13"/>
      <c r="T755" s="13"/>
      <c r="U755" s="13"/>
      <c r="V755" s="13"/>
      <c r="W755" s="13"/>
      <c r="X755" s="13"/>
      <c r="Y755" s="13"/>
      <c r="Z755" s="13"/>
      <c r="AA755" s="13"/>
      <c r="AB755" s="13"/>
      <c r="AC755" s="13"/>
      <c r="AD755" s="13"/>
    </row>
    <row r="756" ht="15.75" customHeight="1">
      <c r="B756" s="347"/>
      <c r="C756" s="117"/>
      <c r="D756" s="118"/>
      <c r="E756" s="119"/>
      <c r="F756" s="117"/>
      <c r="G756" s="117"/>
      <c r="H756" s="119"/>
      <c r="I756" s="13"/>
      <c r="J756" s="13"/>
      <c r="K756" s="13"/>
      <c r="L756" s="13"/>
      <c r="M756" s="13"/>
      <c r="N756" s="13"/>
      <c r="O756" s="13"/>
      <c r="P756" s="13"/>
      <c r="Q756" s="13"/>
      <c r="R756" s="13"/>
      <c r="S756" s="13"/>
      <c r="T756" s="13"/>
      <c r="U756" s="13"/>
      <c r="V756" s="13"/>
      <c r="W756" s="13"/>
      <c r="X756" s="13"/>
      <c r="Y756" s="13"/>
      <c r="Z756" s="13"/>
      <c r="AA756" s="13"/>
      <c r="AB756" s="13"/>
      <c r="AC756" s="13"/>
      <c r="AD756" s="13"/>
    </row>
    <row r="757" ht="15.75" customHeight="1">
      <c r="B757" s="347"/>
      <c r="C757" s="117"/>
      <c r="D757" s="118"/>
      <c r="E757" s="119"/>
      <c r="F757" s="117"/>
      <c r="G757" s="117"/>
      <c r="H757" s="119"/>
      <c r="I757" s="13"/>
      <c r="J757" s="13"/>
      <c r="K757" s="13"/>
      <c r="L757" s="13"/>
      <c r="M757" s="13"/>
      <c r="N757" s="13"/>
      <c r="O757" s="13"/>
      <c r="P757" s="13"/>
      <c r="Q757" s="13"/>
      <c r="R757" s="13"/>
      <c r="S757" s="13"/>
      <c r="T757" s="13"/>
      <c r="U757" s="13"/>
      <c r="V757" s="13"/>
      <c r="W757" s="13"/>
      <c r="X757" s="13"/>
      <c r="Y757" s="13"/>
      <c r="Z757" s="13"/>
      <c r="AA757" s="13"/>
      <c r="AB757" s="13"/>
      <c r="AC757" s="13"/>
      <c r="AD757" s="13"/>
    </row>
    <row r="758" ht="15.75" customHeight="1">
      <c r="B758" s="347"/>
      <c r="C758" s="117"/>
      <c r="D758" s="118"/>
      <c r="E758" s="119"/>
      <c r="F758" s="117"/>
      <c r="G758" s="117"/>
      <c r="H758" s="119"/>
      <c r="I758" s="13"/>
      <c r="J758" s="13"/>
      <c r="K758" s="13"/>
      <c r="L758" s="13"/>
      <c r="M758" s="13"/>
      <c r="N758" s="13"/>
      <c r="O758" s="13"/>
      <c r="P758" s="13"/>
      <c r="Q758" s="13"/>
      <c r="R758" s="13"/>
      <c r="S758" s="13"/>
      <c r="T758" s="13"/>
      <c r="U758" s="13"/>
      <c r="V758" s="13"/>
      <c r="W758" s="13"/>
      <c r="X758" s="13"/>
      <c r="Y758" s="13"/>
      <c r="Z758" s="13"/>
      <c r="AA758" s="13"/>
      <c r="AB758" s="13"/>
      <c r="AC758" s="13"/>
      <c r="AD758" s="13"/>
    </row>
    <row r="759" ht="15.75" customHeight="1">
      <c r="B759" s="347"/>
      <c r="C759" s="117"/>
      <c r="D759" s="118"/>
      <c r="E759" s="119"/>
      <c r="F759" s="117"/>
      <c r="G759" s="117"/>
      <c r="H759" s="119"/>
      <c r="I759" s="13"/>
      <c r="J759" s="13"/>
      <c r="K759" s="13"/>
      <c r="L759" s="13"/>
      <c r="M759" s="13"/>
      <c r="N759" s="13"/>
      <c r="O759" s="13"/>
      <c r="P759" s="13"/>
      <c r="Q759" s="13"/>
      <c r="R759" s="13"/>
      <c r="S759" s="13"/>
      <c r="T759" s="13"/>
      <c r="U759" s="13"/>
      <c r="V759" s="13"/>
      <c r="W759" s="13"/>
      <c r="X759" s="13"/>
      <c r="Y759" s="13"/>
      <c r="Z759" s="13"/>
      <c r="AA759" s="13"/>
      <c r="AB759" s="13"/>
      <c r="AC759" s="13"/>
      <c r="AD759" s="13"/>
    </row>
    <row r="760" ht="15.75" customHeight="1">
      <c r="B760" s="347"/>
      <c r="C760" s="117"/>
      <c r="D760" s="118"/>
      <c r="E760" s="119"/>
      <c r="F760" s="117"/>
      <c r="G760" s="117"/>
      <c r="H760" s="119"/>
      <c r="I760" s="13"/>
      <c r="J760" s="13"/>
      <c r="K760" s="13"/>
      <c r="L760" s="13"/>
      <c r="M760" s="13"/>
      <c r="N760" s="13"/>
      <c r="O760" s="13"/>
      <c r="P760" s="13"/>
      <c r="Q760" s="13"/>
      <c r="R760" s="13"/>
      <c r="S760" s="13"/>
      <c r="T760" s="13"/>
      <c r="U760" s="13"/>
      <c r="V760" s="13"/>
      <c r="W760" s="13"/>
      <c r="X760" s="13"/>
      <c r="Y760" s="13"/>
      <c r="Z760" s="13"/>
      <c r="AA760" s="13"/>
      <c r="AB760" s="13"/>
      <c r="AC760" s="13"/>
      <c r="AD760" s="13"/>
    </row>
    <row r="761" ht="15.75" customHeight="1">
      <c r="B761" s="347"/>
      <c r="C761" s="117"/>
      <c r="D761" s="118"/>
      <c r="E761" s="119"/>
      <c r="F761" s="117"/>
      <c r="G761" s="117"/>
      <c r="H761" s="119"/>
      <c r="I761" s="13"/>
      <c r="J761" s="13"/>
      <c r="K761" s="13"/>
      <c r="L761" s="13"/>
      <c r="M761" s="13"/>
      <c r="N761" s="13"/>
      <c r="O761" s="13"/>
      <c r="P761" s="13"/>
      <c r="Q761" s="13"/>
      <c r="R761" s="13"/>
      <c r="S761" s="13"/>
      <c r="T761" s="13"/>
      <c r="U761" s="13"/>
      <c r="V761" s="13"/>
      <c r="W761" s="13"/>
      <c r="X761" s="13"/>
      <c r="Y761" s="13"/>
      <c r="Z761" s="13"/>
      <c r="AA761" s="13"/>
      <c r="AB761" s="13"/>
      <c r="AC761" s="13"/>
      <c r="AD761" s="13"/>
    </row>
    <row r="762" ht="15.75" customHeight="1">
      <c r="B762" s="347"/>
      <c r="C762" s="117"/>
      <c r="D762" s="118"/>
      <c r="E762" s="119"/>
      <c r="F762" s="117"/>
      <c r="G762" s="117"/>
      <c r="H762" s="119"/>
      <c r="I762" s="13"/>
      <c r="J762" s="13"/>
      <c r="K762" s="13"/>
      <c r="L762" s="13"/>
      <c r="M762" s="13"/>
      <c r="N762" s="13"/>
      <c r="O762" s="13"/>
      <c r="P762" s="13"/>
      <c r="Q762" s="13"/>
      <c r="R762" s="13"/>
      <c r="S762" s="13"/>
      <c r="T762" s="13"/>
      <c r="U762" s="13"/>
      <c r="V762" s="13"/>
      <c r="W762" s="13"/>
      <c r="X762" s="13"/>
      <c r="Y762" s="13"/>
      <c r="Z762" s="13"/>
      <c r="AA762" s="13"/>
      <c r="AB762" s="13"/>
      <c r="AC762" s="13"/>
      <c r="AD762" s="13"/>
    </row>
    <row r="763" ht="15.75" customHeight="1">
      <c r="B763" s="347"/>
      <c r="C763" s="117"/>
      <c r="D763" s="118"/>
      <c r="E763" s="119"/>
      <c r="F763" s="117"/>
      <c r="G763" s="117"/>
      <c r="H763" s="119"/>
      <c r="I763" s="13"/>
      <c r="J763" s="13"/>
      <c r="K763" s="13"/>
      <c r="L763" s="13"/>
      <c r="M763" s="13"/>
      <c r="N763" s="13"/>
      <c r="O763" s="13"/>
      <c r="P763" s="13"/>
      <c r="Q763" s="13"/>
      <c r="R763" s="13"/>
      <c r="S763" s="13"/>
      <c r="T763" s="13"/>
      <c r="U763" s="13"/>
      <c r="V763" s="13"/>
      <c r="W763" s="13"/>
      <c r="X763" s="13"/>
      <c r="Y763" s="13"/>
      <c r="Z763" s="13"/>
      <c r="AA763" s="13"/>
      <c r="AB763" s="13"/>
      <c r="AC763" s="13"/>
      <c r="AD763" s="13"/>
    </row>
    <row r="764" ht="15.75" customHeight="1">
      <c r="B764" s="347"/>
      <c r="C764" s="117"/>
      <c r="D764" s="118"/>
      <c r="E764" s="119"/>
      <c r="F764" s="117"/>
      <c r="G764" s="117"/>
      <c r="H764" s="119"/>
      <c r="I764" s="13"/>
      <c r="J764" s="13"/>
      <c r="K764" s="13"/>
      <c r="L764" s="13"/>
      <c r="M764" s="13"/>
      <c r="N764" s="13"/>
      <c r="O764" s="13"/>
      <c r="P764" s="13"/>
      <c r="Q764" s="13"/>
      <c r="R764" s="13"/>
      <c r="S764" s="13"/>
      <c r="T764" s="13"/>
      <c r="U764" s="13"/>
      <c r="V764" s="13"/>
      <c r="W764" s="13"/>
      <c r="X764" s="13"/>
      <c r="Y764" s="13"/>
      <c r="Z764" s="13"/>
      <c r="AA764" s="13"/>
      <c r="AB764" s="13"/>
      <c r="AC764" s="13"/>
      <c r="AD764" s="13"/>
    </row>
    <row r="765" ht="15.75" customHeight="1">
      <c r="B765" s="347"/>
      <c r="C765" s="117"/>
      <c r="D765" s="118"/>
      <c r="E765" s="119"/>
      <c r="F765" s="117"/>
      <c r="G765" s="117"/>
      <c r="H765" s="119"/>
      <c r="I765" s="13"/>
      <c r="J765" s="13"/>
      <c r="K765" s="13"/>
      <c r="L765" s="13"/>
      <c r="M765" s="13"/>
      <c r="N765" s="13"/>
      <c r="O765" s="13"/>
      <c r="P765" s="13"/>
      <c r="Q765" s="13"/>
      <c r="R765" s="13"/>
      <c r="S765" s="13"/>
      <c r="T765" s="13"/>
      <c r="U765" s="13"/>
      <c r="V765" s="13"/>
      <c r="W765" s="13"/>
      <c r="X765" s="13"/>
      <c r="Y765" s="13"/>
      <c r="Z765" s="13"/>
      <c r="AA765" s="13"/>
      <c r="AB765" s="13"/>
      <c r="AC765" s="13"/>
      <c r="AD765" s="13"/>
    </row>
    <row r="766" ht="15.75" customHeight="1">
      <c r="B766" s="347"/>
      <c r="C766" s="117"/>
      <c r="D766" s="118"/>
      <c r="E766" s="119"/>
      <c r="F766" s="117"/>
      <c r="G766" s="117"/>
      <c r="H766" s="119"/>
      <c r="I766" s="13"/>
      <c r="J766" s="13"/>
      <c r="K766" s="13"/>
      <c r="L766" s="13"/>
      <c r="M766" s="13"/>
      <c r="N766" s="13"/>
      <c r="O766" s="13"/>
      <c r="P766" s="13"/>
      <c r="Q766" s="13"/>
      <c r="R766" s="13"/>
      <c r="S766" s="13"/>
      <c r="T766" s="13"/>
      <c r="U766" s="13"/>
      <c r="V766" s="13"/>
      <c r="W766" s="13"/>
      <c r="X766" s="13"/>
      <c r="Y766" s="13"/>
      <c r="Z766" s="13"/>
      <c r="AA766" s="13"/>
      <c r="AB766" s="13"/>
      <c r="AC766" s="13"/>
      <c r="AD766" s="13"/>
    </row>
    <row r="767" ht="15.75" customHeight="1">
      <c r="B767" s="347"/>
      <c r="C767" s="117"/>
      <c r="D767" s="118"/>
      <c r="E767" s="119"/>
      <c r="F767" s="117"/>
      <c r="G767" s="117"/>
      <c r="H767" s="119"/>
      <c r="I767" s="13"/>
      <c r="J767" s="13"/>
      <c r="K767" s="13"/>
      <c r="L767" s="13"/>
      <c r="M767" s="13"/>
      <c r="N767" s="13"/>
      <c r="O767" s="13"/>
      <c r="P767" s="13"/>
      <c r="Q767" s="13"/>
      <c r="R767" s="13"/>
      <c r="S767" s="13"/>
      <c r="T767" s="13"/>
      <c r="U767" s="13"/>
      <c r="V767" s="13"/>
      <c r="W767" s="13"/>
      <c r="X767" s="13"/>
      <c r="Y767" s="13"/>
      <c r="Z767" s="13"/>
      <c r="AA767" s="13"/>
      <c r="AB767" s="13"/>
      <c r="AC767" s="13"/>
      <c r="AD767" s="13"/>
    </row>
    <row r="768" ht="15.75" customHeight="1">
      <c r="B768" s="347"/>
      <c r="C768" s="117"/>
      <c r="D768" s="118"/>
      <c r="E768" s="119"/>
      <c r="F768" s="117"/>
      <c r="G768" s="117"/>
      <c r="H768" s="119"/>
      <c r="I768" s="13"/>
      <c r="J768" s="13"/>
      <c r="K768" s="13"/>
      <c r="L768" s="13"/>
      <c r="M768" s="13"/>
      <c r="N768" s="13"/>
      <c r="O768" s="13"/>
      <c r="P768" s="13"/>
      <c r="Q768" s="13"/>
      <c r="R768" s="13"/>
      <c r="S768" s="13"/>
      <c r="T768" s="13"/>
      <c r="U768" s="13"/>
      <c r="V768" s="13"/>
      <c r="W768" s="13"/>
      <c r="X768" s="13"/>
      <c r="Y768" s="13"/>
      <c r="Z768" s="13"/>
      <c r="AA768" s="13"/>
      <c r="AB768" s="13"/>
      <c r="AC768" s="13"/>
      <c r="AD768" s="13"/>
    </row>
    <row r="769" ht="15.75" customHeight="1">
      <c r="B769" s="347"/>
      <c r="C769" s="117"/>
      <c r="D769" s="118"/>
      <c r="E769" s="119"/>
      <c r="F769" s="117"/>
      <c r="G769" s="117"/>
      <c r="H769" s="119"/>
      <c r="I769" s="13"/>
      <c r="J769" s="13"/>
      <c r="K769" s="13"/>
      <c r="L769" s="13"/>
      <c r="M769" s="13"/>
      <c r="N769" s="13"/>
      <c r="O769" s="13"/>
      <c r="P769" s="13"/>
      <c r="Q769" s="13"/>
      <c r="R769" s="13"/>
      <c r="S769" s="13"/>
      <c r="T769" s="13"/>
      <c r="U769" s="13"/>
      <c r="V769" s="13"/>
      <c r="W769" s="13"/>
      <c r="X769" s="13"/>
      <c r="Y769" s="13"/>
      <c r="Z769" s="13"/>
      <c r="AA769" s="13"/>
      <c r="AB769" s="13"/>
      <c r="AC769" s="13"/>
      <c r="AD769" s="13"/>
    </row>
    <row r="770" ht="15.75" customHeight="1">
      <c r="B770" s="347"/>
      <c r="C770" s="117"/>
      <c r="D770" s="118"/>
      <c r="E770" s="119"/>
      <c r="F770" s="117"/>
      <c r="G770" s="117"/>
      <c r="H770" s="119"/>
      <c r="I770" s="13"/>
      <c r="J770" s="13"/>
      <c r="K770" s="13"/>
      <c r="L770" s="13"/>
      <c r="M770" s="13"/>
      <c r="N770" s="13"/>
      <c r="O770" s="13"/>
      <c r="P770" s="13"/>
      <c r="Q770" s="13"/>
      <c r="R770" s="13"/>
      <c r="S770" s="13"/>
      <c r="T770" s="13"/>
      <c r="U770" s="13"/>
      <c r="V770" s="13"/>
      <c r="W770" s="13"/>
      <c r="X770" s="13"/>
      <c r="Y770" s="13"/>
      <c r="Z770" s="13"/>
      <c r="AA770" s="13"/>
      <c r="AB770" s="13"/>
      <c r="AC770" s="13"/>
      <c r="AD770" s="13"/>
    </row>
    <row r="771" ht="15.75" customHeight="1">
      <c r="B771" s="347"/>
      <c r="C771" s="117"/>
      <c r="D771" s="118"/>
      <c r="E771" s="119"/>
      <c r="F771" s="117"/>
      <c r="G771" s="117"/>
      <c r="H771" s="119"/>
      <c r="I771" s="13"/>
      <c r="J771" s="13"/>
      <c r="K771" s="13"/>
      <c r="L771" s="13"/>
      <c r="M771" s="13"/>
      <c r="N771" s="13"/>
      <c r="O771" s="13"/>
      <c r="P771" s="13"/>
      <c r="Q771" s="13"/>
      <c r="R771" s="13"/>
      <c r="S771" s="13"/>
      <c r="T771" s="13"/>
      <c r="U771" s="13"/>
      <c r="V771" s="13"/>
      <c r="W771" s="13"/>
      <c r="X771" s="13"/>
      <c r="Y771" s="13"/>
      <c r="Z771" s="13"/>
      <c r="AA771" s="13"/>
      <c r="AB771" s="13"/>
      <c r="AC771" s="13"/>
      <c r="AD771" s="13"/>
    </row>
    <row r="772" ht="15.75" customHeight="1">
      <c r="B772" s="347"/>
      <c r="C772" s="117"/>
      <c r="D772" s="118"/>
      <c r="E772" s="119"/>
      <c r="F772" s="117"/>
      <c r="G772" s="117"/>
      <c r="H772" s="119"/>
      <c r="I772" s="13"/>
      <c r="J772" s="13"/>
      <c r="K772" s="13"/>
      <c r="L772" s="13"/>
      <c r="M772" s="13"/>
      <c r="N772" s="13"/>
      <c r="O772" s="13"/>
      <c r="P772" s="13"/>
      <c r="Q772" s="13"/>
      <c r="R772" s="13"/>
      <c r="S772" s="13"/>
      <c r="T772" s="13"/>
      <c r="U772" s="13"/>
      <c r="V772" s="13"/>
      <c r="W772" s="13"/>
      <c r="X772" s="13"/>
      <c r="Y772" s="13"/>
      <c r="Z772" s="13"/>
      <c r="AA772" s="13"/>
      <c r="AB772" s="13"/>
      <c r="AC772" s="13"/>
      <c r="AD772" s="13"/>
    </row>
    <row r="773" ht="15.75" customHeight="1">
      <c r="B773" s="347"/>
      <c r="C773" s="117"/>
      <c r="D773" s="118"/>
      <c r="E773" s="119"/>
      <c r="F773" s="117"/>
      <c r="G773" s="117"/>
      <c r="H773" s="119"/>
      <c r="I773" s="13"/>
      <c r="J773" s="13"/>
      <c r="K773" s="13"/>
      <c r="L773" s="13"/>
      <c r="M773" s="13"/>
      <c r="N773" s="13"/>
      <c r="O773" s="13"/>
      <c r="P773" s="13"/>
      <c r="Q773" s="13"/>
      <c r="R773" s="13"/>
      <c r="S773" s="13"/>
      <c r="T773" s="13"/>
      <c r="U773" s="13"/>
      <c r="V773" s="13"/>
      <c r="W773" s="13"/>
      <c r="X773" s="13"/>
      <c r="Y773" s="13"/>
      <c r="Z773" s="13"/>
      <c r="AA773" s="13"/>
      <c r="AB773" s="13"/>
      <c r="AC773" s="13"/>
      <c r="AD773" s="13"/>
    </row>
    <row r="774" ht="15.75" customHeight="1">
      <c r="B774" s="347"/>
      <c r="C774" s="117"/>
      <c r="D774" s="118"/>
      <c r="E774" s="119"/>
      <c r="F774" s="117"/>
      <c r="G774" s="117"/>
      <c r="H774" s="119"/>
      <c r="I774" s="13"/>
      <c r="J774" s="13"/>
      <c r="K774" s="13"/>
      <c r="L774" s="13"/>
      <c r="M774" s="13"/>
      <c r="N774" s="13"/>
      <c r="O774" s="13"/>
      <c r="P774" s="13"/>
      <c r="Q774" s="13"/>
      <c r="R774" s="13"/>
      <c r="S774" s="13"/>
      <c r="T774" s="13"/>
      <c r="U774" s="13"/>
      <c r="V774" s="13"/>
      <c r="W774" s="13"/>
      <c r="X774" s="13"/>
      <c r="Y774" s="13"/>
      <c r="Z774" s="13"/>
      <c r="AA774" s="13"/>
      <c r="AB774" s="13"/>
      <c r="AC774" s="13"/>
      <c r="AD774" s="13"/>
    </row>
    <row r="775" ht="15.75" customHeight="1">
      <c r="B775" s="347"/>
      <c r="C775" s="117"/>
      <c r="D775" s="118"/>
      <c r="E775" s="119"/>
      <c r="F775" s="117"/>
      <c r="G775" s="117"/>
      <c r="H775" s="119"/>
      <c r="I775" s="13"/>
      <c r="J775" s="13"/>
      <c r="K775" s="13"/>
      <c r="L775" s="13"/>
      <c r="M775" s="13"/>
      <c r="N775" s="13"/>
      <c r="O775" s="13"/>
      <c r="P775" s="13"/>
      <c r="Q775" s="13"/>
      <c r="R775" s="13"/>
      <c r="S775" s="13"/>
      <c r="T775" s="13"/>
      <c r="U775" s="13"/>
      <c r="V775" s="13"/>
      <c r="W775" s="13"/>
      <c r="X775" s="13"/>
      <c r="Y775" s="13"/>
      <c r="Z775" s="13"/>
      <c r="AA775" s="13"/>
      <c r="AB775" s="13"/>
      <c r="AC775" s="13"/>
      <c r="AD775" s="13"/>
    </row>
    <row r="776" ht="15.75" customHeight="1">
      <c r="B776" s="347"/>
      <c r="C776" s="117"/>
      <c r="D776" s="118"/>
      <c r="E776" s="119"/>
      <c r="F776" s="117"/>
      <c r="G776" s="117"/>
      <c r="H776" s="119"/>
      <c r="I776" s="13"/>
      <c r="J776" s="13"/>
      <c r="K776" s="13"/>
      <c r="L776" s="13"/>
      <c r="M776" s="13"/>
      <c r="N776" s="13"/>
      <c r="O776" s="13"/>
      <c r="P776" s="13"/>
      <c r="Q776" s="13"/>
      <c r="R776" s="13"/>
      <c r="S776" s="13"/>
      <c r="T776" s="13"/>
      <c r="U776" s="13"/>
      <c r="V776" s="13"/>
      <c r="W776" s="13"/>
      <c r="X776" s="13"/>
      <c r="Y776" s="13"/>
      <c r="Z776" s="13"/>
      <c r="AA776" s="13"/>
      <c r="AB776" s="13"/>
      <c r="AC776" s="13"/>
      <c r="AD776" s="13"/>
    </row>
    <row r="777" ht="15.75" customHeight="1">
      <c r="B777" s="347"/>
      <c r="C777" s="117"/>
      <c r="D777" s="118"/>
      <c r="E777" s="119"/>
      <c r="F777" s="117"/>
      <c r="G777" s="117"/>
      <c r="H777" s="119"/>
      <c r="I777" s="13"/>
      <c r="J777" s="13"/>
      <c r="K777" s="13"/>
      <c r="L777" s="13"/>
      <c r="M777" s="13"/>
      <c r="N777" s="13"/>
      <c r="O777" s="13"/>
      <c r="P777" s="13"/>
      <c r="Q777" s="13"/>
      <c r="R777" s="13"/>
      <c r="S777" s="13"/>
      <c r="T777" s="13"/>
      <c r="U777" s="13"/>
      <c r="V777" s="13"/>
      <c r="W777" s="13"/>
      <c r="X777" s="13"/>
      <c r="Y777" s="13"/>
      <c r="Z777" s="13"/>
      <c r="AA777" s="13"/>
      <c r="AB777" s="13"/>
      <c r="AC777" s="13"/>
      <c r="AD777" s="13"/>
    </row>
    <row r="778" ht="15.75" customHeight="1">
      <c r="B778" s="347"/>
      <c r="C778" s="117"/>
      <c r="D778" s="118"/>
      <c r="E778" s="119"/>
      <c r="F778" s="117"/>
      <c r="G778" s="117"/>
      <c r="H778" s="119"/>
      <c r="I778" s="13"/>
      <c r="J778" s="13"/>
      <c r="K778" s="13"/>
      <c r="L778" s="13"/>
      <c r="M778" s="13"/>
      <c r="N778" s="13"/>
      <c r="O778" s="13"/>
      <c r="P778" s="13"/>
      <c r="Q778" s="13"/>
      <c r="R778" s="13"/>
      <c r="S778" s="13"/>
      <c r="T778" s="13"/>
      <c r="U778" s="13"/>
      <c r="V778" s="13"/>
      <c r="W778" s="13"/>
      <c r="X778" s="13"/>
      <c r="Y778" s="13"/>
      <c r="Z778" s="13"/>
      <c r="AA778" s="13"/>
      <c r="AB778" s="13"/>
      <c r="AC778" s="13"/>
      <c r="AD778" s="13"/>
    </row>
    <row r="779" ht="15.75" customHeight="1">
      <c r="B779" s="347"/>
      <c r="C779" s="117"/>
      <c r="D779" s="118"/>
      <c r="E779" s="119"/>
      <c r="F779" s="117"/>
      <c r="G779" s="117"/>
      <c r="H779" s="119"/>
      <c r="I779" s="13"/>
      <c r="J779" s="13"/>
      <c r="K779" s="13"/>
      <c r="L779" s="13"/>
      <c r="M779" s="13"/>
      <c r="N779" s="13"/>
      <c r="O779" s="13"/>
      <c r="P779" s="13"/>
      <c r="Q779" s="13"/>
      <c r="R779" s="13"/>
      <c r="S779" s="13"/>
      <c r="T779" s="13"/>
      <c r="U779" s="13"/>
      <c r="V779" s="13"/>
      <c r="W779" s="13"/>
      <c r="X779" s="13"/>
      <c r="Y779" s="13"/>
      <c r="Z779" s="13"/>
      <c r="AA779" s="13"/>
      <c r="AB779" s="13"/>
      <c r="AC779" s="13"/>
      <c r="AD779" s="13"/>
    </row>
    <row r="780" ht="15.75" customHeight="1">
      <c r="B780" s="347"/>
      <c r="C780" s="117"/>
      <c r="D780" s="118"/>
      <c r="E780" s="119"/>
      <c r="F780" s="117"/>
      <c r="G780" s="117"/>
      <c r="H780" s="119"/>
      <c r="I780" s="13"/>
      <c r="J780" s="13"/>
      <c r="K780" s="13"/>
      <c r="L780" s="13"/>
      <c r="M780" s="13"/>
      <c r="N780" s="13"/>
      <c r="O780" s="13"/>
      <c r="P780" s="13"/>
      <c r="Q780" s="13"/>
      <c r="R780" s="13"/>
      <c r="S780" s="13"/>
      <c r="T780" s="13"/>
      <c r="U780" s="13"/>
      <c r="V780" s="13"/>
      <c r="W780" s="13"/>
      <c r="X780" s="13"/>
      <c r="Y780" s="13"/>
      <c r="Z780" s="13"/>
      <c r="AA780" s="13"/>
      <c r="AB780" s="13"/>
      <c r="AC780" s="13"/>
      <c r="AD780" s="13"/>
    </row>
    <row r="781" ht="15.75" customHeight="1">
      <c r="B781" s="347"/>
      <c r="C781" s="117"/>
      <c r="D781" s="118"/>
      <c r="E781" s="119"/>
      <c r="F781" s="117"/>
      <c r="G781" s="117"/>
      <c r="H781" s="119"/>
      <c r="I781" s="13"/>
      <c r="J781" s="13"/>
      <c r="K781" s="13"/>
      <c r="L781" s="13"/>
      <c r="M781" s="13"/>
      <c r="N781" s="13"/>
      <c r="O781" s="13"/>
      <c r="P781" s="13"/>
      <c r="Q781" s="13"/>
      <c r="R781" s="13"/>
      <c r="S781" s="13"/>
      <c r="T781" s="13"/>
      <c r="U781" s="13"/>
      <c r="V781" s="13"/>
      <c r="W781" s="13"/>
      <c r="X781" s="13"/>
      <c r="Y781" s="13"/>
      <c r="Z781" s="13"/>
      <c r="AA781" s="13"/>
      <c r="AB781" s="13"/>
      <c r="AC781" s="13"/>
      <c r="AD781" s="13"/>
    </row>
    <row r="782" ht="15.75" customHeight="1">
      <c r="B782" s="347"/>
      <c r="C782" s="117"/>
      <c r="D782" s="118"/>
      <c r="E782" s="119"/>
      <c r="F782" s="117"/>
      <c r="G782" s="117"/>
      <c r="H782" s="119"/>
      <c r="I782" s="13"/>
      <c r="J782" s="13"/>
      <c r="K782" s="13"/>
      <c r="L782" s="13"/>
      <c r="M782" s="13"/>
      <c r="N782" s="13"/>
      <c r="O782" s="13"/>
      <c r="P782" s="13"/>
      <c r="Q782" s="13"/>
      <c r="R782" s="13"/>
      <c r="S782" s="13"/>
      <c r="T782" s="13"/>
      <c r="U782" s="13"/>
      <c r="V782" s="13"/>
      <c r="W782" s="13"/>
      <c r="X782" s="13"/>
      <c r="Y782" s="13"/>
      <c r="Z782" s="13"/>
      <c r="AA782" s="13"/>
      <c r="AB782" s="13"/>
      <c r="AC782" s="13"/>
      <c r="AD782" s="13"/>
    </row>
    <row r="783" ht="15.75" customHeight="1">
      <c r="B783" s="347"/>
      <c r="C783" s="117"/>
      <c r="D783" s="118"/>
      <c r="E783" s="119"/>
      <c r="F783" s="117"/>
      <c r="G783" s="117"/>
      <c r="H783" s="119"/>
      <c r="I783" s="13"/>
      <c r="J783" s="13"/>
      <c r="K783" s="13"/>
      <c r="L783" s="13"/>
      <c r="M783" s="13"/>
      <c r="N783" s="13"/>
      <c r="O783" s="13"/>
      <c r="P783" s="13"/>
      <c r="Q783" s="13"/>
      <c r="R783" s="13"/>
      <c r="S783" s="13"/>
      <c r="T783" s="13"/>
      <c r="U783" s="13"/>
      <c r="V783" s="13"/>
      <c r="W783" s="13"/>
      <c r="X783" s="13"/>
      <c r="Y783" s="13"/>
      <c r="Z783" s="13"/>
      <c r="AA783" s="13"/>
      <c r="AB783" s="13"/>
      <c r="AC783" s="13"/>
      <c r="AD783" s="13"/>
    </row>
    <row r="784" ht="15.75" customHeight="1">
      <c r="B784" s="347"/>
      <c r="C784" s="117"/>
      <c r="D784" s="118"/>
      <c r="E784" s="119"/>
      <c r="F784" s="117"/>
      <c r="G784" s="117"/>
      <c r="H784" s="119"/>
      <c r="I784" s="13"/>
      <c r="J784" s="13"/>
      <c r="K784" s="13"/>
      <c r="L784" s="13"/>
      <c r="M784" s="13"/>
      <c r="N784" s="13"/>
      <c r="O784" s="13"/>
      <c r="P784" s="13"/>
      <c r="Q784" s="13"/>
      <c r="R784" s="13"/>
      <c r="S784" s="13"/>
      <c r="T784" s="13"/>
      <c r="U784" s="13"/>
      <c r="V784" s="13"/>
      <c r="W784" s="13"/>
      <c r="X784" s="13"/>
      <c r="Y784" s="13"/>
      <c r="Z784" s="13"/>
      <c r="AA784" s="13"/>
      <c r="AB784" s="13"/>
      <c r="AC784" s="13"/>
      <c r="AD784" s="13"/>
    </row>
    <row r="785" ht="15.75" customHeight="1">
      <c r="B785" s="347"/>
      <c r="C785" s="117"/>
      <c r="D785" s="118"/>
      <c r="E785" s="119"/>
      <c r="F785" s="117"/>
      <c r="G785" s="117"/>
      <c r="H785" s="119"/>
      <c r="I785" s="13"/>
      <c r="J785" s="13"/>
      <c r="K785" s="13"/>
      <c r="L785" s="13"/>
      <c r="M785" s="13"/>
      <c r="N785" s="13"/>
      <c r="O785" s="13"/>
      <c r="P785" s="13"/>
      <c r="Q785" s="13"/>
      <c r="R785" s="13"/>
      <c r="S785" s="13"/>
      <c r="T785" s="13"/>
      <c r="U785" s="13"/>
      <c r="V785" s="13"/>
      <c r="W785" s="13"/>
      <c r="X785" s="13"/>
      <c r="Y785" s="13"/>
      <c r="Z785" s="13"/>
      <c r="AA785" s="13"/>
      <c r="AB785" s="13"/>
      <c r="AC785" s="13"/>
      <c r="AD785" s="13"/>
    </row>
    <row r="786" ht="15.75" customHeight="1">
      <c r="B786" s="347"/>
      <c r="C786" s="117"/>
      <c r="D786" s="118"/>
      <c r="E786" s="119"/>
      <c r="F786" s="117"/>
      <c r="G786" s="117"/>
      <c r="H786" s="119"/>
      <c r="I786" s="13"/>
      <c r="J786" s="13"/>
      <c r="K786" s="13"/>
      <c r="L786" s="13"/>
      <c r="M786" s="13"/>
      <c r="N786" s="13"/>
      <c r="O786" s="13"/>
      <c r="P786" s="13"/>
      <c r="Q786" s="13"/>
      <c r="R786" s="13"/>
      <c r="S786" s="13"/>
      <c r="T786" s="13"/>
      <c r="U786" s="13"/>
      <c r="V786" s="13"/>
      <c r="W786" s="13"/>
      <c r="X786" s="13"/>
      <c r="Y786" s="13"/>
      <c r="Z786" s="13"/>
      <c r="AA786" s="13"/>
      <c r="AB786" s="13"/>
      <c r="AC786" s="13"/>
      <c r="AD786" s="13"/>
    </row>
    <row r="787" ht="15.75" customHeight="1">
      <c r="B787" s="347"/>
      <c r="C787" s="117"/>
      <c r="D787" s="118"/>
      <c r="E787" s="119"/>
      <c r="F787" s="117"/>
      <c r="G787" s="117"/>
      <c r="H787" s="119"/>
      <c r="I787" s="13"/>
      <c r="J787" s="13"/>
      <c r="K787" s="13"/>
      <c r="L787" s="13"/>
      <c r="M787" s="13"/>
      <c r="N787" s="13"/>
      <c r="O787" s="13"/>
      <c r="P787" s="13"/>
      <c r="Q787" s="13"/>
      <c r="R787" s="13"/>
      <c r="S787" s="13"/>
      <c r="T787" s="13"/>
      <c r="U787" s="13"/>
      <c r="V787" s="13"/>
      <c r="W787" s="13"/>
      <c r="X787" s="13"/>
      <c r="Y787" s="13"/>
      <c r="Z787" s="13"/>
      <c r="AA787" s="13"/>
      <c r="AB787" s="13"/>
      <c r="AC787" s="13"/>
      <c r="AD787" s="13"/>
    </row>
    <row r="788" ht="15.75" customHeight="1">
      <c r="B788" s="347"/>
      <c r="C788" s="117"/>
      <c r="D788" s="118"/>
      <c r="E788" s="119"/>
      <c r="F788" s="117"/>
      <c r="G788" s="117"/>
      <c r="H788" s="119"/>
      <c r="I788" s="13"/>
      <c r="J788" s="13"/>
      <c r="K788" s="13"/>
      <c r="L788" s="13"/>
      <c r="M788" s="13"/>
      <c r="N788" s="13"/>
      <c r="O788" s="13"/>
      <c r="P788" s="13"/>
      <c r="Q788" s="13"/>
      <c r="R788" s="13"/>
      <c r="S788" s="13"/>
      <c r="T788" s="13"/>
      <c r="U788" s="13"/>
      <c r="V788" s="13"/>
      <c r="W788" s="13"/>
      <c r="X788" s="13"/>
      <c r="Y788" s="13"/>
      <c r="Z788" s="13"/>
      <c r="AA788" s="13"/>
      <c r="AB788" s="13"/>
      <c r="AC788" s="13"/>
      <c r="AD788" s="13"/>
    </row>
    <row r="789" ht="15.75" customHeight="1">
      <c r="B789" s="347"/>
      <c r="C789" s="117"/>
      <c r="D789" s="118"/>
      <c r="E789" s="119"/>
      <c r="F789" s="117"/>
      <c r="G789" s="117"/>
      <c r="H789" s="119"/>
      <c r="I789" s="13"/>
      <c r="J789" s="13"/>
      <c r="K789" s="13"/>
      <c r="L789" s="13"/>
      <c r="M789" s="13"/>
      <c r="N789" s="13"/>
      <c r="O789" s="13"/>
      <c r="P789" s="13"/>
      <c r="Q789" s="13"/>
      <c r="R789" s="13"/>
      <c r="S789" s="13"/>
      <c r="T789" s="13"/>
      <c r="U789" s="13"/>
      <c r="V789" s="13"/>
      <c r="W789" s="13"/>
      <c r="X789" s="13"/>
      <c r="Y789" s="13"/>
      <c r="Z789" s="13"/>
      <c r="AA789" s="13"/>
      <c r="AB789" s="13"/>
      <c r="AC789" s="13"/>
      <c r="AD789" s="13"/>
    </row>
    <row r="790" ht="15.75" customHeight="1">
      <c r="B790" s="347"/>
      <c r="C790" s="117"/>
      <c r="D790" s="118"/>
      <c r="E790" s="119"/>
      <c r="F790" s="117"/>
      <c r="G790" s="117"/>
      <c r="H790" s="119"/>
      <c r="I790" s="13"/>
      <c r="J790" s="13"/>
      <c r="K790" s="13"/>
      <c r="L790" s="13"/>
      <c r="M790" s="13"/>
      <c r="N790" s="13"/>
      <c r="O790" s="13"/>
      <c r="P790" s="13"/>
      <c r="Q790" s="13"/>
      <c r="R790" s="13"/>
      <c r="S790" s="13"/>
      <c r="T790" s="13"/>
      <c r="U790" s="13"/>
      <c r="V790" s="13"/>
      <c r="W790" s="13"/>
      <c r="X790" s="13"/>
      <c r="Y790" s="13"/>
      <c r="Z790" s="13"/>
      <c r="AA790" s="13"/>
      <c r="AB790" s="13"/>
      <c r="AC790" s="13"/>
      <c r="AD790" s="13"/>
    </row>
    <row r="791" ht="15.75" customHeight="1">
      <c r="B791" s="347"/>
      <c r="C791" s="117"/>
      <c r="D791" s="118"/>
      <c r="E791" s="119"/>
      <c r="F791" s="117"/>
      <c r="G791" s="117"/>
      <c r="H791" s="119"/>
      <c r="I791" s="13"/>
      <c r="J791" s="13"/>
      <c r="K791" s="13"/>
      <c r="L791" s="13"/>
      <c r="M791" s="13"/>
      <c r="N791" s="13"/>
      <c r="O791" s="13"/>
      <c r="P791" s="13"/>
      <c r="Q791" s="13"/>
      <c r="R791" s="13"/>
      <c r="S791" s="13"/>
      <c r="T791" s="13"/>
      <c r="U791" s="13"/>
      <c r="V791" s="13"/>
      <c r="W791" s="13"/>
      <c r="X791" s="13"/>
      <c r="Y791" s="13"/>
      <c r="Z791" s="13"/>
      <c r="AA791" s="13"/>
      <c r="AB791" s="13"/>
      <c r="AC791" s="13"/>
      <c r="AD791" s="13"/>
    </row>
    <row r="792" ht="15.75" customHeight="1">
      <c r="B792" s="347"/>
      <c r="C792" s="117"/>
      <c r="D792" s="118"/>
      <c r="E792" s="119"/>
      <c r="F792" s="117"/>
      <c r="G792" s="117"/>
      <c r="H792" s="119"/>
      <c r="I792" s="13"/>
      <c r="J792" s="13"/>
      <c r="K792" s="13"/>
      <c r="L792" s="13"/>
      <c r="M792" s="13"/>
      <c r="N792" s="13"/>
      <c r="O792" s="13"/>
      <c r="P792" s="13"/>
      <c r="Q792" s="13"/>
      <c r="R792" s="13"/>
      <c r="S792" s="13"/>
      <c r="T792" s="13"/>
      <c r="U792" s="13"/>
      <c r="V792" s="13"/>
      <c r="W792" s="13"/>
      <c r="X792" s="13"/>
      <c r="Y792" s="13"/>
      <c r="Z792" s="13"/>
      <c r="AA792" s="13"/>
      <c r="AB792" s="13"/>
      <c r="AC792" s="13"/>
      <c r="AD792" s="13"/>
    </row>
    <row r="793" ht="15.75" customHeight="1">
      <c r="B793" s="347"/>
      <c r="C793" s="117"/>
      <c r="D793" s="118"/>
      <c r="E793" s="119"/>
      <c r="F793" s="117"/>
      <c r="G793" s="117"/>
      <c r="H793" s="119"/>
      <c r="I793" s="13"/>
      <c r="J793" s="13"/>
      <c r="K793" s="13"/>
      <c r="L793" s="13"/>
      <c r="M793" s="13"/>
      <c r="N793" s="13"/>
      <c r="O793" s="13"/>
      <c r="P793" s="13"/>
      <c r="Q793" s="13"/>
      <c r="R793" s="13"/>
      <c r="S793" s="13"/>
      <c r="T793" s="13"/>
      <c r="U793" s="13"/>
      <c r="V793" s="13"/>
      <c r="W793" s="13"/>
      <c r="X793" s="13"/>
      <c r="Y793" s="13"/>
      <c r="Z793" s="13"/>
      <c r="AA793" s="13"/>
      <c r="AB793" s="13"/>
      <c r="AC793" s="13"/>
      <c r="AD793" s="13"/>
    </row>
    <row r="794" ht="15.75" customHeight="1">
      <c r="B794" s="347"/>
      <c r="C794" s="117"/>
      <c r="D794" s="118"/>
      <c r="E794" s="119"/>
      <c r="F794" s="117"/>
      <c r="G794" s="117"/>
      <c r="H794" s="119"/>
      <c r="I794" s="13"/>
      <c r="J794" s="13"/>
      <c r="K794" s="13"/>
      <c r="L794" s="13"/>
      <c r="M794" s="13"/>
      <c r="N794" s="13"/>
      <c r="O794" s="13"/>
      <c r="P794" s="13"/>
      <c r="Q794" s="13"/>
      <c r="R794" s="13"/>
      <c r="S794" s="13"/>
      <c r="T794" s="13"/>
      <c r="U794" s="13"/>
      <c r="V794" s="13"/>
      <c r="W794" s="13"/>
      <c r="X794" s="13"/>
      <c r="Y794" s="13"/>
      <c r="Z794" s="13"/>
      <c r="AA794" s="13"/>
      <c r="AB794" s="13"/>
      <c r="AC794" s="13"/>
      <c r="AD794" s="13"/>
    </row>
    <row r="795" ht="15.75" customHeight="1">
      <c r="B795" s="347"/>
      <c r="C795" s="117"/>
      <c r="D795" s="118"/>
      <c r="E795" s="119"/>
      <c r="F795" s="117"/>
      <c r="G795" s="117"/>
      <c r="H795" s="119"/>
      <c r="I795" s="13"/>
      <c r="J795" s="13"/>
      <c r="K795" s="13"/>
      <c r="L795" s="13"/>
      <c r="M795" s="13"/>
      <c r="N795" s="13"/>
      <c r="O795" s="13"/>
      <c r="P795" s="13"/>
      <c r="Q795" s="13"/>
      <c r="R795" s="13"/>
      <c r="S795" s="13"/>
      <c r="T795" s="13"/>
      <c r="U795" s="13"/>
      <c r="V795" s="13"/>
      <c r="W795" s="13"/>
      <c r="X795" s="13"/>
      <c r="Y795" s="13"/>
      <c r="Z795" s="13"/>
      <c r="AA795" s="13"/>
      <c r="AB795" s="13"/>
      <c r="AC795" s="13"/>
      <c r="AD795" s="13"/>
    </row>
    <row r="796" ht="15.75" customHeight="1">
      <c r="B796" s="347"/>
      <c r="C796" s="117"/>
      <c r="D796" s="118"/>
      <c r="E796" s="119"/>
      <c r="F796" s="117"/>
      <c r="G796" s="117"/>
      <c r="H796" s="119"/>
      <c r="I796" s="13"/>
      <c r="J796" s="13"/>
      <c r="K796" s="13"/>
      <c r="L796" s="13"/>
      <c r="M796" s="13"/>
      <c r="N796" s="13"/>
      <c r="O796" s="13"/>
      <c r="P796" s="13"/>
      <c r="Q796" s="13"/>
      <c r="R796" s="13"/>
      <c r="S796" s="13"/>
      <c r="T796" s="13"/>
      <c r="U796" s="13"/>
      <c r="V796" s="13"/>
      <c r="W796" s="13"/>
      <c r="X796" s="13"/>
      <c r="Y796" s="13"/>
      <c r="Z796" s="13"/>
      <c r="AA796" s="13"/>
      <c r="AB796" s="13"/>
      <c r="AC796" s="13"/>
      <c r="AD796" s="13"/>
    </row>
    <row r="797" ht="15.75" customHeight="1">
      <c r="B797" s="347"/>
      <c r="C797" s="117"/>
      <c r="D797" s="118"/>
      <c r="E797" s="119"/>
      <c r="F797" s="117"/>
      <c r="G797" s="117"/>
      <c r="H797" s="119"/>
      <c r="I797" s="13"/>
      <c r="J797" s="13"/>
      <c r="K797" s="13"/>
      <c r="L797" s="13"/>
      <c r="M797" s="13"/>
      <c r="N797" s="13"/>
      <c r="O797" s="13"/>
      <c r="P797" s="13"/>
      <c r="Q797" s="13"/>
      <c r="R797" s="13"/>
      <c r="S797" s="13"/>
      <c r="T797" s="13"/>
      <c r="U797" s="13"/>
      <c r="V797" s="13"/>
      <c r="W797" s="13"/>
      <c r="X797" s="13"/>
      <c r="Y797" s="13"/>
      <c r="Z797" s="13"/>
      <c r="AA797" s="13"/>
      <c r="AB797" s="13"/>
      <c r="AC797" s="13"/>
      <c r="AD797" s="13"/>
    </row>
    <row r="798" ht="15.75" customHeight="1">
      <c r="B798" s="347"/>
      <c r="C798" s="117"/>
      <c r="D798" s="118"/>
      <c r="E798" s="119"/>
      <c r="F798" s="117"/>
      <c r="G798" s="117"/>
      <c r="H798" s="119"/>
      <c r="I798" s="13"/>
      <c r="J798" s="13"/>
      <c r="K798" s="13"/>
      <c r="L798" s="13"/>
      <c r="M798" s="13"/>
      <c r="N798" s="13"/>
      <c r="O798" s="13"/>
      <c r="P798" s="13"/>
      <c r="Q798" s="13"/>
      <c r="R798" s="13"/>
      <c r="S798" s="13"/>
      <c r="T798" s="13"/>
      <c r="U798" s="13"/>
      <c r="V798" s="13"/>
      <c r="W798" s="13"/>
      <c r="X798" s="13"/>
      <c r="Y798" s="13"/>
      <c r="Z798" s="13"/>
      <c r="AA798" s="13"/>
      <c r="AB798" s="13"/>
      <c r="AC798" s="13"/>
      <c r="AD798" s="13"/>
    </row>
    <row r="799" ht="15.75" customHeight="1">
      <c r="B799" s="347"/>
      <c r="C799" s="117"/>
      <c r="D799" s="118"/>
      <c r="E799" s="119"/>
      <c r="F799" s="117"/>
      <c r="G799" s="117"/>
      <c r="H799" s="119"/>
      <c r="I799" s="13"/>
      <c r="J799" s="13"/>
      <c r="K799" s="13"/>
      <c r="L799" s="13"/>
      <c r="M799" s="13"/>
      <c r="N799" s="13"/>
      <c r="O799" s="13"/>
      <c r="P799" s="13"/>
      <c r="Q799" s="13"/>
      <c r="R799" s="13"/>
      <c r="S799" s="13"/>
      <c r="T799" s="13"/>
      <c r="U799" s="13"/>
      <c r="V799" s="13"/>
      <c r="W799" s="13"/>
      <c r="X799" s="13"/>
      <c r="Y799" s="13"/>
      <c r="Z799" s="13"/>
      <c r="AA799" s="13"/>
      <c r="AB799" s="13"/>
      <c r="AC799" s="13"/>
      <c r="AD799" s="13"/>
    </row>
    <row r="800" ht="15.75" customHeight="1">
      <c r="B800" s="347"/>
      <c r="C800" s="117"/>
      <c r="D800" s="118"/>
      <c r="E800" s="119"/>
      <c r="F800" s="117"/>
      <c r="G800" s="117"/>
      <c r="H800" s="119"/>
      <c r="I800" s="13"/>
      <c r="J800" s="13"/>
      <c r="K800" s="13"/>
      <c r="L800" s="13"/>
      <c r="M800" s="13"/>
      <c r="N800" s="13"/>
      <c r="O800" s="13"/>
      <c r="P800" s="13"/>
      <c r="Q800" s="13"/>
      <c r="R800" s="13"/>
      <c r="S800" s="13"/>
      <c r="T800" s="13"/>
      <c r="U800" s="13"/>
      <c r="V800" s="13"/>
      <c r="W800" s="13"/>
      <c r="X800" s="13"/>
      <c r="Y800" s="13"/>
      <c r="Z800" s="13"/>
      <c r="AA800" s="13"/>
      <c r="AB800" s="13"/>
      <c r="AC800" s="13"/>
      <c r="AD800" s="13"/>
    </row>
    <row r="801" ht="15.75" customHeight="1">
      <c r="B801" s="347"/>
      <c r="C801" s="117"/>
      <c r="D801" s="118"/>
      <c r="E801" s="119"/>
      <c r="F801" s="117"/>
      <c r="G801" s="117"/>
      <c r="H801" s="119"/>
      <c r="I801" s="13"/>
      <c r="J801" s="13"/>
      <c r="K801" s="13"/>
      <c r="L801" s="13"/>
      <c r="M801" s="13"/>
      <c r="N801" s="13"/>
      <c r="O801" s="13"/>
      <c r="P801" s="13"/>
      <c r="Q801" s="13"/>
      <c r="R801" s="13"/>
      <c r="S801" s="13"/>
      <c r="T801" s="13"/>
      <c r="U801" s="13"/>
      <c r="V801" s="13"/>
      <c r="W801" s="13"/>
      <c r="X801" s="13"/>
      <c r="Y801" s="13"/>
      <c r="Z801" s="13"/>
      <c r="AA801" s="13"/>
      <c r="AB801" s="13"/>
      <c r="AC801" s="13"/>
      <c r="AD801" s="13"/>
    </row>
    <row r="802" ht="15.75" customHeight="1">
      <c r="B802" s="347"/>
      <c r="C802" s="117"/>
      <c r="D802" s="118"/>
      <c r="E802" s="119"/>
      <c r="F802" s="117"/>
      <c r="G802" s="117"/>
      <c r="H802" s="119"/>
      <c r="I802" s="13"/>
      <c r="J802" s="13"/>
      <c r="K802" s="13"/>
      <c r="L802" s="13"/>
      <c r="M802" s="13"/>
      <c r="N802" s="13"/>
      <c r="O802" s="13"/>
      <c r="P802" s="13"/>
      <c r="Q802" s="13"/>
      <c r="R802" s="13"/>
      <c r="S802" s="13"/>
      <c r="T802" s="13"/>
      <c r="U802" s="13"/>
      <c r="V802" s="13"/>
      <c r="W802" s="13"/>
      <c r="X802" s="13"/>
      <c r="Y802" s="13"/>
      <c r="Z802" s="13"/>
      <c r="AA802" s="13"/>
      <c r="AB802" s="13"/>
      <c r="AC802" s="13"/>
      <c r="AD802" s="13"/>
    </row>
    <row r="803" ht="15.75" customHeight="1">
      <c r="B803" s="347"/>
      <c r="C803" s="117"/>
      <c r="D803" s="118"/>
      <c r="E803" s="119"/>
      <c r="F803" s="117"/>
      <c r="G803" s="117"/>
      <c r="H803" s="119"/>
      <c r="I803" s="13"/>
      <c r="J803" s="13"/>
      <c r="K803" s="13"/>
      <c r="L803" s="13"/>
      <c r="M803" s="13"/>
      <c r="N803" s="13"/>
      <c r="O803" s="13"/>
      <c r="P803" s="13"/>
      <c r="Q803" s="13"/>
      <c r="R803" s="13"/>
      <c r="S803" s="13"/>
      <c r="T803" s="13"/>
      <c r="U803" s="13"/>
      <c r="V803" s="13"/>
      <c r="W803" s="13"/>
      <c r="X803" s="13"/>
      <c r="Y803" s="13"/>
      <c r="Z803" s="13"/>
      <c r="AA803" s="13"/>
      <c r="AB803" s="13"/>
      <c r="AC803" s="13"/>
      <c r="AD803" s="13"/>
    </row>
    <row r="804" ht="15.75" customHeight="1">
      <c r="B804" s="347"/>
      <c r="C804" s="117"/>
      <c r="D804" s="118"/>
      <c r="E804" s="119"/>
      <c r="F804" s="117"/>
      <c r="G804" s="117"/>
      <c r="H804" s="119"/>
      <c r="I804" s="13"/>
      <c r="J804" s="13"/>
      <c r="K804" s="13"/>
      <c r="L804" s="13"/>
      <c r="M804" s="13"/>
      <c r="N804" s="13"/>
      <c r="O804" s="13"/>
      <c r="P804" s="13"/>
      <c r="Q804" s="13"/>
      <c r="R804" s="13"/>
      <c r="S804" s="13"/>
      <c r="T804" s="13"/>
      <c r="U804" s="13"/>
      <c r="V804" s="13"/>
      <c r="W804" s="13"/>
      <c r="X804" s="13"/>
      <c r="Y804" s="13"/>
      <c r="Z804" s="13"/>
      <c r="AA804" s="13"/>
      <c r="AB804" s="13"/>
      <c r="AC804" s="13"/>
      <c r="AD804" s="13"/>
    </row>
    <row r="805" ht="15.75" customHeight="1">
      <c r="B805" s="347"/>
      <c r="C805" s="117"/>
      <c r="D805" s="118"/>
      <c r="E805" s="119"/>
      <c r="F805" s="117"/>
      <c r="G805" s="117"/>
      <c r="H805" s="119"/>
      <c r="I805" s="13"/>
      <c r="J805" s="13"/>
      <c r="K805" s="13"/>
      <c r="L805" s="13"/>
      <c r="M805" s="13"/>
      <c r="N805" s="13"/>
      <c r="O805" s="13"/>
      <c r="P805" s="13"/>
      <c r="Q805" s="13"/>
      <c r="R805" s="13"/>
      <c r="S805" s="13"/>
      <c r="T805" s="13"/>
      <c r="U805" s="13"/>
      <c r="V805" s="13"/>
      <c r="W805" s="13"/>
      <c r="X805" s="13"/>
      <c r="Y805" s="13"/>
      <c r="Z805" s="13"/>
      <c r="AA805" s="13"/>
      <c r="AB805" s="13"/>
      <c r="AC805" s="13"/>
      <c r="AD805" s="13"/>
    </row>
    <row r="806" ht="15.75" customHeight="1">
      <c r="B806" s="347"/>
      <c r="C806" s="117"/>
      <c r="D806" s="118"/>
      <c r="E806" s="119"/>
      <c r="F806" s="117"/>
      <c r="G806" s="117"/>
      <c r="H806" s="119"/>
      <c r="I806" s="13"/>
      <c r="J806" s="13"/>
      <c r="K806" s="13"/>
      <c r="L806" s="13"/>
      <c r="M806" s="13"/>
      <c r="N806" s="13"/>
      <c r="O806" s="13"/>
      <c r="P806" s="13"/>
      <c r="Q806" s="13"/>
      <c r="R806" s="13"/>
      <c r="S806" s="13"/>
      <c r="T806" s="13"/>
      <c r="U806" s="13"/>
      <c r="V806" s="13"/>
      <c r="W806" s="13"/>
      <c r="X806" s="13"/>
      <c r="Y806" s="13"/>
      <c r="Z806" s="13"/>
      <c r="AA806" s="13"/>
      <c r="AB806" s="13"/>
      <c r="AC806" s="13"/>
      <c r="AD806" s="13"/>
    </row>
    <row r="807" ht="15.75" customHeight="1">
      <c r="B807" s="347"/>
      <c r="C807" s="117"/>
      <c r="D807" s="118"/>
      <c r="E807" s="119"/>
      <c r="F807" s="117"/>
      <c r="G807" s="117"/>
      <c r="H807" s="119"/>
      <c r="I807" s="13"/>
      <c r="J807" s="13"/>
      <c r="K807" s="13"/>
      <c r="L807" s="13"/>
      <c r="M807" s="13"/>
      <c r="N807" s="13"/>
      <c r="O807" s="13"/>
      <c r="P807" s="13"/>
      <c r="Q807" s="13"/>
      <c r="R807" s="13"/>
      <c r="S807" s="13"/>
      <c r="T807" s="13"/>
      <c r="U807" s="13"/>
      <c r="V807" s="13"/>
      <c r="W807" s="13"/>
      <c r="X807" s="13"/>
      <c r="Y807" s="13"/>
      <c r="Z807" s="13"/>
      <c r="AA807" s="13"/>
      <c r="AB807" s="13"/>
      <c r="AC807" s="13"/>
      <c r="AD807" s="13"/>
    </row>
    <row r="808" ht="15.75" customHeight="1">
      <c r="B808" s="347"/>
      <c r="C808" s="117"/>
      <c r="D808" s="118"/>
      <c r="E808" s="119"/>
      <c r="F808" s="117"/>
      <c r="G808" s="117"/>
      <c r="H808" s="119"/>
      <c r="I808" s="13"/>
      <c r="J808" s="13"/>
      <c r="K808" s="13"/>
      <c r="L808" s="13"/>
      <c r="M808" s="13"/>
      <c r="N808" s="13"/>
      <c r="O808" s="13"/>
      <c r="P808" s="13"/>
      <c r="Q808" s="13"/>
      <c r="R808" s="13"/>
      <c r="S808" s="13"/>
      <c r="T808" s="13"/>
      <c r="U808" s="13"/>
      <c r="V808" s="13"/>
      <c r="W808" s="13"/>
      <c r="X808" s="13"/>
      <c r="Y808" s="13"/>
      <c r="Z808" s="13"/>
      <c r="AA808" s="13"/>
      <c r="AB808" s="13"/>
      <c r="AC808" s="13"/>
      <c r="AD808" s="13"/>
    </row>
    <row r="809" ht="15.75" customHeight="1">
      <c r="B809" s="347"/>
      <c r="C809" s="117"/>
      <c r="D809" s="118"/>
      <c r="E809" s="119"/>
      <c r="F809" s="117"/>
      <c r="G809" s="117"/>
      <c r="H809" s="119"/>
      <c r="I809" s="13"/>
      <c r="J809" s="13"/>
      <c r="K809" s="13"/>
      <c r="L809" s="13"/>
      <c r="M809" s="13"/>
      <c r="N809" s="13"/>
      <c r="O809" s="13"/>
      <c r="P809" s="13"/>
      <c r="Q809" s="13"/>
      <c r="R809" s="13"/>
      <c r="S809" s="13"/>
      <c r="T809" s="13"/>
      <c r="U809" s="13"/>
      <c r="V809" s="13"/>
      <c r="W809" s="13"/>
      <c r="X809" s="13"/>
      <c r="Y809" s="13"/>
      <c r="Z809" s="13"/>
      <c r="AA809" s="13"/>
      <c r="AB809" s="13"/>
      <c r="AC809" s="13"/>
      <c r="AD809" s="13"/>
    </row>
    <row r="810" ht="15.75" customHeight="1">
      <c r="B810" s="347"/>
      <c r="C810" s="117"/>
      <c r="D810" s="118"/>
      <c r="E810" s="119"/>
      <c r="F810" s="117"/>
      <c r="G810" s="117"/>
      <c r="H810" s="119"/>
      <c r="I810" s="13"/>
      <c r="J810" s="13"/>
      <c r="K810" s="13"/>
      <c r="L810" s="13"/>
      <c r="M810" s="13"/>
      <c r="N810" s="13"/>
      <c r="O810" s="13"/>
      <c r="P810" s="13"/>
      <c r="Q810" s="13"/>
      <c r="R810" s="13"/>
      <c r="S810" s="13"/>
      <c r="T810" s="13"/>
      <c r="U810" s="13"/>
      <c r="V810" s="13"/>
      <c r="W810" s="13"/>
      <c r="X810" s="13"/>
      <c r="Y810" s="13"/>
      <c r="Z810" s="13"/>
      <c r="AA810" s="13"/>
      <c r="AB810" s="13"/>
      <c r="AC810" s="13"/>
      <c r="AD810" s="13"/>
    </row>
    <row r="811" ht="15.75" customHeight="1">
      <c r="B811" s="347"/>
      <c r="C811" s="117"/>
      <c r="D811" s="118"/>
      <c r="E811" s="119"/>
      <c r="F811" s="117"/>
      <c r="G811" s="117"/>
      <c r="H811" s="119"/>
      <c r="I811" s="13"/>
      <c r="J811" s="13"/>
      <c r="K811" s="13"/>
      <c r="L811" s="13"/>
      <c r="M811" s="13"/>
      <c r="N811" s="13"/>
      <c r="O811" s="13"/>
      <c r="P811" s="13"/>
      <c r="Q811" s="13"/>
      <c r="R811" s="13"/>
      <c r="S811" s="13"/>
      <c r="T811" s="13"/>
      <c r="U811" s="13"/>
      <c r="V811" s="13"/>
      <c r="W811" s="13"/>
      <c r="X811" s="13"/>
      <c r="Y811" s="13"/>
      <c r="Z811" s="13"/>
      <c r="AA811" s="13"/>
      <c r="AB811" s="13"/>
      <c r="AC811" s="13"/>
      <c r="AD811" s="13"/>
    </row>
    <row r="812" ht="15.75" customHeight="1">
      <c r="B812" s="347"/>
      <c r="C812" s="117"/>
      <c r="D812" s="118"/>
      <c r="E812" s="119"/>
      <c r="F812" s="117"/>
      <c r="G812" s="117"/>
      <c r="H812" s="119"/>
      <c r="I812" s="13"/>
      <c r="J812" s="13"/>
      <c r="K812" s="13"/>
      <c r="L812" s="13"/>
      <c r="M812" s="13"/>
      <c r="N812" s="13"/>
      <c r="O812" s="13"/>
      <c r="P812" s="13"/>
      <c r="Q812" s="13"/>
      <c r="R812" s="13"/>
      <c r="S812" s="13"/>
      <c r="T812" s="13"/>
      <c r="U812" s="13"/>
      <c r="V812" s="13"/>
      <c r="W812" s="13"/>
      <c r="X812" s="13"/>
      <c r="Y812" s="13"/>
      <c r="Z812" s="13"/>
      <c r="AA812" s="13"/>
      <c r="AB812" s="13"/>
      <c r="AC812" s="13"/>
      <c r="AD812" s="13"/>
    </row>
    <row r="813" ht="15.75" customHeight="1">
      <c r="B813" s="347"/>
      <c r="C813" s="117"/>
      <c r="D813" s="118"/>
      <c r="E813" s="119"/>
      <c r="F813" s="117"/>
      <c r="G813" s="117"/>
      <c r="H813" s="119"/>
      <c r="I813" s="13"/>
      <c r="J813" s="13"/>
      <c r="K813" s="13"/>
      <c r="L813" s="13"/>
      <c r="M813" s="13"/>
      <c r="N813" s="13"/>
      <c r="O813" s="13"/>
      <c r="P813" s="13"/>
      <c r="Q813" s="13"/>
      <c r="R813" s="13"/>
      <c r="S813" s="13"/>
      <c r="T813" s="13"/>
      <c r="U813" s="13"/>
      <c r="V813" s="13"/>
      <c r="W813" s="13"/>
      <c r="X813" s="13"/>
      <c r="Y813" s="13"/>
      <c r="Z813" s="13"/>
      <c r="AA813" s="13"/>
      <c r="AB813" s="13"/>
      <c r="AC813" s="13"/>
      <c r="AD813" s="13"/>
    </row>
    <row r="814" ht="15.75" customHeight="1">
      <c r="B814" s="347"/>
      <c r="C814" s="117"/>
      <c r="D814" s="118"/>
      <c r="E814" s="119"/>
      <c r="F814" s="117"/>
      <c r="G814" s="117"/>
      <c r="H814" s="119"/>
      <c r="I814" s="13"/>
      <c r="J814" s="13"/>
      <c r="K814" s="13"/>
      <c r="L814" s="13"/>
      <c r="M814" s="13"/>
      <c r="N814" s="13"/>
      <c r="O814" s="13"/>
      <c r="P814" s="13"/>
      <c r="Q814" s="13"/>
      <c r="R814" s="13"/>
      <c r="S814" s="13"/>
      <c r="T814" s="13"/>
      <c r="U814" s="13"/>
      <c r="V814" s="13"/>
      <c r="W814" s="13"/>
      <c r="X814" s="13"/>
      <c r="Y814" s="13"/>
      <c r="Z814" s="13"/>
      <c r="AA814" s="13"/>
      <c r="AB814" s="13"/>
      <c r="AC814" s="13"/>
      <c r="AD814" s="13"/>
    </row>
    <row r="815" ht="15.75" customHeight="1">
      <c r="B815" s="347"/>
      <c r="C815" s="117"/>
      <c r="D815" s="118"/>
      <c r="E815" s="119"/>
      <c r="F815" s="117"/>
      <c r="G815" s="117"/>
      <c r="H815" s="119"/>
      <c r="I815" s="13"/>
      <c r="J815" s="13"/>
      <c r="K815" s="13"/>
      <c r="L815" s="13"/>
      <c r="M815" s="13"/>
      <c r="N815" s="13"/>
      <c r="O815" s="13"/>
      <c r="P815" s="13"/>
      <c r="Q815" s="13"/>
      <c r="R815" s="13"/>
      <c r="S815" s="13"/>
      <c r="T815" s="13"/>
      <c r="U815" s="13"/>
      <c r="V815" s="13"/>
      <c r="W815" s="13"/>
      <c r="X815" s="13"/>
      <c r="Y815" s="13"/>
      <c r="Z815" s="13"/>
      <c r="AA815" s="13"/>
      <c r="AB815" s="13"/>
      <c r="AC815" s="13"/>
      <c r="AD815" s="13"/>
    </row>
    <row r="816" ht="15.75" customHeight="1">
      <c r="B816" s="347"/>
      <c r="C816" s="117"/>
      <c r="D816" s="118"/>
      <c r="E816" s="119"/>
      <c r="F816" s="117"/>
      <c r="G816" s="117"/>
      <c r="H816" s="119"/>
      <c r="I816" s="13"/>
      <c r="J816" s="13"/>
      <c r="K816" s="13"/>
      <c r="L816" s="13"/>
      <c r="M816" s="13"/>
      <c r="N816" s="13"/>
      <c r="O816" s="13"/>
      <c r="P816" s="13"/>
      <c r="Q816" s="13"/>
      <c r="R816" s="13"/>
      <c r="S816" s="13"/>
      <c r="T816" s="13"/>
      <c r="U816" s="13"/>
      <c r="V816" s="13"/>
      <c r="W816" s="13"/>
      <c r="X816" s="13"/>
      <c r="Y816" s="13"/>
      <c r="Z816" s="13"/>
      <c r="AA816" s="13"/>
      <c r="AB816" s="13"/>
      <c r="AC816" s="13"/>
      <c r="AD816" s="13"/>
    </row>
    <row r="817" ht="15.75" customHeight="1">
      <c r="B817" s="347"/>
      <c r="C817" s="117"/>
      <c r="D817" s="118"/>
      <c r="E817" s="119"/>
      <c r="F817" s="117"/>
      <c r="G817" s="117"/>
      <c r="H817" s="119"/>
      <c r="I817" s="13"/>
      <c r="J817" s="13"/>
      <c r="K817" s="13"/>
      <c r="L817" s="13"/>
      <c r="M817" s="13"/>
      <c r="N817" s="13"/>
      <c r="O817" s="13"/>
      <c r="P817" s="13"/>
      <c r="Q817" s="13"/>
      <c r="R817" s="13"/>
      <c r="S817" s="13"/>
      <c r="T817" s="13"/>
      <c r="U817" s="13"/>
      <c r="V817" s="13"/>
      <c r="W817" s="13"/>
      <c r="X817" s="13"/>
      <c r="Y817" s="13"/>
      <c r="Z817" s="13"/>
      <c r="AA817" s="13"/>
      <c r="AB817" s="13"/>
      <c r="AC817" s="13"/>
      <c r="AD817" s="13"/>
    </row>
    <row r="818" ht="15.75" customHeight="1">
      <c r="B818" s="347"/>
      <c r="C818" s="117"/>
      <c r="D818" s="118"/>
      <c r="E818" s="119"/>
      <c r="F818" s="117"/>
      <c r="G818" s="117"/>
      <c r="H818" s="119"/>
      <c r="I818" s="13"/>
      <c r="J818" s="13"/>
      <c r="K818" s="13"/>
      <c r="L818" s="13"/>
      <c r="M818" s="13"/>
      <c r="N818" s="13"/>
      <c r="O818" s="13"/>
      <c r="P818" s="13"/>
      <c r="Q818" s="13"/>
      <c r="R818" s="13"/>
      <c r="S818" s="13"/>
      <c r="T818" s="13"/>
      <c r="U818" s="13"/>
      <c r="V818" s="13"/>
      <c r="W818" s="13"/>
      <c r="X818" s="13"/>
      <c r="Y818" s="13"/>
      <c r="Z818" s="13"/>
      <c r="AA818" s="13"/>
      <c r="AB818" s="13"/>
      <c r="AC818" s="13"/>
      <c r="AD818" s="13"/>
    </row>
    <row r="819" ht="15.75" customHeight="1">
      <c r="B819" s="347"/>
      <c r="C819" s="117"/>
      <c r="D819" s="118"/>
      <c r="E819" s="119"/>
      <c r="F819" s="117"/>
      <c r="G819" s="117"/>
      <c r="H819" s="119"/>
      <c r="I819" s="13"/>
      <c r="J819" s="13"/>
      <c r="K819" s="13"/>
      <c r="L819" s="13"/>
      <c r="M819" s="13"/>
      <c r="N819" s="13"/>
      <c r="O819" s="13"/>
      <c r="P819" s="13"/>
      <c r="Q819" s="13"/>
      <c r="R819" s="13"/>
      <c r="S819" s="13"/>
      <c r="T819" s="13"/>
      <c r="U819" s="13"/>
      <c r="V819" s="13"/>
      <c r="W819" s="13"/>
      <c r="X819" s="13"/>
      <c r="Y819" s="13"/>
      <c r="Z819" s="13"/>
      <c r="AA819" s="13"/>
      <c r="AB819" s="13"/>
      <c r="AC819" s="13"/>
      <c r="AD819" s="13"/>
    </row>
    <row r="820" ht="15.75" customHeight="1">
      <c r="B820" s="347"/>
      <c r="C820" s="117"/>
      <c r="D820" s="118"/>
      <c r="E820" s="119"/>
      <c r="F820" s="117"/>
      <c r="G820" s="117"/>
      <c r="H820" s="119"/>
      <c r="I820" s="13"/>
      <c r="J820" s="13"/>
      <c r="K820" s="13"/>
      <c r="L820" s="13"/>
      <c r="M820" s="13"/>
      <c r="N820" s="13"/>
      <c r="O820" s="13"/>
      <c r="P820" s="13"/>
      <c r="Q820" s="13"/>
      <c r="R820" s="13"/>
      <c r="S820" s="13"/>
      <c r="T820" s="13"/>
      <c r="U820" s="13"/>
      <c r="V820" s="13"/>
      <c r="W820" s="13"/>
      <c r="X820" s="13"/>
      <c r="Y820" s="13"/>
      <c r="Z820" s="13"/>
      <c r="AA820" s="13"/>
      <c r="AB820" s="13"/>
      <c r="AC820" s="13"/>
      <c r="AD820" s="13"/>
    </row>
    <row r="821" ht="15.75" customHeight="1">
      <c r="B821" s="347"/>
      <c r="C821" s="117"/>
      <c r="D821" s="118"/>
      <c r="E821" s="119"/>
      <c r="F821" s="117"/>
      <c r="G821" s="117"/>
      <c r="H821" s="119"/>
      <c r="I821" s="13"/>
      <c r="J821" s="13"/>
      <c r="K821" s="13"/>
      <c r="L821" s="13"/>
      <c r="M821" s="13"/>
      <c r="N821" s="13"/>
      <c r="O821" s="13"/>
      <c r="P821" s="13"/>
      <c r="Q821" s="13"/>
      <c r="R821" s="13"/>
      <c r="S821" s="13"/>
      <c r="T821" s="13"/>
      <c r="U821" s="13"/>
      <c r="V821" s="13"/>
      <c r="W821" s="13"/>
      <c r="X821" s="13"/>
      <c r="Y821" s="13"/>
      <c r="Z821" s="13"/>
      <c r="AA821" s="13"/>
      <c r="AB821" s="13"/>
      <c r="AC821" s="13"/>
      <c r="AD821" s="13"/>
    </row>
    <row r="822" ht="15.75" customHeight="1">
      <c r="B822" s="347"/>
      <c r="C822" s="117"/>
      <c r="D822" s="118"/>
      <c r="E822" s="119"/>
      <c r="F822" s="117"/>
      <c r="G822" s="117"/>
      <c r="H822" s="119"/>
      <c r="I822" s="13"/>
      <c r="J822" s="13"/>
      <c r="K822" s="13"/>
      <c r="L822" s="13"/>
      <c r="M822" s="13"/>
      <c r="N822" s="13"/>
      <c r="O822" s="13"/>
      <c r="P822" s="13"/>
      <c r="Q822" s="13"/>
      <c r="R822" s="13"/>
      <c r="S822" s="13"/>
      <c r="T822" s="13"/>
      <c r="U822" s="13"/>
      <c r="V822" s="13"/>
      <c r="W822" s="13"/>
      <c r="X822" s="13"/>
      <c r="Y822" s="13"/>
      <c r="Z822" s="13"/>
      <c r="AA822" s="13"/>
      <c r="AB822" s="13"/>
      <c r="AC822" s="13"/>
      <c r="AD822" s="13"/>
    </row>
    <row r="823" ht="15.75" customHeight="1">
      <c r="B823" s="347"/>
      <c r="C823" s="117"/>
      <c r="D823" s="118"/>
      <c r="E823" s="119"/>
      <c r="F823" s="117"/>
      <c r="G823" s="117"/>
      <c r="H823" s="119"/>
      <c r="I823" s="13"/>
      <c r="J823" s="13"/>
      <c r="K823" s="13"/>
      <c r="L823" s="13"/>
      <c r="M823" s="13"/>
      <c r="N823" s="13"/>
      <c r="O823" s="13"/>
      <c r="P823" s="13"/>
      <c r="Q823" s="13"/>
      <c r="R823" s="13"/>
      <c r="S823" s="13"/>
      <c r="T823" s="13"/>
      <c r="U823" s="13"/>
      <c r="V823" s="13"/>
      <c r="W823" s="13"/>
      <c r="X823" s="13"/>
      <c r="Y823" s="13"/>
      <c r="Z823" s="13"/>
      <c r="AA823" s="13"/>
      <c r="AB823" s="13"/>
      <c r="AC823" s="13"/>
      <c r="AD823" s="13"/>
    </row>
    <row r="824" ht="15.75" customHeight="1">
      <c r="B824" s="347"/>
      <c r="C824" s="117"/>
      <c r="D824" s="118"/>
      <c r="E824" s="119"/>
      <c r="F824" s="117"/>
      <c r="G824" s="117"/>
      <c r="H824" s="119"/>
      <c r="I824" s="13"/>
      <c r="J824" s="13"/>
      <c r="K824" s="13"/>
      <c r="L824" s="13"/>
      <c r="M824" s="13"/>
      <c r="N824" s="13"/>
      <c r="O824" s="13"/>
      <c r="P824" s="13"/>
      <c r="Q824" s="13"/>
      <c r="R824" s="13"/>
      <c r="S824" s="13"/>
      <c r="T824" s="13"/>
      <c r="U824" s="13"/>
      <c r="V824" s="13"/>
      <c r="W824" s="13"/>
      <c r="X824" s="13"/>
      <c r="Y824" s="13"/>
      <c r="Z824" s="13"/>
      <c r="AA824" s="13"/>
      <c r="AB824" s="13"/>
      <c r="AC824" s="13"/>
      <c r="AD824" s="13"/>
    </row>
    <row r="825" ht="15.75" customHeight="1">
      <c r="B825" s="347"/>
      <c r="C825" s="117"/>
      <c r="D825" s="118"/>
      <c r="E825" s="119"/>
      <c r="F825" s="117"/>
      <c r="G825" s="117"/>
      <c r="H825" s="119"/>
      <c r="I825" s="13"/>
      <c r="J825" s="13"/>
      <c r="K825" s="13"/>
      <c r="L825" s="13"/>
      <c r="M825" s="13"/>
      <c r="N825" s="13"/>
      <c r="O825" s="13"/>
      <c r="P825" s="13"/>
      <c r="Q825" s="13"/>
      <c r="R825" s="13"/>
      <c r="S825" s="13"/>
      <c r="T825" s="13"/>
      <c r="U825" s="13"/>
      <c r="V825" s="13"/>
      <c r="W825" s="13"/>
      <c r="X825" s="13"/>
      <c r="Y825" s="13"/>
      <c r="Z825" s="13"/>
      <c r="AA825" s="13"/>
      <c r="AB825" s="13"/>
      <c r="AC825" s="13"/>
      <c r="AD825" s="13"/>
    </row>
    <row r="826" ht="15.75" customHeight="1">
      <c r="B826" s="347"/>
      <c r="C826" s="117"/>
      <c r="D826" s="118"/>
      <c r="E826" s="119"/>
      <c r="F826" s="117"/>
      <c r="G826" s="117"/>
      <c r="H826" s="119"/>
      <c r="I826" s="13"/>
      <c r="J826" s="13"/>
      <c r="K826" s="13"/>
      <c r="L826" s="13"/>
      <c r="M826" s="13"/>
      <c r="N826" s="13"/>
      <c r="O826" s="13"/>
      <c r="P826" s="13"/>
      <c r="Q826" s="13"/>
      <c r="R826" s="13"/>
      <c r="S826" s="13"/>
      <c r="T826" s="13"/>
      <c r="U826" s="13"/>
      <c r="V826" s="13"/>
      <c r="W826" s="13"/>
      <c r="X826" s="13"/>
      <c r="Y826" s="13"/>
      <c r="Z826" s="13"/>
      <c r="AA826" s="13"/>
      <c r="AB826" s="13"/>
      <c r="AC826" s="13"/>
      <c r="AD826" s="13"/>
    </row>
    <row r="827" ht="15.75" customHeight="1">
      <c r="B827" s="347"/>
      <c r="C827" s="117"/>
      <c r="D827" s="118"/>
      <c r="E827" s="119"/>
      <c r="F827" s="117"/>
      <c r="G827" s="117"/>
      <c r="H827" s="119"/>
      <c r="I827" s="13"/>
      <c r="J827" s="13"/>
      <c r="K827" s="13"/>
      <c r="L827" s="13"/>
      <c r="M827" s="13"/>
      <c r="N827" s="13"/>
      <c r="O827" s="13"/>
      <c r="P827" s="13"/>
      <c r="Q827" s="13"/>
      <c r="R827" s="13"/>
      <c r="S827" s="13"/>
      <c r="T827" s="13"/>
      <c r="U827" s="13"/>
      <c r="V827" s="13"/>
      <c r="W827" s="13"/>
      <c r="X827" s="13"/>
      <c r="Y827" s="13"/>
      <c r="Z827" s="13"/>
      <c r="AA827" s="13"/>
      <c r="AB827" s="13"/>
      <c r="AC827" s="13"/>
      <c r="AD827" s="13"/>
    </row>
    <row r="828" ht="15.75" customHeight="1">
      <c r="B828" s="347"/>
      <c r="C828" s="117"/>
      <c r="D828" s="118"/>
      <c r="E828" s="119"/>
      <c r="F828" s="117"/>
      <c r="G828" s="117"/>
      <c r="H828" s="119"/>
      <c r="I828" s="13"/>
      <c r="J828" s="13"/>
      <c r="K828" s="13"/>
      <c r="L828" s="13"/>
      <c r="M828" s="13"/>
      <c r="N828" s="13"/>
      <c r="O828" s="13"/>
      <c r="P828" s="13"/>
      <c r="Q828" s="13"/>
      <c r="R828" s="13"/>
      <c r="S828" s="13"/>
      <c r="T828" s="13"/>
      <c r="U828" s="13"/>
      <c r="V828" s="13"/>
      <c r="W828" s="13"/>
      <c r="X828" s="13"/>
      <c r="Y828" s="13"/>
      <c r="Z828" s="13"/>
      <c r="AA828" s="13"/>
      <c r="AB828" s="13"/>
      <c r="AC828" s="13"/>
      <c r="AD828" s="13"/>
    </row>
    <row r="829" ht="15.75" customHeight="1">
      <c r="B829" s="347"/>
      <c r="C829" s="117"/>
      <c r="D829" s="118"/>
      <c r="E829" s="119"/>
      <c r="F829" s="117"/>
      <c r="G829" s="117"/>
      <c r="H829" s="119"/>
      <c r="I829" s="13"/>
      <c r="J829" s="13"/>
      <c r="K829" s="13"/>
      <c r="L829" s="13"/>
      <c r="M829" s="13"/>
      <c r="N829" s="13"/>
      <c r="O829" s="13"/>
      <c r="P829" s="13"/>
      <c r="Q829" s="13"/>
      <c r="R829" s="13"/>
      <c r="S829" s="13"/>
      <c r="T829" s="13"/>
      <c r="U829" s="13"/>
      <c r="V829" s="13"/>
      <c r="W829" s="13"/>
      <c r="X829" s="13"/>
      <c r="Y829" s="13"/>
      <c r="Z829" s="13"/>
      <c r="AA829" s="13"/>
      <c r="AB829" s="13"/>
      <c r="AC829" s="13"/>
      <c r="AD829" s="13"/>
    </row>
    <row r="830" ht="15.75" customHeight="1">
      <c r="B830" s="347"/>
      <c r="C830" s="117"/>
      <c r="D830" s="118"/>
      <c r="E830" s="119"/>
      <c r="F830" s="117"/>
      <c r="G830" s="117"/>
      <c r="H830" s="119"/>
      <c r="I830" s="13"/>
      <c r="J830" s="13"/>
      <c r="K830" s="13"/>
      <c r="L830" s="13"/>
      <c r="M830" s="13"/>
      <c r="N830" s="13"/>
      <c r="O830" s="13"/>
      <c r="P830" s="13"/>
      <c r="Q830" s="13"/>
      <c r="R830" s="13"/>
      <c r="S830" s="13"/>
      <c r="T830" s="13"/>
      <c r="U830" s="13"/>
      <c r="V830" s="13"/>
      <c r="W830" s="13"/>
      <c r="X830" s="13"/>
      <c r="Y830" s="13"/>
      <c r="Z830" s="13"/>
      <c r="AA830" s="13"/>
      <c r="AB830" s="13"/>
      <c r="AC830" s="13"/>
      <c r="AD830" s="13"/>
    </row>
    <row r="831" ht="15.75" customHeight="1">
      <c r="B831" s="347"/>
      <c r="C831" s="117"/>
      <c r="D831" s="118"/>
      <c r="E831" s="119"/>
      <c r="F831" s="117"/>
      <c r="G831" s="117"/>
      <c r="H831" s="119"/>
      <c r="I831" s="13"/>
      <c r="J831" s="13"/>
      <c r="K831" s="13"/>
      <c r="L831" s="13"/>
      <c r="M831" s="13"/>
      <c r="N831" s="13"/>
      <c r="O831" s="13"/>
      <c r="P831" s="13"/>
      <c r="Q831" s="13"/>
      <c r="R831" s="13"/>
      <c r="S831" s="13"/>
      <c r="T831" s="13"/>
      <c r="U831" s="13"/>
      <c r="V831" s="13"/>
      <c r="W831" s="13"/>
      <c r="X831" s="13"/>
      <c r="Y831" s="13"/>
      <c r="Z831" s="13"/>
      <c r="AA831" s="13"/>
      <c r="AB831" s="13"/>
      <c r="AC831" s="13"/>
      <c r="AD831" s="13"/>
    </row>
    <row r="832" ht="15.75" customHeight="1">
      <c r="B832" s="347"/>
      <c r="C832" s="117"/>
      <c r="D832" s="118"/>
      <c r="E832" s="119"/>
      <c r="F832" s="117"/>
      <c r="G832" s="117"/>
      <c r="H832" s="119"/>
      <c r="I832" s="13"/>
      <c r="J832" s="13"/>
      <c r="K832" s="13"/>
      <c r="L832" s="13"/>
      <c r="M832" s="13"/>
      <c r="N832" s="13"/>
      <c r="O832" s="13"/>
      <c r="P832" s="13"/>
      <c r="Q832" s="13"/>
      <c r="R832" s="13"/>
      <c r="S832" s="13"/>
      <c r="T832" s="13"/>
      <c r="U832" s="13"/>
      <c r="V832" s="13"/>
      <c r="W832" s="13"/>
      <c r="X832" s="13"/>
      <c r="Y832" s="13"/>
      <c r="Z832" s="13"/>
      <c r="AA832" s="13"/>
      <c r="AB832" s="13"/>
      <c r="AC832" s="13"/>
      <c r="AD832" s="13"/>
    </row>
    <row r="833" ht="15.75" customHeight="1">
      <c r="B833" s="347"/>
      <c r="C833" s="117"/>
      <c r="D833" s="118"/>
      <c r="E833" s="119"/>
      <c r="F833" s="117"/>
      <c r="G833" s="117"/>
      <c r="H833" s="119"/>
      <c r="I833" s="13"/>
      <c r="J833" s="13"/>
      <c r="K833" s="13"/>
      <c r="L833" s="13"/>
      <c r="M833" s="13"/>
      <c r="N833" s="13"/>
      <c r="O833" s="13"/>
      <c r="P833" s="13"/>
      <c r="Q833" s="13"/>
      <c r="R833" s="13"/>
      <c r="S833" s="13"/>
      <c r="T833" s="13"/>
      <c r="U833" s="13"/>
      <c r="V833" s="13"/>
      <c r="W833" s="13"/>
      <c r="X833" s="13"/>
      <c r="Y833" s="13"/>
      <c r="Z833" s="13"/>
      <c r="AA833" s="13"/>
      <c r="AB833" s="13"/>
      <c r="AC833" s="13"/>
      <c r="AD833" s="13"/>
    </row>
    <row r="834" ht="15.75" customHeight="1">
      <c r="B834" s="347"/>
      <c r="C834" s="117"/>
      <c r="D834" s="118"/>
      <c r="E834" s="119"/>
      <c r="F834" s="117"/>
      <c r="G834" s="117"/>
      <c r="H834" s="119"/>
      <c r="I834" s="13"/>
      <c r="J834" s="13"/>
      <c r="K834" s="13"/>
      <c r="L834" s="13"/>
      <c r="M834" s="13"/>
      <c r="N834" s="13"/>
      <c r="O834" s="13"/>
      <c r="P834" s="13"/>
      <c r="Q834" s="13"/>
      <c r="R834" s="13"/>
      <c r="S834" s="13"/>
      <c r="T834" s="13"/>
      <c r="U834" s="13"/>
      <c r="V834" s="13"/>
      <c r="W834" s="13"/>
      <c r="X834" s="13"/>
      <c r="Y834" s="13"/>
      <c r="Z834" s="13"/>
      <c r="AA834" s="13"/>
      <c r="AB834" s="13"/>
      <c r="AC834" s="13"/>
      <c r="AD834" s="13"/>
    </row>
    <row r="835" ht="15.75" customHeight="1">
      <c r="B835" s="347"/>
      <c r="C835" s="117"/>
      <c r="D835" s="118"/>
      <c r="E835" s="119"/>
      <c r="F835" s="117"/>
      <c r="G835" s="117"/>
      <c r="H835" s="119"/>
      <c r="I835" s="13"/>
      <c r="J835" s="13"/>
      <c r="K835" s="13"/>
      <c r="L835" s="13"/>
      <c r="M835" s="13"/>
      <c r="N835" s="13"/>
      <c r="O835" s="13"/>
      <c r="P835" s="13"/>
      <c r="Q835" s="13"/>
      <c r="R835" s="13"/>
      <c r="S835" s="13"/>
      <c r="T835" s="13"/>
      <c r="U835" s="13"/>
      <c r="V835" s="13"/>
      <c r="W835" s="13"/>
      <c r="X835" s="13"/>
      <c r="Y835" s="13"/>
      <c r="Z835" s="13"/>
      <c r="AA835" s="13"/>
      <c r="AB835" s="13"/>
      <c r="AC835" s="13"/>
      <c r="AD835" s="13"/>
    </row>
    <row r="836" ht="15.75" customHeight="1">
      <c r="B836" s="347"/>
      <c r="C836" s="117"/>
      <c r="D836" s="118"/>
      <c r="E836" s="119"/>
      <c r="F836" s="117"/>
      <c r="G836" s="117"/>
      <c r="H836" s="119"/>
      <c r="I836" s="13"/>
      <c r="J836" s="13"/>
      <c r="K836" s="13"/>
      <c r="L836" s="13"/>
      <c r="M836" s="13"/>
      <c r="N836" s="13"/>
      <c r="O836" s="13"/>
      <c r="P836" s="13"/>
      <c r="Q836" s="13"/>
      <c r="R836" s="13"/>
      <c r="S836" s="13"/>
      <c r="T836" s="13"/>
      <c r="U836" s="13"/>
      <c r="V836" s="13"/>
      <c r="W836" s="13"/>
      <c r="X836" s="13"/>
      <c r="Y836" s="13"/>
      <c r="Z836" s="13"/>
      <c r="AA836" s="13"/>
      <c r="AB836" s="13"/>
      <c r="AC836" s="13"/>
      <c r="AD836" s="13"/>
    </row>
    <row r="837" ht="15.75" customHeight="1">
      <c r="B837" s="347"/>
      <c r="C837" s="117"/>
      <c r="D837" s="118"/>
      <c r="E837" s="119"/>
      <c r="F837" s="117"/>
      <c r="G837" s="117"/>
      <c r="H837" s="119"/>
      <c r="I837" s="13"/>
      <c r="J837" s="13"/>
      <c r="K837" s="13"/>
      <c r="L837" s="13"/>
      <c r="M837" s="13"/>
      <c r="N837" s="13"/>
      <c r="O837" s="13"/>
      <c r="P837" s="13"/>
      <c r="Q837" s="13"/>
      <c r="R837" s="13"/>
      <c r="S837" s="13"/>
      <c r="T837" s="13"/>
      <c r="U837" s="13"/>
      <c r="V837" s="13"/>
      <c r="W837" s="13"/>
      <c r="X837" s="13"/>
      <c r="Y837" s="13"/>
      <c r="Z837" s="13"/>
      <c r="AA837" s="13"/>
      <c r="AB837" s="13"/>
      <c r="AC837" s="13"/>
      <c r="AD837" s="13"/>
    </row>
    <row r="838" ht="15.75" customHeight="1">
      <c r="B838" s="347"/>
      <c r="C838" s="117"/>
      <c r="D838" s="118"/>
      <c r="E838" s="119"/>
      <c r="F838" s="117"/>
      <c r="G838" s="117"/>
      <c r="H838" s="119"/>
      <c r="I838" s="13"/>
      <c r="J838" s="13"/>
      <c r="K838" s="13"/>
      <c r="L838" s="13"/>
      <c r="M838" s="13"/>
      <c r="N838" s="13"/>
      <c r="O838" s="13"/>
      <c r="P838" s="13"/>
      <c r="Q838" s="13"/>
      <c r="R838" s="13"/>
      <c r="S838" s="13"/>
      <c r="T838" s="13"/>
      <c r="U838" s="13"/>
      <c r="V838" s="13"/>
      <c r="W838" s="13"/>
      <c r="X838" s="13"/>
      <c r="Y838" s="13"/>
      <c r="Z838" s="13"/>
      <c r="AA838" s="13"/>
      <c r="AB838" s="13"/>
      <c r="AC838" s="13"/>
      <c r="AD838" s="13"/>
    </row>
    <row r="839" ht="15.75" customHeight="1">
      <c r="B839" s="347"/>
      <c r="C839" s="117"/>
      <c r="D839" s="118"/>
      <c r="E839" s="119"/>
      <c r="F839" s="117"/>
      <c r="G839" s="117"/>
      <c r="H839" s="119"/>
      <c r="I839" s="13"/>
      <c r="J839" s="13"/>
      <c r="K839" s="13"/>
      <c r="L839" s="13"/>
      <c r="M839" s="13"/>
      <c r="N839" s="13"/>
      <c r="O839" s="13"/>
      <c r="P839" s="13"/>
      <c r="Q839" s="13"/>
      <c r="R839" s="13"/>
      <c r="S839" s="13"/>
      <c r="T839" s="13"/>
      <c r="U839" s="13"/>
      <c r="V839" s="13"/>
      <c r="W839" s="13"/>
      <c r="X839" s="13"/>
      <c r="Y839" s="13"/>
      <c r="Z839" s="13"/>
      <c r="AA839" s="13"/>
      <c r="AB839" s="13"/>
      <c r="AC839" s="13"/>
      <c r="AD839" s="13"/>
    </row>
    <row r="840" ht="15.75" customHeight="1">
      <c r="B840" s="347"/>
      <c r="C840" s="117"/>
      <c r="D840" s="118"/>
      <c r="E840" s="119"/>
      <c r="F840" s="117"/>
      <c r="G840" s="117"/>
      <c r="H840" s="119"/>
      <c r="I840" s="13"/>
      <c r="J840" s="13"/>
      <c r="K840" s="13"/>
      <c r="L840" s="13"/>
      <c r="M840" s="13"/>
      <c r="N840" s="13"/>
      <c r="O840" s="13"/>
      <c r="P840" s="13"/>
      <c r="Q840" s="13"/>
      <c r="R840" s="13"/>
      <c r="S840" s="13"/>
      <c r="T840" s="13"/>
      <c r="U840" s="13"/>
      <c r="V840" s="13"/>
      <c r="W840" s="13"/>
      <c r="X840" s="13"/>
      <c r="Y840" s="13"/>
      <c r="Z840" s="13"/>
      <c r="AA840" s="13"/>
      <c r="AB840" s="13"/>
      <c r="AC840" s="13"/>
      <c r="AD840" s="13"/>
    </row>
    <row r="841" ht="15.75" customHeight="1">
      <c r="B841" s="347"/>
      <c r="C841" s="117"/>
      <c r="D841" s="118"/>
      <c r="E841" s="119"/>
      <c r="F841" s="117"/>
      <c r="G841" s="117"/>
      <c r="H841" s="119"/>
      <c r="I841" s="13"/>
      <c r="J841" s="13"/>
      <c r="K841" s="13"/>
      <c r="L841" s="13"/>
      <c r="M841" s="13"/>
      <c r="N841" s="13"/>
      <c r="O841" s="13"/>
      <c r="P841" s="13"/>
      <c r="Q841" s="13"/>
      <c r="R841" s="13"/>
      <c r="S841" s="13"/>
      <c r="T841" s="13"/>
      <c r="U841" s="13"/>
      <c r="V841" s="13"/>
      <c r="W841" s="13"/>
      <c r="X841" s="13"/>
      <c r="Y841" s="13"/>
      <c r="Z841" s="13"/>
      <c r="AA841" s="13"/>
      <c r="AB841" s="13"/>
      <c r="AC841" s="13"/>
      <c r="AD841" s="13"/>
    </row>
    <row r="842" ht="15.75" customHeight="1">
      <c r="B842" s="347"/>
      <c r="C842" s="117"/>
      <c r="D842" s="118"/>
      <c r="E842" s="119"/>
      <c r="F842" s="117"/>
      <c r="G842" s="117"/>
      <c r="H842" s="119"/>
      <c r="I842" s="13"/>
      <c r="J842" s="13"/>
      <c r="K842" s="13"/>
      <c r="L842" s="13"/>
      <c r="M842" s="13"/>
      <c r="N842" s="13"/>
      <c r="O842" s="13"/>
      <c r="P842" s="13"/>
      <c r="Q842" s="13"/>
      <c r="R842" s="13"/>
      <c r="S842" s="13"/>
      <c r="T842" s="13"/>
      <c r="U842" s="13"/>
      <c r="V842" s="13"/>
      <c r="W842" s="13"/>
      <c r="X842" s="13"/>
      <c r="Y842" s="13"/>
      <c r="Z842" s="13"/>
      <c r="AA842" s="13"/>
      <c r="AB842" s="13"/>
      <c r="AC842" s="13"/>
      <c r="AD842" s="13"/>
    </row>
    <row r="843" ht="15.75" customHeight="1">
      <c r="B843" s="347"/>
      <c r="C843" s="117"/>
      <c r="D843" s="118"/>
      <c r="E843" s="119"/>
      <c r="F843" s="117"/>
      <c r="G843" s="117"/>
      <c r="H843" s="119"/>
      <c r="I843" s="13"/>
      <c r="J843" s="13"/>
      <c r="K843" s="13"/>
      <c r="L843" s="13"/>
      <c r="M843" s="13"/>
      <c r="N843" s="13"/>
      <c r="O843" s="13"/>
      <c r="P843" s="13"/>
      <c r="Q843" s="13"/>
      <c r="R843" s="13"/>
      <c r="S843" s="13"/>
      <c r="T843" s="13"/>
      <c r="U843" s="13"/>
      <c r="V843" s="13"/>
      <c r="W843" s="13"/>
      <c r="X843" s="13"/>
      <c r="Y843" s="13"/>
      <c r="Z843" s="13"/>
      <c r="AA843" s="13"/>
      <c r="AB843" s="13"/>
      <c r="AC843" s="13"/>
      <c r="AD843" s="13"/>
    </row>
    <row r="844" ht="15.75" customHeight="1">
      <c r="B844" s="347"/>
      <c r="C844" s="117"/>
      <c r="D844" s="118"/>
      <c r="E844" s="119"/>
      <c r="F844" s="117"/>
      <c r="G844" s="117"/>
      <c r="H844" s="119"/>
      <c r="I844" s="13"/>
      <c r="J844" s="13"/>
      <c r="K844" s="13"/>
      <c r="L844" s="13"/>
      <c r="M844" s="13"/>
      <c r="N844" s="13"/>
      <c r="O844" s="13"/>
      <c r="P844" s="13"/>
      <c r="Q844" s="13"/>
      <c r="R844" s="13"/>
      <c r="S844" s="13"/>
      <c r="T844" s="13"/>
      <c r="U844" s="13"/>
      <c r="V844" s="13"/>
      <c r="W844" s="13"/>
      <c r="X844" s="13"/>
      <c r="Y844" s="13"/>
      <c r="Z844" s="13"/>
      <c r="AA844" s="13"/>
      <c r="AB844" s="13"/>
      <c r="AC844" s="13"/>
      <c r="AD844" s="13"/>
    </row>
    <row r="845" ht="15.75" customHeight="1">
      <c r="B845" s="347"/>
      <c r="C845" s="117"/>
      <c r="D845" s="118"/>
      <c r="E845" s="119"/>
      <c r="F845" s="117"/>
      <c r="G845" s="117"/>
      <c r="H845" s="119"/>
      <c r="I845" s="13"/>
      <c r="J845" s="13"/>
      <c r="K845" s="13"/>
      <c r="L845" s="13"/>
      <c r="M845" s="13"/>
      <c r="N845" s="13"/>
      <c r="O845" s="13"/>
      <c r="P845" s="13"/>
      <c r="Q845" s="13"/>
      <c r="R845" s="13"/>
      <c r="S845" s="13"/>
      <c r="T845" s="13"/>
      <c r="U845" s="13"/>
      <c r="V845" s="13"/>
      <c r="W845" s="13"/>
      <c r="X845" s="13"/>
      <c r="Y845" s="13"/>
      <c r="Z845" s="13"/>
      <c r="AA845" s="13"/>
      <c r="AB845" s="13"/>
      <c r="AC845" s="13"/>
      <c r="AD845" s="13"/>
    </row>
    <row r="846" ht="15.75" customHeight="1">
      <c r="B846" s="347"/>
      <c r="C846" s="117"/>
      <c r="D846" s="118"/>
      <c r="E846" s="119"/>
      <c r="F846" s="117"/>
      <c r="G846" s="117"/>
      <c r="H846" s="119"/>
      <c r="I846" s="13"/>
      <c r="J846" s="13"/>
      <c r="K846" s="13"/>
      <c r="L846" s="13"/>
      <c r="M846" s="13"/>
      <c r="N846" s="13"/>
      <c r="O846" s="13"/>
      <c r="P846" s="13"/>
      <c r="Q846" s="13"/>
      <c r="R846" s="13"/>
      <c r="S846" s="13"/>
      <c r="T846" s="13"/>
      <c r="U846" s="13"/>
      <c r="V846" s="13"/>
      <c r="W846" s="13"/>
      <c r="X846" s="13"/>
      <c r="Y846" s="13"/>
      <c r="Z846" s="13"/>
      <c r="AA846" s="13"/>
      <c r="AB846" s="13"/>
      <c r="AC846" s="13"/>
      <c r="AD846" s="13"/>
    </row>
    <row r="847" ht="15.75" customHeight="1">
      <c r="B847" s="347"/>
      <c r="C847" s="117"/>
      <c r="D847" s="118"/>
      <c r="E847" s="119"/>
      <c r="F847" s="117"/>
      <c r="G847" s="117"/>
      <c r="H847" s="119"/>
      <c r="I847" s="13"/>
      <c r="J847" s="13"/>
      <c r="K847" s="13"/>
      <c r="L847" s="13"/>
      <c r="M847" s="13"/>
      <c r="N847" s="13"/>
      <c r="O847" s="13"/>
      <c r="P847" s="13"/>
      <c r="Q847" s="13"/>
      <c r="R847" s="13"/>
      <c r="S847" s="13"/>
      <c r="T847" s="13"/>
      <c r="U847" s="13"/>
      <c r="V847" s="13"/>
      <c r="W847" s="13"/>
      <c r="X847" s="13"/>
      <c r="Y847" s="13"/>
      <c r="Z847" s="13"/>
      <c r="AA847" s="13"/>
      <c r="AB847" s="13"/>
      <c r="AC847" s="13"/>
      <c r="AD847" s="13"/>
    </row>
    <row r="848" ht="15.75" customHeight="1">
      <c r="B848" s="347"/>
      <c r="C848" s="117"/>
      <c r="D848" s="118"/>
      <c r="E848" s="119"/>
      <c r="F848" s="117"/>
      <c r="G848" s="117"/>
      <c r="H848" s="119"/>
      <c r="I848" s="13"/>
      <c r="J848" s="13"/>
      <c r="K848" s="13"/>
      <c r="L848" s="13"/>
      <c r="M848" s="13"/>
      <c r="N848" s="13"/>
      <c r="O848" s="13"/>
      <c r="P848" s="13"/>
      <c r="Q848" s="13"/>
      <c r="R848" s="13"/>
      <c r="S848" s="13"/>
      <c r="T848" s="13"/>
      <c r="U848" s="13"/>
      <c r="V848" s="13"/>
      <c r="W848" s="13"/>
      <c r="X848" s="13"/>
      <c r="Y848" s="13"/>
      <c r="Z848" s="13"/>
      <c r="AA848" s="13"/>
      <c r="AB848" s="13"/>
      <c r="AC848" s="13"/>
      <c r="AD848" s="13"/>
    </row>
    <row r="849" ht="15.75" customHeight="1">
      <c r="B849" s="347"/>
      <c r="C849" s="117"/>
      <c r="D849" s="118"/>
      <c r="E849" s="119"/>
      <c r="F849" s="117"/>
      <c r="G849" s="117"/>
      <c r="H849" s="119"/>
      <c r="I849" s="13"/>
      <c r="J849" s="13"/>
      <c r="K849" s="13"/>
      <c r="L849" s="13"/>
      <c r="M849" s="13"/>
      <c r="N849" s="13"/>
      <c r="O849" s="13"/>
      <c r="P849" s="13"/>
      <c r="Q849" s="13"/>
      <c r="R849" s="13"/>
      <c r="S849" s="13"/>
      <c r="T849" s="13"/>
      <c r="U849" s="13"/>
      <c r="V849" s="13"/>
      <c r="W849" s="13"/>
      <c r="X849" s="13"/>
      <c r="Y849" s="13"/>
      <c r="Z849" s="13"/>
      <c r="AA849" s="13"/>
      <c r="AB849" s="13"/>
      <c r="AC849" s="13"/>
      <c r="AD849" s="13"/>
    </row>
    <row r="850" ht="15.75" customHeight="1">
      <c r="B850" s="347"/>
      <c r="C850" s="117"/>
      <c r="D850" s="118"/>
      <c r="E850" s="119"/>
      <c r="F850" s="117"/>
      <c r="G850" s="117"/>
      <c r="H850" s="119"/>
      <c r="I850" s="13"/>
      <c r="J850" s="13"/>
      <c r="K850" s="13"/>
      <c r="L850" s="13"/>
      <c r="M850" s="13"/>
      <c r="N850" s="13"/>
      <c r="O850" s="13"/>
      <c r="P850" s="13"/>
      <c r="Q850" s="13"/>
      <c r="R850" s="13"/>
      <c r="S850" s="13"/>
      <c r="T850" s="13"/>
      <c r="U850" s="13"/>
      <c r="V850" s="13"/>
      <c r="W850" s="13"/>
      <c r="X850" s="13"/>
      <c r="Y850" s="13"/>
      <c r="Z850" s="13"/>
      <c r="AA850" s="13"/>
      <c r="AB850" s="13"/>
      <c r="AC850" s="13"/>
      <c r="AD850" s="13"/>
    </row>
    <row r="851" ht="15.75" customHeight="1">
      <c r="B851" s="347"/>
      <c r="C851" s="117"/>
      <c r="D851" s="118"/>
      <c r="E851" s="119"/>
      <c r="F851" s="117"/>
      <c r="G851" s="117"/>
      <c r="H851" s="119"/>
      <c r="I851" s="13"/>
      <c r="J851" s="13"/>
      <c r="K851" s="13"/>
      <c r="L851" s="13"/>
      <c r="M851" s="13"/>
      <c r="N851" s="13"/>
      <c r="O851" s="13"/>
      <c r="P851" s="13"/>
      <c r="Q851" s="13"/>
      <c r="R851" s="13"/>
      <c r="S851" s="13"/>
      <c r="T851" s="13"/>
      <c r="U851" s="13"/>
      <c r="V851" s="13"/>
      <c r="W851" s="13"/>
      <c r="X851" s="13"/>
      <c r="Y851" s="13"/>
      <c r="Z851" s="13"/>
      <c r="AA851" s="13"/>
      <c r="AB851" s="13"/>
      <c r="AC851" s="13"/>
      <c r="AD851" s="13"/>
    </row>
    <row r="852" ht="15.75" customHeight="1">
      <c r="B852" s="347"/>
      <c r="C852" s="117"/>
      <c r="D852" s="118"/>
      <c r="E852" s="119"/>
      <c r="F852" s="117"/>
      <c r="G852" s="117"/>
      <c r="H852" s="119"/>
      <c r="I852" s="13"/>
      <c r="J852" s="13"/>
      <c r="K852" s="13"/>
      <c r="L852" s="13"/>
      <c r="M852" s="13"/>
      <c r="N852" s="13"/>
      <c r="O852" s="13"/>
      <c r="P852" s="13"/>
      <c r="Q852" s="13"/>
      <c r="R852" s="13"/>
      <c r="S852" s="13"/>
      <c r="T852" s="13"/>
      <c r="U852" s="13"/>
      <c r="V852" s="13"/>
      <c r="W852" s="13"/>
      <c r="X852" s="13"/>
      <c r="Y852" s="13"/>
      <c r="Z852" s="13"/>
      <c r="AA852" s="13"/>
      <c r="AB852" s="13"/>
      <c r="AC852" s="13"/>
      <c r="AD852" s="13"/>
    </row>
    <row r="853" ht="15.75" customHeight="1">
      <c r="B853" s="347"/>
      <c r="C853" s="117"/>
      <c r="D853" s="118"/>
      <c r="E853" s="119"/>
      <c r="F853" s="117"/>
      <c r="G853" s="117"/>
      <c r="H853" s="119"/>
      <c r="I853" s="13"/>
      <c r="J853" s="13"/>
      <c r="K853" s="13"/>
      <c r="L853" s="13"/>
      <c r="M853" s="13"/>
      <c r="N853" s="13"/>
      <c r="O853" s="13"/>
      <c r="P853" s="13"/>
      <c r="Q853" s="13"/>
      <c r="R853" s="13"/>
      <c r="S853" s="13"/>
      <c r="T853" s="13"/>
      <c r="U853" s="13"/>
      <c r="V853" s="13"/>
      <c r="W853" s="13"/>
      <c r="X853" s="13"/>
      <c r="Y853" s="13"/>
      <c r="Z853" s="13"/>
      <c r="AA853" s="13"/>
      <c r="AB853" s="13"/>
      <c r="AC853" s="13"/>
      <c r="AD853" s="13"/>
    </row>
    <row r="854" ht="15.75" customHeight="1">
      <c r="B854" s="347"/>
      <c r="C854" s="117"/>
      <c r="D854" s="118"/>
      <c r="E854" s="119"/>
      <c r="F854" s="117"/>
      <c r="G854" s="117"/>
      <c r="H854" s="119"/>
      <c r="I854" s="13"/>
      <c r="J854" s="13"/>
      <c r="K854" s="13"/>
      <c r="L854" s="13"/>
      <c r="M854" s="13"/>
      <c r="N854" s="13"/>
      <c r="O854" s="13"/>
      <c r="P854" s="13"/>
      <c r="Q854" s="13"/>
      <c r="R854" s="13"/>
      <c r="S854" s="13"/>
      <c r="T854" s="13"/>
      <c r="U854" s="13"/>
      <c r="V854" s="13"/>
      <c r="W854" s="13"/>
      <c r="X854" s="13"/>
      <c r="Y854" s="13"/>
      <c r="Z854" s="13"/>
      <c r="AA854" s="13"/>
      <c r="AB854" s="13"/>
      <c r="AC854" s="13"/>
      <c r="AD854" s="13"/>
    </row>
    <row r="855" ht="15.75" customHeight="1">
      <c r="B855" s="347"/>
      <c r="C855" s="117"/>
      <c r="D855" s="118"/>
      <c r="E855" s="119"/>
      <c r="F855" s="117"/>
      <c r="G855" s="117"/>
      <c r="H855" s="119"/>
      <c r="I855" s="13"/>
      <c r="J855" s="13"/>
      <c r="K855" s="13"/>
      <c r="L855" s="13"/>
      <c r="M855" s="13"/>
      <c r="N855" s="13"/>
      <c r="O855" s="13"/>
      <c r="P855" s="13"/>
      <c r="Q855" s="13"/>
      <c r="R855" s="13"/>
      <c r="S855" s="13"/>
      <c r="T855" s="13"/>
      <c r="U855" s="13"/>
      <c r="V855" s="13"/>
      <c r="W855" s="13"/>
      <c r="X855" s="13"/>
      <c r="Y855" s="13"/>
      <c r="Z855" s="13"/>
      <c r="AA855" s="13"/>
      <c r="AB855" s="13"/>
      <c r="AC855" s="13"/>
      <c r="AD855" s="13"/>
    </row>
    <row r="856" ht="15.75" customHeight="1">
      <c r="B856" s="347"/>
      <c r="C856" s="117"/>
      <c r="D856" s="118"/>
      <c r="E856" s="119"/>
      <c r="F856" s="117"/>
      <c r="G856" s="117"/>
      <c r="H856" s="119"/>
      <c r="I856" s="13"/>
      <c r="J856" s="13"/>
      <c r="K856" s="13"/>
      <c r="L856" s="13"/>
      <c r="M856" s="13"/>
      <c r="N856" s="13"/>
      <c r="O856" s="13"/>
      <c r="P856" s="13"/>
      <c r="Q856" s="13"/>
      <c r="R856" s="13"/>
      <c r="S856" s="13"/>
      <c r="T856" s="13"/>
      <c r="U856" s="13"/>
      <c r="V856" s="13"/>
      <c r="W856" s="13"/>
      <c r="X856" s="13"/>
      <c r="Y856" s="13"/>
      <c r="Z856" s="13"/>
      <c r="AA856" s="13"/>
      <c r="AB856" s="13"/>
      <c r="AC856" s="13"/>
      <c r="AD856" s="13"/>
    </row>
    <row r="857" ht="15.75" customHeight="1">
      <c r="B857" s="347"/>
      <c r="C857" s="117"/>
      <c r="D857" s="118"/>
      <c r="E857" s="119"/>
      <c r="F857" s="117"/>
      <c r="G857" s="117"/>
      <c r="H857" s="119"/>
      <c r="I857" s="13"/>
      <c r="J857" s="13"/>
      <c r="K857" s="13"/>
      <c r="L857" s="13"/>
      <c r="M857" s="13"/>
      <c r="N857" s="13"/>
      <c r="O857" s="13"/>
      <c r="P857" s="13"/>
      <c r="Q857" s="13"/>
      <c r="R857" s="13"/>
      <c r="S857" s="13"/>
      <c r="T857" s="13"/>
      <c r="U857" s="13"/>
      <c r="V857" s="13"/>
      <c r="W857" s="13"/>
      <c r="X857" s="13"/>
      <c r="Y857" s="13"/>
      <c r="Z857" s="13"/>
      <c r="AA857" s="13"/>
      <c r="AB857" s="13"/>
      <c r="AC857" s="13"/>
      <c r="AD857" s="13"/>
    </row>
    <row r="858" ht="15.75" customHeight="1">
      <c r="B858" s="347"/>
      <c r="C858" s="117"/>
      <c r="D858" s="118"/>
      <c r="E858" s="119"/>
      <c r="F858" s="117"/>
      <c r="G858" s="117"/>
      <c r="H858" s="119"/>
      <c r="I858" s="13"/>
      <c r="J858" s="13"/>
      <c r="K858" s="13"/>
      <c r="L858" s="13"/>
      <c r="M858" s="13"/>
      <c r="N858" s="13"/>
      <c r="O858" s="13"/>
      <c r="P858" s="13"/>
      <c r="Q858" s="13"/>
      <c r="R858" s="13"/>
      <c r="S858" s="13"/>
      <c r="T858" s="13"/>
      <c r="U858" s="13"/>
      <c r="V858" s="13"/>
      <c r="W858" s="13"/>
      <c r="X858" s="13"/>
      <c r="Y858" s="13"/>
      <c r="Z858" s="13"/>
      <c r="AA858" s="13"/>
      <c r="AB858" s="13"/>
      <c r="AC858" s="13"/>
      <c r="AD858" s="13"/>
    </row>
    <row r="859" ht="15.75" customHeight="1">
      <c r="B859" s="347"/>
      <c r="C859" s="117"/>
      <c r="D859" s="118"/>
      <c r="E859" s="119"/>
      <c r="F859" s="117"/>
      <c r="G859" s="117"/>
      <c r="H859" s="119"/>
      <c r="I859" s="13"/>
      <c r="J859" s="13"/>
      <c r="K859" s="13"/>
      <c r="L859" s="13"/>
      <c r="M859" s="13"/>
      <c r="N859" s="13"/>
      <c r="O859" s="13"/>
      <c r="P859" s="13"/>
      <c r="Q859" s="13"/>
      <c r="R859" s="13"/>
      <c r="S859" s="13"/>
      <c r="T859" s="13"/>
      <c r="U859" s="13"/>
      <c r="V859" s="13"/>
      <c r="W859" s="13"/>
      <c r="X859" s="13"/>
      <c r="Y859" s="13"/>
      <c r="Z859" s="13"/>
      <c r="AA859" s="13"/>
      <c r="AB859" s="13"/>
      <c r="AC859" s="13"/>
      <c r="AD859" s="13"/>
    </row>
    <row r="860" ht="15.75" customHeight="1">
      <c r="B860" s="347"/>
      <c r="C860" s="117"/>
      <c r="D860" s="118"/>
      <c r="E860" s="119"/>
      <c r="F860" s="117"/>
      <c r="G860" s="117"/>
      <c r="H860" s="119"/>
      <c r="I860" s="13"/>
      <c r="J860" s="13"/>
      <c r="K860" s="13"/>
      <c r="L860" s="13"/>
      <c r="M860" s="13"/>
      <c r="N860" s="13"/>
      <c r="O860" s="13"/>
      <c r="P860" s="13"/>
      <c r="Q860" s="13"/>
      <c r="R860" s="13"/>
      <c r="S860" s="13"/>
      <c r="T860" s="13"/>
      <c r="U860" s="13"/>
      <c r="V860" s="13"/>
      <c r="W860" s="13"/>
      <c r="X860" s="13"/>
      <c r="Y860" s="13"/>
      <c r="Z860" s="13"/>
      <c r="AA860" s="13"/>
      <c r="AB860" s="13"/>
      <c r="AC860" s="13"/>
      <c r="AD860" s="13"/>
    </row>
    <row r="861" ht="15.75" customHeight="1">
      <c r="B861" s="347"/>
      <c r="C861" s="117"/>
      <c r="D861" s="118"/>
      <c r="E861" s="119"/>
      <c r="F861" s="117"/>
      <c r="G861" s="117"/>
      <c r="H861" s="119"/>
      <c r="I861" s="13"/>
      <c r="J861" s="13"/>
      <c r="K861" s="13"/>
      <c r="L861" s="13"/>
      <c r="M861" s="13"/>
      <c r="N861" s="13"/>
      <c r="O861" s="13"/>
      <c r="P861" s="13"/>
      <c r="Q861" s="13"/>
      <c r="R861" s="13"/>
      <c r="S861" s="13"/>
      <c r="T861" s="13"/>
      <c r="U861" s="13"/>
      <c r="V861" s="13"/>
      <c r="W861" s="13"/>
      <c r="X861" s="13"/>
      <c r="Y861" s="13"/>
      <c r="Z861" s="13"/>
      <c r="AA861" s="13"/>
      <c r="AB861" s="13"/>
      <c r="AC861" s="13"/>
      <c r="AD861" s="13"/>
    </row>
    <row r="862" ht="15.75" customHeight="1">
      <c r="B862" s="347"/>
      <c r="C862" s="117"/>
      <c r="D862" s="118"/>
      <c r="E862" s="119"/>
      <c r="F862" s="117"/>
      <c r="G862" s="117"/>
      <c r="H862" s="119"/>
      <c r="I862" s="13"/>
      <c r="J862" s="13"/>
      <c r="K862" s="13"/>
      <c r="L862" s="13"/>
      <c r="M862" s="13"/>
      <c r="N862" s="13"/>
      <c r="O862" s="13"/>
      <c r="P862" s="13"/>
      <c r="Q862" s="13"/>
      <c r="R862" s="13"/>
      <c r="S862" s="13"/>
      <c r="T862" s="13"/>
      <c r="U862" s="13"/>
      <c r="V862" s="13"/>
      <c r="W862" s="13"/>
      <c r="X862" s="13"/>
      <c r="Y862" s="13"/>
      <c r="Z862" s="13"/>
      <c r="AA862" s="13"/>
      <c r="AB862" s="13"/>
      <c r="AC862" s="13"/>
      <c r="AD862" s="13"/>
    </row>
    <row r="863" ht="15.75" customHeight="1">
      <c r="B863" s="347"/>
      <c r="C863" s="117"/>
      <c r="D863" s="118"/>
      <c r="E863" s="119"/>
      <c r="F863" s="117"/>
      <c r="G863" s="117"/>
      <c r="H863" s="119"/>
      <c r="I863" s="13"/>
      <c r="J863" s="13"/>
      <c r="K863" s="13"/>
      <c r="L863" s="13"/>
      <c r="M863" s="13"/>
      <c r="N863" s="13"/>
      <c r="O863" s="13"/>
      <c r="P863" s="13"/>
      <c r="Q863" s="13"/>
      <c r="R863" s="13"/>
      <c r="S863" s="13"/>
      <c r="T863" s="13"/>
      <c r="U863" s="13"/>
      <c r="V863" s="13"/>
      <c r="W863" s="13"/>
      <c r="X863" s="13"/>
      <c r="Y863" s="13"/>
      <c r="Z863" s="13"/>
      <c r="AA863" s="13"/>
      <c r="AB863" s="13"/>
      <c r="AC863" s="13"/>
      <c r="AD863" s="13"/>
    </row>
    <row r="864" ht="15.75" customHeight="1">
      <c r="B864" s="347"/>
      <c r="C864" s="117"/>
      <c r="D864" s="118"/>
      <c r="E864" s="119"/>
      <c r="F864" s="117"/>
      <c r="G864" s="117"/>
      <c r="H864" s="119"/>
      <c r="I864" s="13"/>
      <c r="J864" s="13"/>
      <c r="K864" s="13"/>
      <c r="L864" s="13"/>
      <c r="M864" s="13"/>
      <c r="N864" s="13"/>
      <c r="O864" s="13"/>
      <c r="P864" s="13"/>
      <c r="Q864" s="13"/>
      <c r="R864" s="13"/>
      <c r="S864" s="13"/>
      <c r="T864" s="13"/>
      <c r="U864" s="13"/>
      <c r="V864" s="13"/>
      <c r="W864" s="13"/>
      <c r="X864" s="13"/>
      <c r="Y864" s="13"/>
      <c r="Z864" s="13"/>
      <c r="AA864" s="13"/>
      <c r="AB864" s="13"/>
      <c r="AC864" s="13"/>
      <c r="AD864" s="13"/>
    </row>
    <row r="865" ht="15.75" customHeight="1">
      <c r="B865" s="347"/>
      <c r="C865" s="117"/>
      <c r="D865" s="118"/>
      <c r="E865" s="119"/>
      <c r="F865" s="117"/>
      <c r="G865" s="117"/>
      <c r="H865" s="119"/>
      <c r="I865" s="13"/>
      <c r="J865" s="13"/>
      <c r="K865" s="13"/>
      <c r="L865" s="13"/>
      <c r="M865" s="13"/>
      <c r="N865" s="13"/>
      <c r="O865" s="13"/>
      <c r="P865" s="13"/>
      <c r="Q865" s="13"/>
      <c r="R865" s="13"/>
      <c r="S865" s="13"/>
      <c r="T865" s="13"/>
      <c r="U865" s="13"/>
      <c r="V865" s="13"/>
      <c r="W865" s="13"/>
      <c r="X865" s="13"/>
      <c r="Y865" s="13"/>
      <c r="Z865" s="13"/>
      <c r="AA865" s="13"/>
      <c r="AB865" s="13"/>
      <c r="AC865" s="13"/>
      <c r="AD865" s="13"/>
    </row>
    <row r="866" ht="15.75" customHeight="1">
      <c r="B866" s="347"/>
      <c r="C866" s="117"/>
      <c r="D866" s="118"/>
      <c r="E866" s="119"/>
      <c r="F866" s="117"/>
      <c r="G866" s="117"/>
      <c r="H866" s="119"/>
      <c r="I866" s="13"/>
      <c r="J866" s="13"/>
      <c r="K866" s="13"/>
      <c r="L866" s="13"/>
      <c r="M866" s="13"/>
      <c r="N866" s="13"/>
      <c r="O866" s="13"/>
      <c r="P866" s="13"/>
      <c r="Q866" s="13"/>
      <c r="R866" s="13"/>
      <c r="S866" s="13"/>
      <c r="T866" s="13"/>
      <c r="U866" s="13"/>
      <c r="V866" s="13"/>
      <c r="W866" s="13"/>
      <c r="X866" s="13"/>
      <c r="Y866" s="13"/>
      <c r="Z866" s="13"/>
      <c r="AA866" s="13"/>
      <c r="AB866" s="13"/>
      <c r="AC866" s="13"/>
      <c r="AD866" s="13"/>
    </row>
    <row r="867" ht="15.75" customHeight="1">
      <c r="B867" s="347"/>
      <c r="C867" s="117"/>
      <c r="D867" s="118"/>
      <c r="E867" s="119"/>
      <c r="F867" s="117"/>
      <c r="G867" s="117"/>
      <c r="H867" s="119"/>
      <c r="I867" s="13"/>
      <c r="J867" s="13"/>
      <c r="K867" s="13"/>
      <c r="L867" s="13"/>
      <c r="M867" s="13"/>
      <c r="N867" s="13"/>
      <c r="O867" s="13"/>
      <c r="P867" s="13"/>
      <c r="Q867" s="13"/>
      <c r="R867" s="13"/>
      <c r="S867" s="13"/>
      <c r="T867" s="13"/>
      <c r="U867" s="13"/>
      <c r="V867" s="13"/>
      <c r="W867" s="13"/>
      <c r="X867" s="13"/>
      <c r="Y867" s="13"/>
      <c r="Z867" s="13"/>
      <c r="AA867" s="13"/>
      <c r="AB867" s="13"/>
      <c r="AC867" s="13"/>
      <c r="AD867" s="13"/>
    </row>
    <row r="868" ht="15.75" customHeight="1">
      <c r="B868" s="347"/>
      <c r="C868" s="117"/>
      <c r="D868" s="118"/>
      <c r="E868" s="119"/>
      <c r="F868" s="117"/>
      <c r="G868" s="117"/>
      <c r="H868" s="119"/>
      <c r="I868" s="13"/>
      <c r="J868" s="13"/>
      <c r="K868" s="13"/>
      <c r="L868" s="13"/>
      <c r="M868" s="13"/>
      <c r="N868" s="13"/>
      <c r="O868" s="13"/>
      <c r="P868" s="13"/>
      <c r="Q868" s="13"/>
      <c r="R868" s="13"/>
      <c r="S868" s="13"/>
      <c r="T868" s="13"/>
      <c r="U868" s="13"/>
      <c r="V868" s="13"/>
      <c r="W868" s="13"/>
      <c r="X868" s="13"/>
      <c r="Y868" s="13"/>
      <c r="Z868" s="13"/>
      <c r="AA868" s="13"/>
      <c r="AB868" s="13"/>
      <c r="AC868" s="13"/>
      <c r="AD868" s="13"/>
    </row>
    <row r="869" ht="15.75" customHeight="1">
      <c r="B869" s="347"/>
      <c r="C869" s="117"/>
      <c r="D869" s="118"/>
      <c r="E869" s="119"/>
      <c r="F869" s="117"/>
      <c r="G869" s="117"/>
      <c r="H869" s="119"/>
      <c r="I869" s="13"/>
      <c r="J869" s="13"/>
      <c r="K869" s="13"/>
      <c r="L869" s="13"/>
      <c r="M869" s="13"/>
      <c r="N869" s="13"/>
      <c r="O869" s="13"/>
      <c r="P869" s="13"/>
      <c r="Q869" s="13"/>
      <c r="R869" s="13"/>
      <c r="S869" s="13"/>
      <c r="T869" s="13"/>
      <c r="U869" s="13"/>
      <c r="V869" s="13"/>
      <c r="W869" s="13"/>
      <c r="X869" s="13"/>
      <c r="Y869" s="13"/>
      <c r="Z869" s="13"/>
      <c r="AA869" s="13"/>
      <c r="AB869" s="13"/>
      <c r="AC869" s="13"/>
      <c r="AD869" s="13"/>
    </row>
    <row r="870" ht="15.75" customHeight="1">
      <c r="B870" s="347"/>
      <c r="C870" s="117"/>
      <c r="D870" s="118"/>
      <c r="E870" s="119"/>
      <c r="F870" s="117"/>
      <c r="G870" s="117"/>
      <c r="H870" s="119"/>
      <c r="I870" s="13"/>
      <c r="J870" s="13"/>
      <c r="K870" s="13"/>
      <c r="L870" s="13"/>
      <c r="M870" s="13"/>
      <c r="N870" s="13"/>
      <c r="O870" s="13"/>
      <c r="P870" s="13"/>
      <c r="Q870" s="13"/>
      <c r="R870" s="13"/>
      <c r="S870" s="13"/>
      <c r="T870" s="13"/>
      <c r="U870" s="13"/>
      <c r="V870" s="13"/>
      <c r="W870" s="13"/>
      <c r="X870" s="13"/>
      <c r="Y870" s="13"/>
      <c r="Z870" s="13"/>
      <c r="AA870" s="13"/>
      <c r="AB870" s="13"/>
      <c r="AC870" s="13"/>
      <c r="AD870" s="13"/>
    </row>
    <row r="871" ht="15.75" customHeight="1">
      <c r="B871" s="347"/>
      <c r="C871" s="117"/>
      <c r="D871" s="118"/>
      <c r="E871" s="119"/>
      <c r="F871" s="117"/>
      <c r="G871" s="117"/>
      <c r="H871" s="119"/>
      <c r="I871" s="13"/>
      <c r="J871" s="13"/>
      <c r="K871" s="13"/>
      <c r="L871" s="13"/>
      <c r="M871" s="13"/>
      <c r="N871" s="13"/>
      <c r="O871" s="13"/>
      <c r="P871" s="13"/>
      <c r="Q871" s="13"/>
      <c r="R871" s="13"/>
      <c r="S871" s="13"/>
      <c r="T871" s="13"/>
      <c r="U871" s="13"/>
      <c r="V871" s="13"/>
      <c r="W871" s="13"/>
      <c r="X871" s="13"/>
      <c r="Y871" s="13"/>
      <c r="Z871" s="13"/>
      <c r="AA871" s="13"/>
      <c r="AB871" s="13"/>
      <c r="AC871" s="13"/>
      <c r="AD871" s="13"/>
    </row>
    <row r="872" ht="15.75" customHeight="1">
      <c r="B872" s="347"/>
      <c r="C872" s="117"/>
      <c r="D872" s="118"/>
      <c r="E872" s="119"/>
      <c r="F872" s="117"/>
      <c r="G872" s="117"/>
      <c r="H872" s="119"/>
      <c r="I872" s="13"/>
      <c r="J872" s="13"/>
      <c r="K872" s="13"/>
      <c r="L872" s="13"/>
      <c r="M872" s="13"/>
      <c r="N872" s="13"/>
      <c r="O872" s="13"/>
      <c r="P872" s="13"/>
      <c r="Q872" s="13"/>
      <c r="R872" s="13"/>
      <c r="S872" s="13"/>
      <c r="T872" s="13"/>
      <c r="U872" s="13"/>
      <c r="V872" s="13"/>
      <c r="W872" s="13"/>
      <c r="X872" s="13"/>
      <c r="Y872" s="13"/>
      <c r="Z872" s="13"/>
      <c r="AA872" s="13"/>
      <c r="AB872" s="13"/>
      <c r="AC872" s="13"/>
      <c r="AD872" s="13"/>
    </row>
    <row r="873" ht="15.75" customHeight="1">
      <c r="B873" s="347"/>
      <c r="C873" s="117"/>
      <c r="D873" s="118"/>
      <c r="E873" s="119"/>
      <c r="F873" s="117"/>
      <c r="G873" s="117"/>
      <c r="H873" s="119"/>
      <c r="I873" s="13"/>
      <c r="J873" s="13"/>
      <c r="K873" s="13"/>
      <c r="L873" s="13"/>
      <c r="M873" s="13"/>
      <c r="N873" s="13"/>
      <c r="O873" s="13"/>
      <c r="P873" s="13"/>
      <c r="Q873" s="13"/>
      <c r="R873" s="13"/>
      <c r="S873" s="13"/>
      <c r="T873" s="13"/>
      <c r="U873" s="13"/>
      <c r="V873" s="13"/>
      <c r="W873" s="13"/>
      <c r="X873" s="13"/>
      <c r="Y873" s="13"/>
      <c r="Z873" s="13"/>
      <c r="AA873" s="13"/>
      <c r="AB873" s="13"/>
      <c r="AC873" s="13"/>
      <c r="AD873" s="13"/>
    </row>
    <row r="874" ht="15.75" customHeight="1">
      <c r="B874" s="347"/>
      <c r="C874" s="117"/>
      <c r="D874" s="118"/>
      <c r="E874" s="119"/>
      <c r="F874" s="117"/>
      <c r="G874" s="117"/>
      <c r="H874" s="119"/>
      <c r="I874" s="13"/>
      <c r="J874" s="13"/>
      <c r="K874" s="13"/>
      <c r="L874" s="13"/>
      <c r="M874" s="13"/>
      <c r="N874" s="13"/>
      <c r="O874" s="13"/>
      <c r="P874" s="13"/>
      <c r="Q874" s="13"/>
      <c r="R874" s="13"/>
      <c r="S874" s="13"/>
      <c r="T874" s="13"/>
      <c r="U874" s="13"/>
      <c r="V874" s="13"/>
      <c r="W874" s="13"/>
      <c r="X874" s="13"/>
      <c r="Y874" s="13"/>
      <c r="Z874" s="13"/>
      <c r="AA874" s="13"/>
      <c r="AB874" s="13"/>
      <c r="AC874" s="13"/>
      <c r="AD874" s="13"/>
    </row>
    <row r="875" ht="15.75" customHeight="1">
      <c r="B875" s="347"/>
      <c r="C875" s="117"/>
      <c r="D875" s="118"/>
      <c r="E875" s="119"/>
      <c r="F875" s="117"/>
      <c r="G875" s="117"/>
      <c r="H875" s="119"/>
      <c r="I875" s="13"/>
      <c r="J875" s="13"/>
      <c r="K875" s="13"/>
      <c r="L875" s="13"/>
      <c r="M875" s="13"/>
      <c r="N875" s="13"/>
      <c r="O875" s="13"/>
      <c r="P875" s="13"/>
      <c r="Q875" s="13"/>
      <c r="R875" s="13"/>
      <c r="S875" s="13"/>
      <c r="T875" s="13"/>
      <c r="U875" s="13"/>
      <c r="V875" s="13"/>
      <c r="W875" s="13"/>
      <c r="X875" s="13"/>
      <c r="Y875" s="13"/>
      <c r="Z875" s="13"/>
      <c r="AA875" s="13"/>
      <c r="AB875" s="13"/>
      <c r="AC875" s="13"/>
      <c r="AD875" s="13"/>
    </row>
    <row r="876" ht="15.75" customHeight="1">
      <c r="B876" s="347"/>
      <c r="C876" s="117"/>
      <c r="D876" s="118"/>
      <c r="E876" s="119"/>
      <c r="F876" s="117"/>
      <c r="G876" s="117"/>
      <c r="H876" s="119"/>
      <c r="I876" s="13"/>
      <c r="J876" s="13"/>
      <c r="K876" s="13"/>
      <c r="L876" s="13"/>
      <c r="M876" s="13"/>
      <c r="N876" s="13"/>
      <c r="O876" s="13"/>
      <c r="P876" s="13"/>
      <c r="Q876" s="13"/>
      <c r="R876" s="13"/>
      <c r="S876" s="13"/>
      <c r="T876" s="13"/>
      <c r="U876" s="13"/>
      <c r="V876" s="13"/>
      <c r="W876" s="13"/>
      <c r="X876" s="13"/>
      <c r="Y876" s="13"/>
      <c r="Z876" s="13"/>
      <c r="AA876" s="13"/>
      <c r="AB876" s="13"/>
      <c r="AC876" s="13"/>
      <c r="AD876" s="13"/>
    </row>
    <row r="877" ht="15.75" customHeight="1">
      <c r="B877" s="347"/>
      <c r="C877" s="117"/>
      <c r="D877" s="118"/>
      <c r="E877" s="119"/>
      <c r="F877" s="117"/>
      <c r="G877" s="117"/>
      <c r="H877" s="119"/>
      <c r="I877" s="13"/>
      <c r="J877" s="13"/>
      <c r="K877" s="13"/>
      <c r="L877" s="13"/>
      <c r="M877" s="13"/>
      <c r="N877" s="13"/>
      <c r="O877" s="13"/>
      <c r="P877" s="13"/>
      <c r="Q877" s="13"/>
      <c r="R877" s="13"/>
      <c r="S877" s="13"/>
      <c r="T877" s="13"/>
      <c r="U877" s="13"/>
      <c r="V877" s="13"/>
      <c r="W877" s="13"/>
      <c r="X877" s="13"/>
      <c r="Y877" s="13"/>
      <c r="Z877" s="13"/>
      <c r="AA877" s="13"/>
      <c r="AB877" s="13"/>
      <c r="AC877" s="13"/>
      <c r="AD877" s="13"/>
    </row>
    <row r="878" ht="15.75" customHeight="1">
      <c r="B878" s="347"/>
      <c r="C878" s="117"/>
      <c r="D878" s="118"/>
      <c r="E878" s="119"/>
      <c r="F878" s="117"/>
      <c r="G878" s="117"/>
      <c r="H878" s="119"/>
      <c r="I878" s="13"/>
      <c r="J878" s="13"/>
      <c r="K878" s="13"/>
      <c r="L878" s="13"/>
      <c r="M878" s="13"/>
      <c r="N878" s="13"/>
      <c r="O878" s="13"/>
      <c r="P878" s="13"/>
      <c r="Q878" s="13"/>
      <c r="R878" s="13"/>
      <c r="S878" s="13"/>
      <c r="T878" s="13"/>
      <c r="U878" s="13"/>
      <c r="V878" s="13"/>
      <c r="W878" s="13"/>
      <c r="X878" s="13"/>
      <c r="Y878" s="13"/>
      <c r="Z878" s="13"/>
      <c r="AA878" s="13"/>
      <c r="AB878" s="13"/>
      <c r="AC878" s="13"/>
      <c r="AD878" s="13"/>
    </row>
    <row r="879" ht="15.75" customHeight="1">
      <c r="B879" s="347"/>
      <c r="C879" s="117"/>
      <c r="D879" s="118"/>
      <c r="E879" s="119"/>
      <c r="F879" s="117"/>
      <c r="G879" s="117"/>
      <c r="H879" s="119"/>
      <c r="I879" s="13"/>
      <c r="J879" s="13"/>
      <c r="K879" s="13"/>
      <c r="L879" s="13"/>
      <c r="M879" s="13"/>
      <c r="N879" s="13"/>
      <c r="O879" s="13"/>
      <c r="P879" s="13"/>
      <c r="Q879" s="13"/>
      <c r="R879" s="13"/>
      <c r="S879" s="13"/>
      <c r="T879" s="13"/>
      <c r="U879" s="13"/>
      <c r="V879" s="13"/>
      <c r="W879" s="13"/>
      <c r="X879" s="13"/>
      <c r="Y879" s="13"/>
      <c r="Z879" s="13"/>
      <c r="AA879" s="13"/>
      <c r="AB879" s="13"/>
      <c r="AC879" s="13"/>
      <c r="AD879" s="13"/>
    </row>
    <row r="880" ht="15.75" customHeight="1">
      <c r="B880" s="347"/>
      <c r="C880" s="117"/>
      <c r="D880" s="118"/>
      <c r="E880" s="119"/>
      <c r="F880" s="117"/>
      <c r="G880" s="117"/>
      <c r="H880" s="119"/>
      <c r="I880" s="13"/>
      <c r="J880" s="13"/>
      <c r="K880" s="13"/>
      <c r="L880" s="13"/>
      <c r="M880" s="13"/>
      <c r="N880" s="13"/>
      <c r="O880" s="13"/>
      <c r="P880" s="13"/>
      <c r="Q880" s="13"/>
      <c r="R880" s="13"/>
      <c r="S880" s="13"/>
      <c r="T880" s="13"/>
      <c r="U880" s="13"/>
      <c r="V880" s="13"/>
      <c r="W880" s="13"/>
      <c r="X880" s="13"/>
      <c r="Y880" s="13"/>
      <c r="Z880" s="13"/>
      <c r="AA880" s="13"/>
      <c r="AB880" s="13"/>
      <c r="AC880" s="13"/>
      <c r="AD880" s="13"/>
    </row>
    <row r="881" ht="15.75" customHeight="1">
      <c r="B881" s="347"/>
      <c r="C881" s="117"/>
      <c r="D881" s="118"/>
      <c r="E881" s="119"/>
      <c r="F881" s="117"/>
      <c r="G881" s="117"/>
      <c r="H881" s="119"/>
      <c r="I881" s="13"/>
      <c r="J881" s="13"/>
      <c r="K881" s="13"/>
      <c r="L881" s="13"/>
      <c r="M881" s="13"/>
      <c r="N881" s="13"/>
      <c r="O881" s="13"/>
      <c r="P881" s="13"/>
      <c r="Q881" s="13"/>
      <c r="R881" s="13"/>
      <c r="S881" s="13"/>
      <c r="T881" s="13"/>
      <c r="U881" s="13"/>
      <c r="V881" s="13"/>
      <c r="W881" s="13"/>
      <c r="X881" s="13"/>
      <c r="Y881" s="13"/>
      <c r="Z881" s="13"/>
      <c r="AA881" s="13"/>
      <c r="AB881" s="13"/>
      <c r="AC881" s="13"/>
      <c r="AD881" s="13"/>
    </row>
    <row r="882" ht="15.75" customHeight="1">
      <c r="B882" s="347"/>
      <c r="C882" s="117"/>
      <c r="D882" s="118"/>
      <c r="E882" s="119"/>
      <c r="F882" s="117"/>
      <c r="G882" s="117"/>
      <c r="H882" s="119"/>
      <c r="I882" s="13"/>
      <c r="J882" s="13"/>
      <c r="K882" s="13"/>
      <c r="L882" s="13"/>
      <c r="M882" s="13"/>
      <c r="N882" s="13"/>
      <c r="O882" s="13"/>
      <c r="P882" s="13"/>
      <c r="Q882" s="13"/>
      <c r="R882" s="13"/>
      <c r="S882" s="13"/>
      <c r="T882" s="13"/>
      <c r="U882" s="13"/>
      <c r="V882" s="13"/>
      <c r="W882" s="13"/>
      <c r="X882" s="13"/>
      <c r="Y882" s="13"/>
      <c r="Z882" s="13"/>
      <c r="AA882" s="13"/>
      <c r="AB882" s="13"/>
      <c r="AC882" s="13"/>
      <c r="AD882" s="13"/>
    </row>
    <row r="883" ht="15.75" customHeight="1">
      <c r="B883" s="347"/>
      <c r="C883" s="117"/>
      <c r="D883" s="118"/>
      <c r="E883" s="119"/>
      <c r="F883" s="117"/>
      <c r="G883" s="117"/>
      <c r="H883" s="119"/>
      <c r="I883" s="13"/>
      <c r="J883" s="13"/>
      <c r="K883" s="13"/>
      <c r="L883" s="13"/>
      <c r="M883" s="13"/>
      <c r="N883" s="13"/>
      <c r="O883" s="13"/>
      <c r="P883" s="13"/>
      <c r="Q883" s="13"/>
      <c r="R883" s="13"/>
      <c r="S883" s="13"/>
      <c r="T883" s="13"/>
      <c r="U883" s="13"/>
      <c r="V883" s="13"/>
      <c r="W883" s="13"/>
      <c r="X883" s="13"/>
      <c r="Y883" s="13"/>
      <c r="Z883" s="13"/>
      <c r="AA883" s="13"/>
      <c r="AB883" s="13"/>
      <c r="AC883" s="13"/>
      <c r="AD883" s="13"/>
    </row>
    <row r="884" ht="15.75" customHeight="1">
      <c r="B884" s="347"/>
      <c r="C884" s="117"/>
      <c r="D884" s="118"/>
      <c r="E884" s="119"/>
      <c r="F884" s="117"/>
      <c r="G884" s="117"/>
      <c r="H884" s="119"/>
      <c r="I884" s="13"/>
      <c r="J884" s="13"/>
      <c r="K884" s="13"/>
      <c r="L884" s="13"/>
      <c r="M884" s="13"/>
      <c r="N884" s="13"/>
      <c r="O884" s="13"/>
      <c r="P884" s="13"/>
      <c r="Q884" s="13"/>
      <c r="R884" s="13"/>
      <c r="S884" s="13"/>
      <c r="T884" s="13"/>
      <c r="U884" s="13"/>
      <c r="V884" s="13"/>
      <c r="W884" s="13"/>
      <c r="X884" s="13"/>
      <c r="Y884" s="13"/>
      <c r="Z884" s="13"/>
      <c r="AA884" s="13"/>
      <c r="AB884" s="13"/>
      <c r="AC884" s="13"/>
      <c r="AD884" s="13"/>
    </row>
    <row r="885" ht="15.75" customHeight="1">
      <c r="B885" s="347"/>
      <c r="C885" s="117"/>
      <c r="D885" s="118"/>
      <c r="E885" s="119"/>
      <c r="F885" s="117"/>
      <c r="G885" s="117"/>
      <c r="H885" s="119"/>
      <c r="I885" s="13"/>
      <c r="J885" s="13"/>
      <c r="K885" s="13"/>
      <c r="L885" s="13"/>
      <c r="M885" s="13"/>
      <c r="N885" s="13"/>
      <c r="O885" s="13"/>
      <c r="P885" s="13"/>
      <c r="Q885" s="13"/>
      <c r="R885" s="13"/>
      <c r="S885" s="13"/>
      <c r="T885" s="13"/>
      <c r="U885" s="13"/>
      <c r="V885" s="13"/>
      <c r="W885" s="13"/>
      <c r="X885" s="13"/>
      <c r="Y885" s="13"/>
      <c r="Z885" s="13"/>
      <c r="AA885" s="13"/>
      <c r="AB885" s="13"/>
      <c r="AC885" s="13"/>
      <c r="AD885" s="13"/>
    </row>
    <row r="886" ht="15.75" customHeight="1">
      <c r="B886" s="347"/>
      <c r="C886" s="117"/>
      <c r="D886" s="118"/>
      <c r="E886" s="119"/>
      <c r="F886" s="117"/>
      <c r="G886" s="117"/>
      <c r="H886" s="119"/>
      <c r="I886" s="13"/>
      <c r="J886" s="13"/>
      <c r="K886" s="13"/>
      <c r="L886" s="13"/>
      <c r="M886" s="13"/>
      <c r="N886" s="13"/>
      <c r="O886" s="13"/>
      <c r="P886" s="13"/>
      <c r="Q886" s="13"/>
      <c r="R886" s="13"/>
      <c r="S886" s="13"/>
      <c r="T886" s="13"/>
      <c r="U886" s="13"/>
      <c r="V886" s="13"/>
      <c r="W886" s="13"/>
      <c r="X886" s="13"/>
      <c r="Y886" s="13"/>
      <c r="Z886" s="13"/>
      <c r="AA886" s="13"/>
      <c r="AB886" s="13"/>
      <c r="AC886" s="13"/>
      <c r="AD886" s="13"/>
    </row>
    <row r="887" ht="15.75" customHeight="1">
      <c r="B887" s="347"/>
      <c r="C887" s="117"/>
      <c r="D887" s="118"/>
      <c r="E887" s="119"/>
      <c r="F887" s="117"/>
      <c r="G887" s="117"/>
      <c r="H887" s="119"/>
      <c r="I887" s="13"/>
      <c r="J887" s="13"/>
      <c r="K887" s="13"/>
      <c r="L887" s="13"/>
      <c r="M887" s="13"/>
      <c r="N887" s="13"/>
      <c r="O887" s="13"/>
      <c r="P887" s="13"/>
      <c r="Q887" s="13"/>
      <c r="R887" s="13"/>
      <c r="S887" s="13"/>
      <c r="T887" s="13"/>
      <c r="U887" s="13"/>
      <c r="V887" s="13"/>
      <c r="W887" s="13"/>
      <c r="X887" s="13"/>
      <c r="Y887" s="13"/>
      <c r="Z887" s="13"/>
      <c r="AA887" s="13"/>
      <c r="AB887" s="13"/>
      <c r="AC887" s="13"/>
      <c r="AD887" s="13"/>
    </row>
    <row r="888" ht="15.75" customHeight="1">
      <c r="B888" s="347"/>
      <c r="C888" s="117"/>
      <c r="D888" s="118"/>
      <c r="E888" s="119"/>
      <c r="F888" s="117"/>
      <c r="G888" s="117"/>
      <c r="H888" s="119"/>
      <c r="I888" s="13"/>
      <c r="J888" s="13"/>
      <c r="K888" s="13"/>
      <c r="L888" s="13"/>
      <c r="M888" s="13"/>
      <c r="N888" s="13"/>
      <c r="O888" s="13"/>
      <c r="P888" s="13"/>
      <c r="Q888" s="13"/>
      <c r="R888" s="13"/>
      <c r="S888" s="13"/>
      <c r="T888" s="13"/>
      <c r="U888" s="13"/>
      <c r="V888" s="13"/>
      <c r="W888" s="13"/>
      <c r="X888" s="13"/>
      <c r="Y888" s="13"/>
      <c r="Z888" s="13"/>
      <c r="AA888" s="13"/>
      <c r="AB888" s="13"/>
      <c r="AC888" s="13"/>
      <c r="AD888" s="13"/>
    </row>
    <row r="889" ht="15.75" customHeight="1">
      <c r="B889" s="347"/>
      <c r="C889" s="117"/>
      <c r="D889" s="118"/>
      <c r="E889" s="119"/>
      <c r="F889" s="117"/>
      <c r="G889" s="117"/>
      <c r="H889" s="119"/>
      <c r="I889" s="13"/>
      <c r="J889" s="13"/>
      <c r="K889" s="13"/>
      <c r="L889" s="13"/>
      <c r="M889" s="13"/>
      <c r="N889" s="13"/>
      <c r="O889" s="13"/>
      <c r="P889" s="13"/>
      <c r="Q889" s="13"/>
      <c r="R889" s="13"/>
      <c r="S889" s="13"/>
      <c r="T889" s="13"/>
      <c r="U889" s="13"/>
      <c r="V889" s="13"/>
      <c r="W889" s="13"/>
      <c r="X889" s="13"/>
      <c r="Y889" s="13"/>
      <c r="Z889" s="13"/>
      <c r="AA889" s="13"/>
      <c r="AB889" s="13"/>
      <c r="AC889" s="13"/>
      <c r="AD889" s="13"/>
    </row>
    <row r="890" ht="15.75" customHeight="1">
      <c r="B890" s="347"/>
      <c r="C890" s="117"/>
      <c r="D890" s="118"/>
      <c r="E890" s="119"/>
      <c r="F890" s="117"/>
      <c r="G890" s="117"/>
      <c r="H890" s="119"/>
      <c r="I890" s="13"/>
      <c r="J890" s="13"/>
      <c r="K890" s="13"/>
      <c r="L890" s="13"/>
      <c r="M890" s="13"/>
      <c r="N890" s="13"/>
      <c r="O890" s="13"/>
      <c r="P890" s="13"/>
      <c r="Q890" s="13"/>
      <c r="R890" s="13"/>
      <c r="S890" s="13"/>
      <c r="T890" s="13"/>
      <c r="U890" s="13"/>
      <c r="V890" s="13"/>
      <c r="W890" s="13"/>
      <c r="X890" s="13"/>
      <c r="Y890" s="13"/>
      <c r="Z890" s="13"/>
      <c r="AA890" s="13"/>
      <c r="AB890" s="13"/>
      <c r="AC890" s="13"/>
      <c r="AD890" s="13"/>
    </row>
    <row r="891" ht="15.75" customHeight="1">
      <c r="B891" s="347"/>
      <c r="C891" s="117"/>
      <c r="D891" s="118"/>
      <c r="E891" s="119"/>
      <c r="F891" s="117"/>
      <c r="G891" s="117"/>
      <c r="H891" s="119"/>
      <c r="I891" s="13"/>
      <c r="J891" s="13"/>
      <c r="K891" s="13"/>
      <c r="L891" s="13"/>
      <c r="M891" s="13"/>
      <c r="N891" s="13"/>
      <c r="O891" s="13"/>
      <c r="P891" s="13"/>
      <c r="Q891" s="13"/>
      <c r="R891" s="13"/>
      <c r="S891" s="13"/>
      <c r="T891" s="13"/>
      <c r="U891" s="13"/>
      <c r="V891" s="13"/>
      <c r="W891" s="13"/>
      <c r="X891" s="13"/>
      <c r="Y891" s="13"/>
      <c r="Z891" s="13"/>
      <c r="AA891" s="13"/>
      <c r="AB891" s="13"/>
      <c r="AC891" s="13"/>
      <c r="AD891" s="13"/>
    </row>
    <row r="892" ht="15.75" customHeight="1">
      <c r="B892" s="347"/>
      <c r="C892" s="117"/>
      <c r="D892" s="118"/>
      <c r="E892" s="119"/>
      <c r="F892" s="117"/>
      <c r="G892" s="117"/>
      <c r="H892" s="119"/>
      <c r="I892" s="13"/>
      <c r="J892" s="13"/>
      <c r="K892" s="13"/>
      <c r="L892" s="13"/>
      <c r="M892" s="13"/>
      <c r="N892" s="13"/>
      <c r="O892" s="13"/>
      <c r="P892" s="13"/>
      <c r="Q892" s="13"/>
      <c r="R892" s="13"/>
      <c r="S892" s="13"/>
      <c r="T892" s="13"/>
      <c r="U892" s="13"/>
      <c r="V892" s="13"/>
      <c r="W892" s="13"/>
      <c r="X892" s="13"/>
      <c r="Y892" s="13"/>
      <c r="Z892" s="13"/>
      <c r="AA892" s="13"/>
      <c r="AB892" s="13"/>
      <c r="AC892" s="13"/>
      <c r="AD892" s="13"/>
    </row>
    <row r="893" ht="15.75" customHeight="1">
      <c r="B893" s="347"/>
      <c r="C893" s="117"/>
      <c r="D893" s="118"/>
      <c r="E893" s="119"/>
      <c r="F893" s="117"/>
      <c r="G893" s="117"/>
      <c r="H893" s="119"/>
      <c r="I893" s="13"/>
      <c r="J893" s="13"/>
      <c r="K893" s="13"/>
      <c r="L893" s="13"/>
      <c r="M893" s="13"/>
      <c r="N893" s="13"/>
      <c r="O893" s="13"/>
      <c r="P893" s="13"/>
      <c r="Q893" s="13"/>
      <c r="R893" s="13"/>
      <c r="S893" s="13"/>
      <c r="T893" s="13"/>
      <c r="U893" s="13"/>
      <c r="V893" s="13"/>
      <c r="W893" s="13"/>
      <c r="X893" s="13"/>
      <c r="Y893" s="13"/>
      <c r="Z893" s="13"/>
      <c r="AA893" s="13"/>
      <c r="AB893" s="13"/>
      <c r="AC893" s="13"/>
      <c r="AD893" s="13"/>
    </row>
    <row r="894" ht="15.75" customHeight="1">
      <c r="B894" s="347"/>
      <c r="C894" s="117"/>
      <c r="D894" s="118"/>
      <c r="E894" s="119"/>
      <c r="F894" s="117"/>
      <c r="G894" s="117"/>
      <c r="H894" s="119"/>
      <c r="I894" s="13"/>
      <c r="J894" s="13"/>
      <c r="K894" s="13"/>
      <c r="L894" s="13"/>
      <c r="M894" s="13"/>
      <c r="N894" s="13"/>
      <c r="O894" s="13"/>
      <c r="P894" s="13"/>
      <c r="Q894" s="13"/>
      <c r="R894" s="13"/>
      <c r="S894" s="13"/>
      <c r="T894" s="13"/>
      <c r="U894" s="13"/>
      <c r="V894" s="13"/>
      <c r="W894" s="13"/>
      <c r="X894" s="13"/>
      <c r="Y894" s="13"/>
      <c r="Z894" s="13"/>
      <c r="AA894" s="13"/>
      <c r="AB894" s="13"/>
      <c r="AC894" s="13"/>
      <c r="AD894" s="13"/>
    </row>
    <row r="895" ht="15.75" customHeight="1">
      <c r="B895" s="347"/>
      <c r="C895" s="117"/>
      <c r="D895" s="118"/>
      <c r="E895" s="119"/>
      <c r="F895" s="117"/>
      <c r="G895" s="117"/>
      <c r="H895" s="119"/>
      <c r="I895" s="13"/>
      <c r="J895" s="13"/>
      <c r="K895" s="13"/>
      <c r="L895" s="13"/>
      <c r="M895" s="13"/>
      <c r="N895" s="13"/>
      <c r="O895" s="13"/>
      <c r="P895" s="13"/>
      <c r="Q895" s="13"/>
      <c r="R895" s="13"/>
      <c r="S895" s="13"/>
      <c r="T895" s="13"/>
      <c r="U895" s="13"/>
      <c r="V895" s="13"/>
      <c r="W895" s="13"/>
      <c r="X895" s="13"/>
      <c r="Y895" s="13"/>
      <c r="Z895" s="13"/>
      <c r="AA895" s="13"/>
      <c r="AB895" s="13"/>
      <c r="AC895" s="13"/>
      <c r="AD895" s="13"/>
    </row>
    <row r="896" ht="15.75" customHeight="1">
      <c r="B896" s="347"/>
      <c r="C896" s="117"/>
      <c r="D896" s="118"/>
      <c r="E896" s="119"/>
      <c r="F896" s="117"/>
      <c r="G896" s="117"/>
      <c r="H896" s="119"/>
      <c r="I896" s="13"/>
      <c r="J896" s="13"/>
      <c r="K896" s="13"/>
      <c r="L896" s="13"/>
      <c r="M896" s="13"/>
      <c r="N896" s="13"/>
      <c r="O896" s="13"/>
      <c r="P896" s="13"/>
      <c r="Q896" s="13"/>
      <c r="R896" s="13"/>
      <c r="S896" s="13"/>
      <c r="T896" s="13"/>
      <c r="U896" s="13"/>
      <c r="V896" s="13"/>
      <c r="W896" s="13"/>
      <c r="X896" s="13"/>
      <c r="Y896" s="13"/>
      <c r="Z896" s="13"/>
      <c r="AA896" s="13"/>
      <c r="AB896" s="13"/>
      <c r="AC896" s="13"/>
      <c r="AD896" s="13"/>
    </row>
    <row r="897" ht="15.75" customHeight="1">
      <c r="B897" s="347"/>
      <c r="C897" s="117"/>
      <c r="D897" s="118"/>
      <c r="E897" s="119"/>
      <c r="F897" s="117"/>
      <c r="G897" s="117"/>
      <c r="H897" s="119"/>
      <c r="I897" s="13"/>
      <c r="J897" s="13"/>
      <c r="K897" s="13"/>
      <c r="L897" s="13"/>
      <c r="M897" s="13"/>
      <c r="N897" s="13"/>
      <c r="O897" s="13"/>
      <c r="P897" s="13"/>
      <c r="Q897" s="13"/>
      <c r="R897" s="13"/>
      <c r="S897" s="13"/>
      <c r="T897" s="13"/>
      <c r="U897" s="13"/>
      <c r="V897" s="13"/>
      <c r="W897" s="13"/>
      <c r="X897" s="13"/>
      <c r="Y897" s="13"/>
      <c r="Z897" s="13"/>
      <c r="AA897" s="13"/>
      <c r="AB897" s="13"/>
      <c r="AC897" s="13"/>
      <c r="AD897" s="13"/>
    </row>
    <row r="898" ht="15.75" customHeight="1">
      <c r="B898" s="347"/>
      <c r="C898" s="117"/>
      <c r="D898" s="118"/>
      <c r="E898" s="119"/>
      <c r="F898" s="117"/>
      <c r="G898" s="117"/>
      <c r="H898" s="119"/>
      <c r="I898" s="13"/>
      <c r="J898" s="13"/>
      <c r="K898" s="13"/>
      <c r="L898" s="13"/>
      <c r="M898" s="13"/>
      <c r="N898" s="13"/>
      <c r="O898" s="13"/>
      <c r="P898" s="13"/>
      <c r="Q898" s="13"/>
      <c r="R898" s="13"/>
      <c r="S898" s="13"/>
      <c r="T898" s="13"/>
      <c r="U898" s="13"/>
      <c r="V898" s="13"/>
      <c r="W898" s="13"/>
      <c r="X898" s="13"/>
      <c r="Y898" s="13"/>
      <c r="Z898" s="13"/>
      <c r="AA898" s="13"/>
      <c r="AB898" s="13"/>
      <c r="AC898" s="13"/>
      <c r="AD898" s="13"/>
    </row>
    <row r="899" ht="15.75" customHeight="1">
      <c r="B899" s="347"/>
      <c r="C899" s="117"/>
      <c r="D899" s="118"/>
      <c r="E899" s="119"/>
      <c r="F899" s="117"/>
      <c r="G899" s="117"/>
      <c r="H899" s="119"/>
      <c r="I899" s="13"/>
      <c r="J899" s="13"/>
      <c r="K899" s="13"/>
      <c r="L899" s="13"/>
      <c r="M899" s="13"/>
      <c r="N899" s="13"/>
      <c r="O899" s="13"/>
      <c r="P899" s="13"/>
      <c r="Q899" s="13"/>
      <c r="R899" s="13"/>
      <c r="S899" s="13"/>
      <c r="T899" s="13"/>
      <c r="U899" s="13"/>
      <c r="V899" s="13"/>
      <c r="W899" s="13"/>
      <c r="X899" s="13"/>
      <c r="Y899" s="13"/>
      <c r="Z899" s="13"/>
      <c r="AA899" s="13"/>
      <c r="AB899" s="13"/>
      <c r="AC899" s="13"/>
      <c r="AD899" s="13"/>
    </row>
    <row r="900" ht="15.75" customHeight="1">
      <c r="B900" s="347"/>
      <c r="C900" s="117"/>
      <c r="D900" s="118"/>
      <c r="E900" s="119"/>
      <c r="F900" s="117"/>
      <c r="G900" s="117"/>
      <c r="H900" s="119"/>
      <c r="I900" s="13"/>
      <c r="J900" s="13"/>
      <c r="K900" s="13"/>
      <c r="L900" s="13"/>
      <c r="M900" s="13"/>
      <c r="N900" s="13"/>
      <c r="O900" s="13"/>
      <c r="P900" s="13"/>
      <c r="Q900" s="13"/>
      <c r="R900" s="13"/>
      <c r="S900" s="13"/>
      <c r="T900" s="13"/>
      <c r="U900" s="13"/>
      <c r="V900" s="13"/>
      <c r="W900" s="13"/>
      <c r="X900" s="13"/>
      <c r="Y900" s="13"/>
      <c r="Z900" s="13"/>
      <c r="AA900" s="13"/>
      <c r="AB900" s="13"/>
      <c r="AC900" s="13"/>
      <c r="AD900" s="13"/>
    </row>
    <row r="901" ht="15.75" customHeight="1">
      <c r="B901" s="347"/>
      <c r="C901" s="117"/>
      <c r="D901" s="118"/>
      <c r="E901" s="119"/>
      <c r="F901" s="117"/>
      <c r="G901" s="117"/>
      <c r="H901" s="119"/>
      <c r="I901" s="13"/>
      <c r="J901" s="13"/>
      <c r="K901" s="13"/>
      <c r="L901" s="13"/>
      <c r="M901" s="13"/>
      <c r="N901" s="13"/>
      <c r="O901" s="13"/>
      <c r="P901" s="13"/>
      <c r="Q901" s="13"/>
      <c r="R901" s="13"/>
      <c r="S901" s="13"/>
      <c r="T901" s="13"/>
      <c r="U901" s="13"/>
      <c r="V901" s="13"/>
      <c r="W901" s="13"/>
      <c r="X901" s="13"/>
      <c r="Y901" s="13"/>
      <c r="Z901" s="13"/>
      <c r="AA901" s="13"/>
      <c r="AB901" s="13"/>
      <c r="AC901" s="13"/>
      <c r="AD901" s="13"/>
    </row>
    <row r="902" ht="15.75" customHeight="1">
      <c r="B902" s="347"/>
      <c r="C902" s="117"/>
      <c r="D902" s="118"/>
      <c r="E902" s="119"/>
      <c r="F902" s="117"/>
      <c r="G902" s="117"/>
      <c r="H902" s="119"/>
      <c r="I902" s="13"/>
      <c r="J902" s="13"/>
      <c r="K902" s="13"/>
      <c r="L902" s="13"/>
      <c r="M902" s="13"/>
      <c r="N902" s="13"/>
      <c r="O902" s="13"/>
      <c r="P902" s="13"/>
      <c r="Q902" s="13"/>
      <c r="R902" s="13"/>
      <c r="S902" s="13"/>
      <c r="T902" s="13"/>
      <c r="U902" s="13"/>
      <c r="V902" s="13"/>
      <c r="W902" s="13"/>
      <c r="X902" s="13"/>
      <c r="Y902" s="13"/>
      <c r="Z902" s="13"/>
      <c r="AA902" s="13"/>
      <c r="AB902" s="13"/>
      <c r="AC902" s="13"/>
      <c r="AD902" s="13"/>
    </row>
    <row r="903" ht="15.75" customHeight="1">
      <c r="B903" s="347"/>
      <c r="C903" s="117"/>
      <c r="D903" s="118"/>
      <c r="E903" s="119"/>
      <c r="F903" s="117"/>
      <c r="G903" s="117"/>
      <c r="H903" s="119"/>
      <c r="I903" s="13"/>
      <c r="J903" s="13"/>
      <c r="K903" s="13"/>
      <c r="L903" s="13"/>
      <c r="M903" s="13"/>
      <c r="N903" s="13"/>
      <c r="O903" s="13"/>
      <c r="P903" s="13"/>
      <c r="Q903" s="13"/>
      <c r="R903" s="13"/>
      <c r="S903" s="13"/>
      <c r="T903" s="13"/>
      <c r="U903" s="13"/>
      <c r="V903" s="13"/>
      <c r="W903" s="13"/>
      <c r="X903" s="13"/>
      <c r="Y903" s="13"/>
      <c r="Z903" s="13"/>
      <c r="AA903" s="13"/>
      <c r="AB903" s="13"/>
      <c r="AC903" s="13"/>
      <c r="AD903" s="13"/>
    </row>
    <row r="904" ht="15.75" customHeight="1">
      <c r="B904" s="347"/>
      <c r="C904" s="117"/>
      <c r="D904" s="118"/>
      <c r="E904" s="119"/>
      <c r="F904" s="117"/>
      <c r="G904" s="117"/>
      <c r="H904" s="119"/>
      <c r="I904" s="13"/>
      <c r="J904" s="13"/>
      <c r="K904" s="13"/>
      <c r="L904" s="13"/>
      <c r="M904" s="13"/>
      <c r="N904" s="13"/>
      <c r="O904" s="13"/>
      <c r="P904" s="13"/>
      <c r="Q904" s="13"/>
      <c r="R904" s="13"/>
      <c r="S904" s="13"/>
      <c r="T904" s="13"/>
      <c r="U904" s="13"/>
      <c r="V904" s="13"/>
      <c r="W904" s="13"/>
      <c r="X904" s="13"/>
      <c r="Y904" s="13"/>
      <c r="Z904" s="13"/>
      <c r="AA904" s="13"/>
      <c r="AB904" s="13"/>
      <c r="AC904" s="13"/>
      <c r="AD904" s="13"/>
    </row>
    <row r="905" ht="15.75" customHeight="1">
      <c r="B905" s="347"/>
      <c r="C905" s="117"/>
      <c r="D905" s="118"/>
      <c r="E905" s="119"/>
      <c r="F905" s="117"/>
      <c r="G905" s="117"/>
      <c r="H905" s="119"/>
      <c r="I905" s="13"/>
      <c r="J905" s="13"/>
      <c r="K905" s="13"/>
      <c r="L905" s="13"/>
      <c r="M905" s="13"/>
      <c r="N905" s="13"/>
      <c r="O905" s="13"/>
      <c r="P905" s="13"/>
      <c r="Q905" s="13"/>
      <c r="R905" s="13"/>
      <c r="S905" s="13"/>
      <c r="T905" s="13"/>
      <c r="U905" s="13"/>
      <c r="V905" s="13"/>
      <c r="W905" s="13"/>
      <c r="X905" s="13"/>
      <c r="Y905" s="13"/>
      <c r="Z905" s="13"/>
      <c r="AA905" s="13"/>
      <c r="AB905" s="13"/>
      <c r="AC905" s="13"/>
      <c r="AD905" s="13"/>
    </row>
    <row r="906" ht="15.75" customHeight="1">
      <c r="B906" s="347"/>
      <c r="C906" s="117"/>
      <c r="D906" s="118"/>
      <c r="E906" s="119"/>
      <c r="F906" s="117"/>
      <c r="G906" s="117"/>
      <c r="H906" s="119"/>
      <c r="I906" s="13"/>
      <c r="J906" s="13"/>
      <c r="K906" s="13"/>
      <c r="L906" s="13"/>
      <c r="M906" s="13"/>
      <c r="N906" s="13"/>
      <c r="O906" s="13"/>
      <c r="P906" s="13"/>
      <c r="Q906" s="13"/>
      <c r="R906" s="13"/>
      <c r="S906" s="13"/>
      <c r="T906" s="13"/>
      <c r="U906" s="13"/>
      <c r="V906" s="13"/>
      <c r="W906" s="13"/>
      <c r="X906" s="13"/>
      <c r="Y906" s="13"/>
      <c r="Z906" s="13"/>
      <c r="AA906" s="13"/>
      <c r="AB906" s="13"/>
      <c r="AC906" s="13"/>
      <c r="AD906" s="13"/>
    </row>
    <row r="907" ht="15.75" customHeight="1">
      <c r="B907" s="347"/>
      <c r="C907" s="117"/>
      <c r="D907" s="118"/>
      <c r="E907" s="119"/>
      <c r="F907" s="117"/>
      <c r="G907" s="117"/>
      <c r="H907" s="119"/>
      <c r="I907" s="13"/>
      <c r="J907" s="13"/>
      <c r="K907" s="13"/>
      <c r="L907" s="13"/>
      <c r="M907" s="13"/>
      <c r="N907" s="13"/>
      <c r="O907" s="13"/>
      <c r="P907" s="13"/>
      <c r="Q907" s="13"/>
      <c r="R907" s="13"/>
      <c r="S907" s="13"/>
      <c r="T907" s="13"/>
      <c r="U907" s="13"/>
      <c r="V907" s="13"/>
      <c r="W907" s="13"/>
      <c r="X907" s="13"/>
      <c r="Y907" s="13"/>
      <c r="Z907" s="13"/>
      <c r="AA907" s="13"/>
      <c r="AB907" s="13"/>
      <c r="AC907" s="13"/>
      <c r="AD907" s="13"/>
    </row>
    <row r="908" ht="15.75" customHeight="1">
      <c r="B908" s="347"/>
      <c r="C908" s="117"/>
      <c r="D908" s="118"/>
      <c r="E908" s="119"/>
      <c r="F908" s="117"/>
      <c r="G908" s="117"/>
      <c r="H908" s="119"/>
      <c r="I908" s="13"/>
      <c r="J908" s="13"/>
      <c r="K908" s="13"/>
      <c r="L908" s="13"/>
      <c r="M908" s="13"/>
      <c r="N908" s="13"/>
      <c r="O908" s="13"/>
      <c r="P908" s="13"/>
      <c r="Q908" s="13"/>
      <c r="R908" s="13"/>
      <c r="S908" s="13"/>
      <c r="T908" s="13"/>
      <c r="U908" s="13"/>
      <c r="V908" s="13"/>
      <c r="W908" s="13"/>
      <c r="X908" s="13"/>
      <c r="Y908" s="13"/>
      <c r="Z908" s="13"/>
      <c r="AA908" s="13"/>
      <c r="AB908" s="13"/>
      <c r="AC908" s="13"/>
      <c r="AD908" s="13"/>
    </row>
    <row r="909" ht="15.75" customHeight="1">
      <c r="B909" s="347"/>
      <c r="C909" s="117"/>
      <c r="D909" s="118"/>
      <c r="E909" s="119"/>
      <c r="F909" s="117"/>
      <c r="G909" s="117"/>
      <c r="H909" s="119"/>
      <c r="I909" s="13"/>
      <c r="J909" s="13"/>
      <c r="K909" s="13"/>
      <c r="L909" s="13"/>
      <c r="M909" s="13"/>
      <c r="N909" s="13"/>
      <c r="O909" s="13"/>
      <c r="P909" s="13"/>
      <c r="Q909" s="13"/>
      <c r="R909" s="13"/>
      <c r="S909" s="13"/>
      <c r="T909" s="13"/>
      <c r="U909" s="13"/>
      <c r="V909" s="13"/>
      <c r="W909" s="13"/>
      <c r="X909" s="13"/>
      <c r="Y909" s="13"/>
      <c r="Z909" s="13"/>
      <c r="AA909" s="13"/>
      <c r="AB909" s="13"/>
      <c r="AC909" s="13"/>
      <c r="AD909" s="13"/>
    </row>
    <row r="910" ht="15.75" customHeight="1">
      <c r="B910" s="347"/>
      <c r="C910" s="117"/>
      <c r="D910" s="118"/>
      <c r="E910" s="119"/>
      <c r="F910" s="117"/>
      <c r="G910" s="117"/>
      <c r="H910" s="119"/>
      <c r="I910" s="13"/>
      <c r="J910" s="13"/>
      <c r="K910" s="13"/>
      <c r="L910" s="13"/>
      <c r="M910" s="13"/>
      <c r="N910" s="13"/>
      <c r="O910" s="13"/>
      <c r="P910" s="13"/>
      <c r="Q910" s="13"/>
      <c r="R910" s="13"/>
      <c r="S910" s="13"/>
      <c r="T910" s="13"/>
      <c r="U910" s="13"/>
      <c r="V910" s="13"/>
      <c r="W910" s="13"/>
      <c r="X910" s="13"/>
      <c r="Y910" s="13"/>
      <c r="Z910" s="13"/>
      <c r="AA910" s="13"/>
      <c r="AB910" s="13"/>
      <c r="AC910" s="13"/>
      <c r="AD910" s="13"/>
    </row>
    <row r="911" ht="15.75" customHeight="1">
      <c r="B911" s="347"/>
      <c r="C911" s="117"/>
      <c r="D911" s="118"/>
      <c r="E911" s="119"/>
      <c r="F911" s="117"/>
      <c r="G911" s="117"/>
      <c r="H911" s="119"/>
      <c r="I911" s="13"/>
      <c r="J911" s="13"/>
      <c r="K911" s="13"/>
      <c r="L911" s="13"/>
      <c r="M911" s="13"/>
      <c r="N911" s="13"/>
      <c r="O911" s="13"/>
      <c r="P911" s="13"/>
      <c r="Q911" s="13"/>
      <c r="R911" s="13"/>
      <c r="S911" s="13"/>
      <c r="T911" s="13"/>
      <c r="U911" s="13"/>
      <c r="V911" s="13"/>
      <c r="W911" s="13"/>
      <c r="X911" s="13"/>
      <c r="Y911" s="13"/>
      <c r="Z911" s="13"/>
      <c r="AA911" s="13"/>
      <c r="AB911" s="13"/>
      <c r="AC911" s="13"/>
      <c r="AD911" s="13"/>
    </row>
    <row r="912" ht="15.75" customHeight="1">
      <c r="B912" s="347"/>
      <c r="C912" s="117"/>
      <c r="D912" s="118"/>
      <c r="E912" s="119"/>
      <c r="F912" s="117"/>
      <c r="G912" s="117"/>
      <c r="H912" s="119"/>
      <c r="I912" s="13"/>
      <c r="J912" s="13"/>
      <c r="K912" s="13"/>
      <c r="L912" s="13"/>
      <c r="M912" s="13"/>
      <c r="N912" s="13"/>
      <c r="O912" s="13"/>
      <c r="P912" s="13"/>
      <c r="Q912" s="13"/>
      <c r="R912" s="13"/>
      <c r="S912" s="13"/>
      <c r="T912" s="13"/>
      <c r="U912" s="13"/>
      <c r="V912" s="13"/>
      <c r="W912" s="13"/>
      <c r="X912" s="13"/>
      <c r="Y912" s="13"/>
      <c r="Z912" s="13"/>
      <c r="AA912" s="13"/>
      <c r="AB912" s="13"/>
      <c r="AC912" s="13"/>
      <c r="AD912" s="13"/>
    </row>
    <row r="913" ht="15.75" customHeight="1">
      <c r="B913" s="347"/>
      <c r="C913" s="117"/>
      <c r="D913" s="118"/>
      <c r="E913" s="119"/>
      <c r="F913" s="117"/>
      <c r="G913" s="117"/>
      <c r="H913" s="119"/>
      <c r="I913" s="13"/>
      <c r="J913" s="13"/>
      <c r="K913" s="13"/>
      <c r="L913" s="13"/>
      <c r="M913" s="13"/>
      <c r="N913" s="13"/>
      <c r="O913" s="13"/>
      <c r="P913" s="13"/>
      <c r="Q913" s="13"/>
      <c r="R913" s="13"/>
      <c r="S913" s="13"/>
      <c r="T913" s="13"/>
      <c r="U913" s="13"/>
      <c r="V913" s="13"/>
      <c r="W913" s="13"/>
      <c r="X913" s="13"/>
      <c r="Y913" s="13"/>
      <c r="Z913" s="13"/>
      <c r="AA913" s="13"/>
      <c r="AB913" s="13"/>
      <c r="AC913" s="13"/>
      <c r="AD913" s="13"/>
    </row>
    <row r="914" ht="15.75" customHeight="1">
      <c r="B914" s="347"/>
      <c r="C914" s="117"/>
      <c r="D914" s="118"/>
      <c r="E914" s="119"/>
      <c r="F914" s="117"/>
      <c r="G914" s="117"/>
      <c r="H914" s="119"/>
      <c r="I914" s="13"/>
      <c r="J914" s="13"/>
      <c r="K914" s="13"/>
      <c r="L914" s="13"/>
      <c r="M914" s="13"/>
      <c r="N914" s="13"/>
      <c r="O914" s="13"/>
      <c r="P914" s="13"/>
      <c r="Q914" s="13"/>
      <c r="R914" s="13"/>
      <c r="S914" s="13"/>
      <c r="T914" s="13"/>
      <c r="U914" s="13"/>
      <c r="V914" s="13"/>
      <c r="W914" s="13"/>
      <c r="X914" s="13"/>
      <c r="Y914" s="13"/>
      <c r="Z914" s="13"/>
      <c r="AA914" s="13"/>
      <c r="AB914" s="13"/>
      <c r="AC914" s="13"/>
      <c r="AD914" s="13"/>
    </row>
    <row r="915" ht="15.75" customHeight="1">
      <c r="B915" s="347"/>
      <c r="C915" s="117"/>
      <c r="D915" s="118"/>
      <c r="E915" s="119"/>
      <c r="F915" s="117"/>
      <c r="G915" s="117"/>
      <c r="H915" s="119"/>
      <c r="I915" s="13"/>
      <c r="J915" s="13"/>
      <c r="K915" s="13"/>
      <c r="L915" s="13"/>
      <c r="M915" s="13"/>
      <c r="N915" s="13"/>
      <c r="O915" s="13"/>
      <c r="P915" s="13"/>
      <c r="Q915" s="13"/>
      <c r="R915" s="13"/>
      <c r="S915" s="13"/>
      <c r="T915" s="13"/>
      <c r="U915" s="13"/>
      <c r="V915" s="13"/>
      <c r="W915" s="13"/>
      <c r="X915" s="13"/>
      <c r="Y915" s="13"/>
      <c r="Z915" s="13"/>
      <c r="AA915" s="13"/>
      <c r="AB915" s="13"/>
      <c r="AC915" s="13"/>
      <c r="AD915" s="13"/>
    </row>
    <row r="916" ht="15.75" customHeight="1">
      <c r="B916" s="347"/>
      <c r="C916" s="117"/>
      <c r="D916" s="118"/>
      <c r="E916" s="119"/>
      <c r="F916" s="117"/>
      <c r="G916" s="117"/>
      <c r="H916" s="119"/>
      <c r="I916" s="13"/>
      <c r="J916" s="13"/>
      <c r="K916" s="13"/>
      <c r="L916" s="13"/>
      <c r="M916" s="13"/>
      <c r="N916" s="13"/>
      <c r="O916" s="13"/>
      <c r="P916" s="13"/>
      <c r="Q916" s="13"/>
      <c r="R916" s="13"/>
      <c r="S916" s="13"/>
      <c r="T916" s="13"/>
      <c r="U916" s="13"/>
      <c r="V916" s="13"/>
      <c r="W916" s="13"/>
      <c r="X916" s="13"/>
      <c r="Y916" s="13"/>
      <c r="Z916" s="13"/>
      <c r="AA916" s="13"/>
      <c r="AB916" s="13"/>
      <c r="AC916" s="13"/>
      <c r="AD916" s="13"/>
    </row>
    <row r="917" ht="15.75" customHeight="1">
      <c r="B917" s="347"/>
      <c r="C917" s="117"/>
      <c r="D917" s="118"/>
      <c r="E917" s="119"/>
      <c r="F917" s="117"/>
      <c r="G917" s="117"/>
      <c r="H917" s="119"/>
      <c r="I917" s="13"/>
      <c r="J917" s="13"/>
      <c r="K917" s="13"/>
      <c r="L917" s="13"/>
      <c r="M917" s="13"/>
      <c r="N917" s="13"/>
      <c r="O917" s="13"/>
      <c r="P917" s="13"/>
      <c r="Q917" s="13"/>
      <c r="R917" s="13"/>
      <c r="S917" s="13"/>
      <c r="T917" s="13"/>
      <c r="U917" s="13"/>
      <c r="V917" s="13"/>
      <c r="W917" s="13"/>
      <c r="X917" s="13"/>
      <c r="Y917" s="13"/>
      <c r="Z917" s="13"/>
      <c r="AA917" s="13"/>
      <c r="AB917" s="13"/>
      <c r="AC917" s="13"/>
      <c r="AD917" s="13"/>
    </row>
    <row r="918" ht="15.75" customHeight="1">
      <c r="B918" s="347"/>
      <c r="C918" s="117"/>
      <c r="D918" s="118"/>
      <c r="E918" s="119"/>
      <c r="F918" s="117"/>
      <c r="G918" s="117"/>
      <c r="H918" s="119"/>
      <c r="I918" s="13"/>
      <c r="J918" s="13"/>
      <c r="K918" s="13"/>
      <c r="L918" s="13"/>
      <c r="M918" s="13"/>
      <c r="N918" s="13"/>
      <c r="O918" s="13"/>
      <c r="P918" s="13"/>
      <c r="Q918" s="13"/>
      <c r="R918" s="13"/>
      <c r="S918" s="13"/>
      <c r="T918" s="13"/>
      <c r="U918" s="13"/>
      <c r="V918" s="13"/>
      <c r="W918" s="13"/>
      <c r="X918" s="13"/>
      <c r="Y918" s="13"/>
      <c r="Z918" s="13"/>
      <c r="AA918" s="13"/>
      <c r="AB918" s="13"/>
      <c r="AC918" s="13"/>
      <c r="AD918" s="13"/>
    </row>
    <row r="919" ht="15.75" customHeight="1">
      <c r="B919" s="347"/>
      <c r="C919" s="117"/>
      <c r="D919" s="118"/>
      <c r="E919" s="119"/>
      <c r="F919" s="117"/>
      <c r="G919" s="117"/>
      <c r="H919" s="119"/>
      <c r="I919" s="13"/>
      <c r="J919" s="13"/>
      <c r="K919" s="13"/>
      <c r="L919" s="13"/>
      <c r="M919" s="13"/>
      <c r="N919" s="13"/>
      <c r="O919" s="13"/>
      <c r="P919" s="13"/>
      <c r="Q919" s="13"/>
      <c r="R919" s="13"/>
      <c r="S919" s="13"/>
      <c r="T919" s="13"/>
      <c r="U919" s="13"/>
      <c r="V919" s="13"/>
      <c r="W919" s="13"/>
      <c r="X919" s="13"/>
      <c r="Y919" s="13"/>
      <c r="Z919" s="13"/>
      <c r="AA919" s="13"/>
      <c r="AB919" s="13"/>
      <c r="AC919" s="13"/>
      <c r="AD919" s="13"/>
    </row>
    <row r="920" ht="15.75" customHeight="1">
      <c r="B920" s="347"/>
      <c r="C920" s="117"/>
      <c r="D920" s="118"/>
      <c r="E920" s="119"/>
      <c r="F920" s="117"/>
      <c r="G920" s="117"/>
      <c r="H920" s="119"/>
      <c r="I920" s="13"/>
      <c r="J920" s="13"/>
      <c r="K920" s="13"/>
      <c r="L920" s="13"/>
      <c r="M920" s="13"/>
      <c r="N920" s="13"/>
      <c r="O920" s="13"/>
      <c r="P920" s="13"/>
      <c r="Q920" s="13"/>
      <c r="R920" s="13"/>
      <c r="S920" s="13"/>
      <c r="T920" s="13"/>
      <c r="U920" s="13"/>
      <c r="V920" s="13"/>
      <c r="W920" s="13"/>
      <c r="X920" s="13"/>
      <c r="Y920" s="13"/>
      <c r="Z920" s="13"/>
      <c r="AA920" s="13"/>
      <c r="AB920" s="13"/>
      <c r="AC920" s="13"/>
      <c r="AD920" s="13"/>
    </row>
    <row r="921" ht="15.75" customHeight="1">
      <c r="B921" s="347"/>
      <c r="C921" s="117"/>
      <c r="D921" s="118"/>
      <c r="E921" s="119"/>
      <c r="F921" s="117"/>
      <c r="G921" s="117"/>
      <c r="H921" s="119"/>
      <c r="I921" s="13"/>
      <c r="J921" s="13"/>
      <c r="K921" s="13"/>
      <c r="L921" s="13"/>
      <c r="M921" s="13"/>
      <c r="N921" s="13"/>
      <c r="O921" s="13"/>
      <c r="P921" s="13"/>
      <c r="Q921" s="13"/>
      <c r="R921" s="13"/>
      <c r="S921" s="13"/>
      <c r="T921" s="13"/>
      <c r="U921" s="13"/>
      <c r="V921" s="13"/>
      <c r="W921" s="13"/>
      <c r="X921" s="13"/>
      <c r="Y921" s="13"/>
      <c r="Z921" s="13"/>
      <c r="AA921" s="13"/>
      <c r="AB921" s="13"/>
      <c r="AC921" s="13"/>
      <c r="AD921" s="13"/>
    </row>
    <row r="922" ht="15.75" customHeight="1">
      <c r="B922" s="347"/>
      <c r="C922" s="117"/>
      <c r="D922" s="118"/>
      <c r="E922" s="119"/>
      <c r="F922" s="117"/>
      <c r="G922" s="117"/>
      <c r="H922" s="119"/>
      <c r="I922" s="13"/>
      <c r="J922" s="13"/>
      <c r="K922" s="13"/>
      <c r="L922" s="13"/>
      <c r="M922" s="13"/>
      <c r="N922" s="13"/>
      <c r="O922" s="13"/>
      <c r="P922" s="13"/>
      <c r="Q922" s="13"/>
      <c r="R922" s="13"/>
      <c r="S922" s="13"/>
      <c r="T922" s="13"/>
      <c r="U922" s="13"/>
      <c r="V922" s="13"/>
      <c r="W922" s="13"/>
      <c r="X922" s="13"/>
      <c r="Y922" s="13"/>
      <c r="Z922" s="13"/>
      <c r="AA922" s="13"/>
      <c r="AB922" s="13"/>
      <c r="AC922" s="13"/>
      <c r="AD922" s="13"/>
    </row>
    <row r="923" ht="15.75" customHeight="1">
      <c r="B923" s="347"/>
      <c r="C923" s="117"/>
      <c r="D923" s="118"/>
      <c r="E923" s="119"/>
      <c r="F923" s="117"/>
      <c r="G923" s="117"/>
      <c r="H923" s="119"/>
      <c r="I923" s="13"/>
      <c r="J923" s="13"/>
      <c r="K923" s="13"/>
      <c r="L923" s="13"/>
      <c r="M923" s="13"/>
      <c r="N923" s="13"/>
      <c r="O923" s="13"/>
      <c r="P923" s="13"/>
      <c r="Q923" s="13"/>
      <c r="R923" s="13"/>
      <c r="S923" s="13"/>
      <c r="T923" s="13"/>
      <c r="U923" s="13"/>
      <c r="V923" s="13"/>
      <c r="W923" s="13"/>
      <c r="X923" s="13"/>
      <c r="Y923" s="13"/>
      <c r="Z923" s="13"/>
      <c r="AA923" s="13"/>
      <c r="AB923" s="13"/>
      <c r="AC923" s="13"/>
      <c r="AD923" s="13"/>
    </row>
    <row r="924" ht="15.75" customHeight="1">
      <c r="B924" s="347"/>
      <c r="C924" s="117"/>
      <c r="D924" s="118"/>
      <c r="E924" s="119"/>
      <c r="F924" s="117"/>
      <c r="G924" s="117"/>
      <c r="H924" s="119"/>
      <c r="I924" s="13"/>
      <c r="J924" s="13"/>
      <c r="K924" s="13"/>
      <c r="L924" s="13"/>
      <c r="M924" s="13"/>
      <c r="N924" s="13"/>
      <c r="O924" s="13"/>
      <c r="P924" s="13"/>
      <c r="Q924" s="13"/>
      <c r="R924" s="13"/>
      <c r="S924" s="13"/>
      <c r="T924" s="13"/>
      <c r="U924" s="13"/>
      <c r="V924" s="13"/>
      <c r="W924" s="13"/>
      <c r="X924" s="13"/>
      <c r="Y924" s="13"/>
      <c r="Z924" s="13"/>
      <c r="AA924" s="13"/>
      <c r="AB924" s="13"/>
      <c r="AC924" s="13"/>
      <c r="AD924" s="13"/>
    </row>
    <row r="925" ht="15.75" customHeight="1">
      <c r="B925" s="347"/>
      <c r="C925" s="117"/>
      <c r="D925" s="118"/>
      <c r="E925" s="119"/>
      <c r="F925" s="117"/>
      <c r="G925" s="117"/>
      <c r="H925" s="119"/>
      <c r="I925" s="13"/>
      <c r="J925" s="13"/>
      <c r="K925" s="13"/>
      <c r="L925" s="13"/>
      <c r="M925" s="13"/>
      <c r="N925" s="13"/>
      <c r="O925" s="13"/>
      <c r="P925" s="13"/>
      <c r="Q925" s="13"/>
      <c r="R925" s="13"/>
      <c r="S925" s="13"/>
      <c r="T925" s="13"/>
      <c r="U925" s="13"/>
      <c r="V925" s="13"/>
      <c r="W925" s="13"/>
      <c r="X925" s="13"/>
      <c r="Y925" s="13"/>
      <c r="Z925" s="13"/>
      <c r="AA925" s="13"/>
      <c r="AB925" s="13"/>
      <c r="AC925" s="13"/>
      <c r="AD925" s="13"/>
    </row>
    <row r="926" ht="15.75" customHeight="1">
      <c r="B926" s="347"/>
      <c r="C926" s="117"/>
      <c r="D926" s="118"/>
      <c r="E926" s="119"/>
      <c r="F926" s="117"/>
      <c r="G926" s="117"/>
      <c r="H926" s="119"/>
      <c r="I926" s="13"/>
      <c r="J926" s="13"/>
      <c r="K926" s="13"/>
      <c r="L926" s="13"/>
      <c r="M926" s="13"/>
      <c r="N926" s="13"/>
      <c r="O926" s="13"/>
      <c r="P926" s="13"/>
      <c r="Q926" s="13"/>
      <c r="R926" s="13"/>
      <c r="S926" s="13"/>
      <c r="T926" s="13"/>
      <c r="U926" s="13"/>
      <c r="V926" s="13"/>
      <c r="W926" s="13"/>
      <c r="X926" s="13"/>
      <c r="Y926" s="13"/>
      <c r="Z926" s="13"/>
      <c r="AA926" s="13"/>
      <c r="AB926" s="13"/>
      <c r="AC926" s="13"/>
      <c r="AD926" s="13"/>
    </row>
    <row r="927" ht="15.75" customHeight="1">
      <c r="B927" s="347"/>
      <c r="C927" s="117"/>
      <c r="D927" s="118"/>
      <c r="E927" s="119"/>
      <c r="F927" s="117"/>
      <c r="G927" s="117"/>
      <c r="H927" s="119"/>
      <c r="I927" s="13"/>
      <c r="J927" s="13"/>
      <c r="K927" s="13"/>
      <c r="L927" s="13"/>
      <c r="M927" s="13"/>
      <c r="N927" s="13"/>
      <c r="O927" s="13"/>
      <c r="P927" s="13"/>
      <c r="Q927" s="13"/>
      <c r="R927" s="13"/>
      <c r="S927" s="13"/>
      <c r="T927" s="13"/>
      <c r="U927" s="13"/>
      <c r="V927" s="13"/>
      <c r="W927" s="13"/>
      <c r="X927" s="13"/>
      <c r="Y927" s="13"/>
      <c r="Z927" s="13"/>
      <c r="AA927" s="13"/>
      <c r="AB927" s="13"/>
      <c r="AC927" s="13"/>
      <c r="AD927" s="13"/>
    </row>
    <row r="928" ht="15.75" customHeight="1">
      <c r="B928" s="347"/>
      <c r="C928" s="117"/>
      <c r="D928" s="118"/>
      <c r="E928" s="119"/>
      <c r="F928" s="117"/>
      <c r="G928" s="117"/>
      <c r="H928" s="119"/>
      <c r="I928" s="13"/>
      <c r="J928" s="13"/>
      <c r="K928" s="13"/>
      <c r="L928" s="13"/>
      <c r="M928" s="13"/>
      <c r="N928" s="13"/>
      <c r="O928" s="13"/>
      <c r="P928" s="13"/>
      <c r="Q928" s="13"/>
      <c r="R928" s="13"/>
      <c r="S928" s="13"/>
      <c r="T928" s="13"/>
      <c r="U928" s="13"/>
      <c r="V928" s="13"/>
      <c r="W928" s="13"/>
      <c r="X928" s="13"/>
      <c r="Y928" s="13"/>
      <c r="Z928" s="13"/>
      <c r="AA928" s="13"/>
      <c r="AB928" s="13"/>
      <c r="AC928" s="13"/>
      <c r="AD928" s="13"/>
    </row>
    <row r="929" ht="15.75" customHeight="1">
      <c r="B929" s="347"/>
      <c r="C929" s="117"/>
      <c r="D929" s="118"/>
      <c r="E929" s="119"/>
      <c r="F929" s="117"/>
      <c r="G929" s="117"/>
      <c r="H929" s="119"/>
      <c r="I929" s="13"/>
      <c r="J929" s="13"/>
      <c r="K929" s="13"/>
      <c r="L929" s="13"/>
      <c r="M929" s="13"/>
      <c r="N929" s="13"/>
      <c r="O929" s="13"/>
      <c r="P929" s="13"/>
      <c r="Q929" s="13"/>
      <c r="R929" s="13"/>
      <c r="S929" s="13"/>
      <c r="T929" s="13"/>
      <c r="U929" s="13"/>
      <c r="V929" s="13"/>
      <c r="W929" s="13"/>
      <c r="X929" s="13"/>
      <c r="Y929" s="13"/>
      <c r="Z929" s="13"/>
      <c r="AA929" s="13"/>
      <c r="AB929" s="13"/>
      <c r="AC929" s="13"/>
      <c r="AD929" s="13"/>
    </row>
    <row r="930" ht="15.75" customHeight="1">
      <c r="B930" s="347"/>
      <c r="C930" s="117"/>
      <c r="D930" s="118"/>
      <c r="E930" s="119"/>
      <c r="F930" s="117"/>
      <c r="G930" s="117"/>
      <c r="H930" s="119"/>
      <c r="I930" s="13"/>
      <c r="J930" s="13"/>
      <c r="K930" s="13"/>
      <c r="L930" s="13"/>
      <c r="M930" s="13"/>
      <c r="N930" s="13"/>
      <c r="O930" s="13"/>
      <c r="P930" s="13"/>
      <c r="Q930" s="13"/>
      <c r="R930" s="13"/>
      <c r="S930" s="13"/>
      <c r="T930" s="13"/>
      <c r="U930" s="13"/>
      <c r="V930" s="13"/>
      <c r="W930" s="13"/>
      <c r="X930" s="13"/>
      <c r="Y930" s="13"/>
      <c r="Z930" s="13"/>
      <c r="AA930" s="13"/>
      <c r="AB930" s="13"/>
      <c r="AC930" s="13"/>
      <c r="AD930" s="13"/>
    </row>
    <row r="931" ht="15.75" customHeight="1">
      <c r="B931" s="347"/>
      <c r="C931" s="117"/>
      <c r="D931" s="118"/>
      <c r="E931" s="119"/>
      <c r="F931" s="117"/>
      <c r="G931" s="117"/>
      <c r="H931" s="119"/>
      <c r="I931" s="13"/>
      <c r="J931" s="13"/>
      <c r="K931" s="13"/>
      <c r="L931" s="13"/>
      <c r="M931" s="13"/>
      <c r="N931" s="13"/>
      <c r="O931" s="13"/>
      <c r="P931" s="13"/>
      <c r="Q931" s="13"/>
      <c r="R931" s="13"/>
      <c r="S931" s="13"/>
      <c r="T931" s="13"/>
      <c r="U931" s="13"/>
      <c r="V931" s="13"/>
      <c r="W931" s="13"/>
      <c r="X931" s="13"/>
      <c r="Y931" s="13"/>
      <c r="Z931" s="13"/>
      <c r="AA931" s="13"/>
      <c r="AB931" s="13"/>
      <c r="AC931" s="13"/>
      <c r="AD931" s="13"/>
    </row>
    <row r="932" ht="15.75" customHeight="1">
      <c r="B932" s="347"/>
      <c r="C932" s="117"/>
      <c r="D932" s="118"/>
      <c r="E932" s="119"/>
      <c r="F932" s="117"/>
      <c r="G932" s="117"/>
      <c r="H932" s="119"/>
      <c r="I932" s="13"/>
      <c r="J932" s="13"/>
      <c r="K932" s="13"/>
      <c r="L932" s="13"/>
      <c r="M932" s="13"/>
      <c r="N932" s="13"/>
      <c r="O932" s="13"/>
      <c r="P932" s="13"/>
      <c r="Q932" s="13"/>
      <c r="R932" s="13"/>
      <c r="S932" s="13"/>
      <c r="T932" s="13"/>
      <c r="U932" s="13"/>
      <c r="V932" s="13"/>
      <c r="W932" s="13"/>
      <c r="X932" s="13"/>
      <c r="Y932" s="13"/>
      <c r="Z932" s="13"/>
      <c r="AA932" s="13"/>
      <c r="AB932" s="13"/>
      <c r="AC932" s="13"/>
      <c r="AD932" s="13"/>
    </row>
    <row r="933" ht="15.75" customHeight="1">
      <c r="B933" s="347"/>
      <c r="C933" s="117"/>
      <c r="D933" s="118"/>
      <c r="E933" s="119"/>
      <c r="F933" s="117"/>
      <c r="G933" s="117"/>
      <c r="H933" s="119"/>
      <c r="I933" s="13"/>
      <c r="J933" s="13"/>
      <c r="K933" s="13"/>
      <c r="L933" s="13"/>
      <c r="M933" s="13"/>
      <c r="N933" s="13"/>
      <c r="O933" s="13"/>
      <c r="P933" s="13"/>
      <c r="Q933" s="13"/>
      <c r="R933" s="13"/>
      <c r="S933" s="13"/>
      <c r="T933" s="13"/>
      <c r="U933" s="13"/>
      <c r="V933" s="13"/>
      <c r="W933" s="13"/>
      <c r="X933" s="13"/>
      <c r="Y933" s="13"/>
      <c r="Z933" s="13"/>
      <c r="AA933" s="13"/>
      <c r="AB933" s="13"/>
      <c r="AC933" s="13"/>
      <c r="AD933" s="13"/>
    </row>
    <row r="934" ht="15.75" customHeight="1">
      <c r="B934" s="347"/>
      <c r="C934" s="117"/>
      <c r="D934" s="118"/>
      <c r="E934" s="119"/>
      <c r="F934" s="117"/>
      <c r="G934" s="117"/>
      <c r="H934" s="119"/>
      <c r="I934" s="13"/>
      <c r="J934" s="13"/>
      <c r="K934" s="13"/>
      <c r="L934" s="13"/>
      <c r="M934" s="13"/>
      <c r="N934" s="13"/>
      <c r="O934" s="13"/>
      <c r="P934" s="13"/>
      <c r="Q934" s="13"/>
      <c r="R934" s="13"/>
      <c r="S934" s="13"/>
      <c r="T934" s="13"/>
      <c r="U934" s="13"/>
      <c r="V934" s="13"/>
      <c r="W934" s="13"/>
      <c r="X934" s="13"/>
      <c r="Y934" s="13"/>
      <c r="Z934" s="13"/>
      <c r="AA934" s="13"/>
      <c r="AB934" s="13"/>
      <c r="AC934" s="13"/>
      <c r="AD934" s="13"/>
    </row>
    <row r="935" ht="15.75" customHeight="1">
      <c r="B935" s="347"/>
      <c r="C935" s="117"/>
      <c r="D935" s="118"/>
      <c r="E935" s="119"/>
      <c r="F935" s="117"/>
      <c r="G935" s="117"/>
      <c r="H935" s="119"/>
      <c r="I935" s="13"/>
      <c r="J935" s="13"/>
      <c r="K935" s="13"/>
      <c r="L935" s="13"/>
      <c r="M935" s="13"/>
      <c r="N935" s="13"/>
      <c r="O935" s="13"/>
      <c r="P935" s="13"/>
      <c r="Q935" s="13"/>
      <c r="R935" s="13"/>
      <c r="S935" s="13"/>
      <c r="T935" s="13"/>
      <c r="U935" s="13"/>
      <c r="V935" s="13"/>
      <c r="W935" s="13"/>
      <c r="X935" s="13"/>
      <c r="Y935" s="13"/>
      <c r="Z935" s="13"/>
      <c r="AA935" s="13"/>
      <c r="AB935" s="13"/>
      <c r="AC935" s="13"/>
      <c r="AD935" s="13"/>
    </row>
    <row r="936" ht="15.75" customHeight="1">
      <c r="B936" s="347"/>
      <c r="C936" s="117"/>
      <c r="D936" s="118"/>
      <c r="E936" s="119"/>
      <c r="F936" s="117"/>
      <c r="G936" s="117"/>
      <c r="H936" s="119"/>
      <c r="I936" s="13"/>
      <c r="J936" s="13"/>
      <c r="K936" s="13"/>
      <c r="L936" s="13"/>
      <c r="M936" s="13"/>
      <c r="N936" s="13"/>
      <c r="O936" s="13"/>
      <c r="P936" s="13"/>
      <c r="Q936" s="13"/>
      <c r="R936" s="13"/>
      <c r="S936" s="13"/>
      <c r="T936" s="13"/>
      <c r="U936" s="13"/>
      <c r="V936" s="13"/>
      <c r="W936" s="13"/>
      <c r="X936" s="13"/>
      <c r="Y936" s="13"/>
      <c r="Z936" s="13"/>
      <c r="AA936" s="13"/>
      <c r="AB936" s="13"/>
      <c r="AC936" s="13"/>
      <c r="AD936" s="13"/>
    </row>
    <row r="937" ht="15.75" customHeight="1">
      <c r="B937" s="347"/>
      <c r="C937" s="117"/>
      <c r="D937" s="118"/>
      <c r="E937" s="119"/>
      <c r="F937" s="117"/>
      <c r="G937" s="117"/>
      <c r="H937" s="119"/>
      <c r="I937" s="13"/>
      <c r="J937" s="13"/>
      <c r="K937" s="13"/>
      <c r="L937" s="13"/>
      <c r="M937" s="13"/>
      <c r="N937" s="13"/>
      <c r="O937" s="13"/>
      <c r="P937" s="13"/>
      <c r="Q937" s="13"/>
      <c r="R937" s="13"/>
      <c r="S937" s="13"/>
      <c r="T937" s="13"/>
      <c r="U937" s="13"/>
      <c r="V937" s="13"/>
      <c r="W937" s="13"/>
      <c r="X937" s="13"/>
      <c r="Y937" s="13"/>
      <c r="Z937" s="13"/>
      <c r="AA937" s="13"/>
      <c r="AB937" s="13"/>
      <c r="AC937" s="13"/>
      <c r="AD937" s="13"/>
    </row>
    <row r="938" ht="15.75" customHeight="1">
      <c r="B938" s="347"/>
      <c r="C938" s="117"/>
      <c r="D938" s="118"/>
      <c r="E938" s="119"/>
      <c r="F938" s="117"/>
      <c r="G938" s="117"/>
      <c r="H938" s="119"/>
      <c r="I938" s="13"/>
      <c r="J938" s="13"/>
      <c r="K938" s="13"/>
      <c r="L938" s="13"/>
      <c r="M938" s="13"/>
      <c r="N938" s="13"/>
      <c r="O938" s="13"/>
      <c r="P938" s="13"/>
      <c r="Q938" s="13"/>
      <c r="R938" s="13"/>
      <c r="S938" s="13"/>
      <c r="T938" s="13"/>
      <c r="U938" s="13"/>
      <c r="V938" s="13"/>
      <c r="W938" s="13"/>
      <c r="X938" s="13"/>
      <c r="Y938" s="13"/>
      <c r="Z938" s="13"/>
      <c r="AA938" s="13"/>
      <c r="AB938" s="13"/>
      <c r="AC938" s="13"/>
      <c r="AD938" s="13"/>
    </row>
    <row r="939" ht="15.75" customHeight="1">
      <c r="B939" s="347"/>
      <c r="C939" s="117"/>
      <c r="D939" s="118"/>
      <c r="E939" s="119"/>
      <c r="F939" s="117"/>
      <c r="G939" s="117"/>
      <c r="H939" s="119"/>
      <c r="I939" s="13"/>
      <c r="J939" s="13"/>
      <c r="K939" s="13"/>
      <c r="L939" s="13"/>
      <c r="M939" s="13"/>
      <c r="N939" s="13"/>
      <c r="O939" s="13"/>
      <c r="P939" s="13"/>
      <c r="Q939" s="13"/>
      <c r="R939" s="13"/>
      <c r="S939" s="13"/>
      <c r="T939" s="13"/>
      <c r="U939" s="13"/>
      <c r="V939" s="13"/>
      <c r="W939" s="13"/>
      <c r="X939" s="13"/>
      <c r="Y939" s="13"/>
      <c r="Z939" s="13"/>
      <c r="AA939" s="13"/>
      <c r="AB939" s="13"/>
      <c r="AC939" s="13"/>
      <c r="AD939" s="13"/>
    </row>
    <row r="940" ht="15.75" customHeight="1">
      <c r="B940" s="347"/>
      <c r="C940" s="117"/>
      <c r="D940" s="118"/>
      <c r="E940" s="119"/>
      <c r="F940" s="117"/>
      <c r="G940" s="117"/>
      <c r="H940" s="119"/>
      <c r="I940" s="13"/>
      <c r="J940" s="13"/>
      <c r="K940" s="13"/>
      <c r="L940" s="13"/>
      <c r="M940" s="13"/>
      <c r="N940" s="13"/>
      <c r="O940" s="13"/>
      <c r="P940" s="13"/>
      <c r="Q940" s="13"/>
      <c r="R940" s="13"/>
      <c r="S940" s="13"/>
      <c r="T940" s="13"/>
      <c r="U940" s="13"/>
      <c r="V940" s="13"/>
      <c r="W940" s="13"/>
      <c r="X940" s="13"/>
      <c r="Y940" s="13"/>
      <c r="Z940" s="13"/>
      <c r="AA940" s="13"/>
      <c r="AB940" s="13"/>
      <c r="AC940" s="13"/>
      <c r="AD940" s="13"/>
    </row>
    <row r="941" ht="15.75" customHeight="1">
      <c r="B941" s="347"/>
      <c r="C941" s="117"/>
      <c r="D941" s="118"/>
      <c r="E941" s="119"/>
      <c r="F941" s="117"/>
      <c r="G941" s="117"/>
      <c r="H941" s="119"/>
      <c r="I941" s="13"/>
      <c r="J941" s="13"/>
      <c r="K941" s="13"/>
      <c r="L941" s="13"/>
      <c r="M941" s="13"/>
      <c r="N941" s="13"/>
      <c r="O941" s="13"/>
      <c r="P941" s="13"/>
      <c r="Q941" s="13"/>
      <c r="R941" s="13"/>
      <c r="S941" s="13"/>
      <c r="T941" s="13"/>
      <c r="U941" s="13"/>
      <c r="V941" s="13"/>
      <c r="W941" s="13"/>
      <c r="X941" s="13"/>
      <c r="Y941" s="13"/>
      <c r="Z941" s="13"/>
      <c r="AA941" s="13"/>
      <c r="AB941" s="13"/>
      <c r="AC941" s="13"/>
      <c r="AD941" s="13"/>
    </row>
    <row r="942" ht="15.75" customHeight="1">
      <c r="B942" s="347"/>
      <c r="C942" s="117"/>
      <c r="D942" s="118"/>
      <c r="E942" s="119"/>
      <c r="F942" s="117"/>
      <c r="G942" s="117"/>
      <c r="H942" s="119"/>
      <c r="I942" s="13"/>
      <c r="J942" s="13"/>
      <c r="K942" s="13"/>
      <c r="L942" s="13"/>
      <c r="M942" s="13"/>
      <c r="N942" s="13"/>
      <c r="O942" s="13"/>
      <c r="P942" s="13"/>
      <c r="Q942" s="13"/>
      <c r="R942" s="13"/>
      <c r="S942" s="13"/>
      <c r="T942" s="13"/>
      <c r="U942" s="13"/>
      <c r="V942" s="13"/>
      <c r="W942" s="13"/>
      <c r="X942" s="13"/>
      <c r="Y942" s="13"/>
      <c r="Z942" s="13"/>
      <c r="AA942" s="13"/>
      <c r="AB942" s="13"/>
      <c r="AC942" s="13"/>
      <c r="AD942" s="13"/>
    </row>
    <row r="943" ht="15.75" customHeight="1">
      <c r="B943" s="347"/>
      <c r="C943" s="117"/>
      <c r="D943" s="118"/>
      <c r="E943" s="119"/>
      <c r="F943" s="117"/>
      <c r="G943" s="117"/>
      <c r="H943" s="119"/>
      <c r="I943" s="13"/>
      <c r="J943" s="13"/>
      <c r="K943" s="13"/>
      <c r="L943" s="13"/>
      <c r="M943" s="13"/>
      <c r="N943" s="13"/>
      <c r="O943" s="13"/>
      <c r="P943" s="13"/>
      <c r="Q943" s="13"/>
      <c r="R943" s="13"/>
      <c r="S943" s="13"/>
      <c r="T943" s="13"/>
      <c r="U943" s="13"/>
      <c r="V943" s="13"/>
      <c r="W943" s="13"/>
      <c r="X943" s="13"/>
      <c r="Y943" s="13"/>
      <c r="Z943" s="13"/>
      <c r="AA943" s="13"/>
      <c r="AB943" s="13"/>
      <c r="AC943" s="13"/>
      <c r="AD943" s="13"/>
    </row>
    <row r="944" ht="15.75" customHeight="1">
      <c r="B944" s="347"/>
      <c r="C944" s="117"/>
      <c r="D944" s="118"/>
      <c r="E944" s="119"/>
      <c r="F944" s="117"/>
      <c r="G944" s="117"/>
      <c r="H944" s="119"/>
      <c r="I944" s="13"/>
      <c r="J944" s="13"/>
      <c r="K944" s="13"/>
      <c r="L944" s="13"/>
      <c r="M944" s="13"/>
      <c r="N944" s="13"/>
      <c r="O944" s="13"/>
      <c r="P944" s="13"/>
      <c r="Q944" s="13"/>
      <c r="R944" s="13"/>
      <c r="S944" s="13"/>
      <c r="T944" s="13"/>
      <c r="U944" s="13"/>
      <c r="V944" s="13"/>
      <c r="W944" s="13"/>
      <c r="X944" s="13"/>
      <c r="Y944" s="13"/>
      <c r="Z944" s="13"/>
      <c r="AA944" s="13"/>
      <c r="AB944" s="13"/>
      <c r="AC944" s="13"/>
      <c r="AD944" s="13"/>
    </row>
    <row r="945" ht="15.75" customHeight="1">
      <c r="B945" s="347"/>
      <c r="C945" s="117"/>
      <c r="D945" s="118"/>
      <c r="E945" s="119"/>
      <c r="F945" s="117"/>
      <c r="G945" s="117"/>
      <c r="H945" s="119"/>
      <c r="I945" s="13"/>
      <c r="J945" s="13"/>
      <c r="K945" s="13"/>
      <c r="L945" s="13"/>
      <c r="M945" s="13"/>
      <c r="N945" s="13"/>
      <c r="O945" s="13"/>
      <c r="P945" s="13"/>
      <c r="Q945" s="13"/>
      <c r="R945" s="13"/>
      <c r="S945" s="13"/>
      <c r="T945" s="13"/>
      <c r="U945" s="13"/>
      <c r="V945" s="13"/>
      <c r="W945" s="13"/>
      <c r="X945" s="13"/>
      <c r="Y945" s="13"/>
      <c r="Z945" s="13"/>
      <c r="AA945" s="13"/>
      <c r="AB945" s="13"/>
      <c r="AC945" s="13"/>
      <c r="AD945" s="13"/>
    </row>
    <row r="946" ht="15.75" customHeight="1">
      <c r="B946" s="347"/>
      <c r="C946" s="117"/>
      <c r="D946" s="118"/>
      <c r="E946" s="119"/>
      <c r="F946" s="117"/>
      <c r="G946" s="117"/>
      <c r="H946" s="119"/>
      <c r="I946" s="13"/>
      <c r="J946" s="13"/>
      <c r="K946" s="13"/>
      <c r="L946" s="13"/>
      <c r="M946" s="13"/>
      <c r="N946" s="13"/>
      <c r="O946" s="13"/>
      <c r="P946" s="13"/>
      <c r="Q946" s="13"/>
      <c r="R946" s="13"/>
      <c r="S946" s="13"/>
      <c r="T946" s="13"/>
      <c r="U946" s="13"/>
      <c r="V946" s="13"/>
      <c r="W946" s="13"/>
      <c r="X946" s="13"/>
      <c r="Y946" s="13"/>
      <c r="Z946" s="13"/>
      <c r="AA946" s="13"/>
      <c r="AB946" s="13"/>
      <c r="AC946" s="13"/>
      <c r="AD946" s="13"/>
    </row>
    <row r="947" ht="15.75" customHeight="1">
      <c r="B947" s="347"/>
      <c r="C947" s="117"/>
      <c r="D947" s="118"/>
      <c r="E947" s="119"/>
      <c r="F947" s="117"/>
      <c r="G947" s="117"/>
      <c r="H947" s="119"/>
      <c r="I947" s="13"/>
      <c r="J947" s="13"/>
      <c r="K947" s="13"/>
      <c r="L947" s="13"/>
      <c r="M947" s="13"/>
      <c r="N947" s="13"/>
      <c r="O947" s="13"/>
      <c r="P947" s="13"/>
      <c r="Q947" s="13"/>
      <c r="R947" s="13"/>
      <c r="S947" s="13"/>
      <c r="T947" s="13"/>
      <c r="U947" s="13"/>
      <c r="V947" s="13"/>
      <c r="W947" s="13"/>
      <c r="X947" s="13"/>
      <c r="Y947" s="13"/>
      <c r="Z947" s="13"/>
      <c r="AA947" s="13"/>
      <c r="AB947" s="13"/>
      <c r="AC947" s="13"/>
      <c r="AD947" s="13"/>
    </row>
    <row r="948" ht="15.75" customHeight="1">
      <c r="B948" s="347"/>
      <c r="C948" s="117"/>
      <c r="D948" s="118"/>
      <c r="E948" s="119"/>
      <c r="F948" s="117"/>
      <c r="G948" s="117"/>
      <c r="H948" s="119"/>
      <c r="I948" s="13"/>
      <c r="J948" s="13"/>
      <c r="K948" s="13"/>
      <c r="L948" s="13"/>
      <c r="M948" s="13"/>
      <c r="N948" s="13"/>
      <c r="O948" s="13"/>
      <c r="P948" s="13"/>
      <c r="Q948" s="13"/>
      <c r="R948" s="13"/>
      <c r="S948" s="13"/>
      <c r="T948" s="13"/>
      <c r="U948" s="13"/>
      <c r="V948" s="13"/>
      <c r="W948" s="13"/>
      <c r="X948" s="13"/>
      <c r="Y948" s="13"/>
      <c r="Z948" s="13"/>
      <c r="AA948" s="13"/>
      <c r="AB948" s="13"/>
      <c r="AC948" s="13"/>
      <c r="AD948" s="13"/>
    </row>
    <row r="949" ht="15.75" customHeight="1">
      <c r="B949" s="347"/>
      <c r="C949" s="117"/>
      <c r="D949" s="118"/>
      <c r="E949" s="119"/>
      <c r="F949" s="117"/>
      <c r="G949" s="117"/>
      <c r="H949" s="119"/>
      <c r="I949" s="13"/>
      <c r="J949" s="13"/>
      <c r="K949" s="13"/>
      <c r="L949" s="13"/>
      <c r="M949" s="13"/>
      <c r="N949" s="13"/>
      <c r="O949" s="13"/>
      <c r="P949" s="13"/>
      <c r="Q949" s="13"/>
      <c r="R949" s="13"/>
      <c r="S949" s="13"/>
      <c r="T949" s="13"/>
      <c r="U949" s="13"/>
      <c r="V949" s="13"/>
      <c r="W949" s="13"/>
      <c r="X949" s="13"/>
      <c r="Y949" s="13"/>
      <c r="Z949" s="13"/>
      <c r="AA949" s="13"/>
      <c r="AB949" s="13"/>
      <c r="AC949" s="13"/>
      <c r="AD949" s="13"/>
    </row>
    <row r="950" ht="15.75" customHeight="1">
      <c r="B950" s="347"/>
      <c r="C950" s="117"/>
      <c r="D950" s="118"/>
      <c r="E950" s="119"/>
      <c r="F950" s="117"/>
      <c r="G950" s="117"/>
      <c r="H950" s="119"/>
      <c r="I950" s="13"/>
      <c r="J950" s="13"/>
      <c r="K950" s="13"/>
      <c r="L950" s="13"/>
      <c r="M950" s="13"/>
      <c r="N950" s="13"/>
      <c r="O950" s="13"/>
      <c r="P950" s="13"/>
      <c r="Q950" s="13"/>
      <c r="R950" s="13"/>
      <c r="S950" s="13"/>
      <c r="T950" s="13"/>
      <c r="U950" s="13"/>
      <c r="V950" s="13"/>
      <c r="W950" s="13"/>
      <c r="X950" s="13"/>
      <c r="Y950" s="13"/>
      <c r="Z950" s="13"/>
      <c r="AA950" s="13"/>
      <c r="AB950" s="13"/>
      <c r="AC950" s="13"/>
      <c r="AD950" s="13"/>
    </row>
    <row r="951" ht="15.75" customHeight="1">
      <c r="B951" s="347"/>
      <c r="C951" s="117"/>
      <c r="D951" s="118"/>
      <c r="E951" s="119"/>
      <c r="F951" s="117"/>
      <c r="G951" s="117"/>
      <c r="H951" s="119"/>
      <c r="I951" s="13"/>
      <c r="J951" s="13"/>
      <c r="K951" s="13"/>
      <c r="L951" s="13"/>
      <c r="M951" s="13"/>
      <c r="N951" s="13"/>
      <c r="O951" s="13"/>
      <c r="P951" s="13"/>
      <c r="Q951" s="13"/>
      <c r="R951" s="13"/>
      <c r="S951" s="13"/>
      <c r="T951" s="13"/>
      <c r="U951" s="13"/>
      <c r="V951" s="13"/>
      <c r="W951" s="13"/>
      <c r="X951" s="13"/>
      <c r="Y951" s="13"/>
      <c r="Z951" s="13"/>
      <c r="AA951" s="13"/>
      <c r="AB951" s="13"/>
      <c r="AC951" s="13"/>
      <c r="AD951" s="13"/>
    </row>
    <row r="952" ht="15.75" customHeight="1">
      <c r="B952" s="347"/>
      <c r="C952" s="117"/>
      <c r="D952" s="118"/>
      <c r="E952" s="119"/>
      <c r="F952" s="117"/>
      <c r="G952" s="117"/>
      <c r="H952" s="119"/>
      <c r="I952" s="13"/>
      <c r="J952" s="13"/>
      <c r="K952" s="13"/>
      <c r="L952" s="13"/>
      <c r="M952" s="13"/>
      <c r="N952" s="13"/>
      <c r="O952" s="13"/>
      <c r="P952" s="13"/>
      <c r="Q952" s="13"/>
      <c r="R952" s="13"/>
      <c r="S952" s="13"/>
      <c r="T952" s="13"/>
      <c r="U952" s="13"/>
      <c r="V952" s="13"/>
      <c r="W952" s="13"/>
      <c r="X952" s="13"/>
      <c r="Y952" s="13"/>
      <c r="Z952" s="13"/>
      <c r="AA952" s="13"/>
      <c r="AB952" s="13"/>
      <c r="AC952" s="13"/>
      <c r="AD952" s="13"/>
    </row>
    <row r="953" ht="15.75" customHeight="1">
      <c r="B953" s="347"/>
      <c r="C953" s="117"/>
      <c r="D953" s="118"/>
      <c r="E953" s="119"/>
      <c r="F953" s="117"/>
      <c r="G953" s="117"/>
      <c r="H953" s="119"/>
      <c r="I953" s="13"/>
      <c r="J953" s="13"/>
      <c r="K953" s="13"/>
      <c r="L953" s="13"/>
      <c r="M953" s="13"/>
      <c r="N953" s="13"/>
      <c r="O953" s="13"/>
      <c r="P953" s="13"/>
      <c r="Q953" s="13"/>
      <c r="R953" s="13"/>
      <c r="S953" s="13"/>
      <c r="T953" s="13"/>
      <c r="U953" s="13"/>
      <c r="V953" s="13"/>
      <c r="W953" s="13"/>
      <c r="X953" s="13"/>
      <c r="Y953" s="13"/>
      <c r="Z953" s="13"/>
      <c r="AA953" s="13"/>
      <c r="AB953" s="13"/>
      <c r="AC953" s="13"/>
      <c r="AD953" s="13"/>
    </row>
    <row r="954" ht="15.75" customHeight="1">
      <c r="B954" s="347"/>
      <c r="C954" s="117"/>
      <c r="D954" s="118"/>
      <c r="E954" s="119"/>
      <c r="F954" s="117"/>
      <c r="G954" s="117"/>
      <c r="H954" s="119"/>
      <c r="I954" s="13"/>
      <c r="J954" s="13"/>
      <c r="K954" s="13"/>
      <c r="L954" s="13"/>
      <c r="M954" s="13"/>
      <c r="N954" s="13"/>
      <c r="O954" s="13"/>
      <c r="P954" s="13"/>
      <c r="Q954" s="13"/>
      <c r="R954" s="13"/>
      <c r="S954" s="13"/>
      <c r="T954" s="13"/>
      <c r="U954" s="13"/>
      <c r="V954" s="13"/>
      <c r="W954" s="13"/>
      <c r="X954" s="13"/>
      <c r="Y954" s="13"/>
      <c r="Z954" s="13"/>
      <c r="AA954" s="13"/>
      <c r="AB954" s="13"/>
      <c r="AC954" s="13"/>
      <c r="AD954" s="13"/>
    </row>
    <row r="955" ht="15.75" customHeight="1">
      <c r="B955" s="347"/>
      <c r="C955" s="117"/>
      <c r="D955" s="118"/>
      <c r="E955" s="119"/>
      <c r="F955" s="117"/>
      <c r="G955" s="117"/>
      <c r="H955" s="119"/>
      <c r="I955" s="13"/>
      <c r="J955" s="13"/>
      <c r="K955" s="13"/>
      <c r="L955" s="13"/>
      <c r="M955" s="13"/>
      <c r="N955" s="13"/>
      <c r="O955" s="13"/>
      <c r="P955" s="13"/>
      <c r="Q955" s="13"/>
      <c r="R955" s="13"/>
      <c r="S955" s="13"/>
      <c r="T955" s="13"/>
      <c r="U955" s="13"/>
      <c r="V955" s="13"/>
      <c r="W955" s="13"/>
      <c r="X955" s="13"/>
      <c r="Y955" s="13"/>
      <c r="Z955" s="13"/>
      <c r="AA955" s="13"/>
      <c r="AB955" s="13"/>
      <c r="AC955" s="13"/>
      <c r="AD955" s="13"/>
    </row>
    <row r="956" ht="15.75" customHeight="1">
      <c r="B956" s="347"/>
      <c r="C956" s="117"/>
      <c r="D956" s="118"/>
      <c r="E956" s="119"/>
      <c r="F956" s="117"/>
      <c r="G956" s="117"/>
      <c r="H956" s="119"/>
      <c r="I956" s="13"/>
      <c r="J956" s="13"/>
      <c r="K956" s="13"/>
      <c r="L956" s="13"/>
      <c r="M956" s="13"/>
      <c r="N956" s="13"/>
      <c r="O956" s="13"/>
      <c r="P956" s="13"/>
      <c r="Q956" s="13"/>
      <c r="R956" s="13"/>
      <c r="S956" s="13"/>
      <c r="T956" s="13"/>
      <c r="U956" s="13"/>
      <c r="V956" s="13"/>
      <c r="W956" s="13"/>
      <c r="X956" s="13"/>
      <c r="Y956" s="13"/>
      <c r="Z956" s="13"/>
      <c r="AA956" s="13"/>
      <c r="AB956" s="13"/>
      <c r="AC956" s="13"/>
      <c r="AD956" s="13"/>
    </row>
    <row r="957" ht="15.75" customHeight="1">
      <c r="B957" s="347"/>
      <c r="C957" s="117"/>
      <c r="D957" s="118"/>
      <c r="E957" s="119"/>
      <c r="F957" s="117"/>
      <c r="G957" s="117"/>
      <c r="H957" s="119"/>
      <c r="I957" s="13"/>
      <c r="J957" s="13"/>
      <c r="K957" s="13"/>
      <c r="L957" s="13"/>
      <c r="M957" s="13"/>
      <c r="N957" s="13"/>
      <c r="O957" s="13"/>
      <c r="P957" s="13"/>
      <c r="Q957" s="13"/>
      <c r="R957" s="13"/>
      <c r="S957" s="13"/>
      <c r="T957" s="13"/>
      <c r="U957" s="13"/>
      <c r="V957" s="13"/>
      <c r="W957" s="13"/>
      <c r="X957" s="13"/>
      <c r="Y957" s="13"/>
      <c r="Z957" s="13"/>
      <c r="AA957" s="13"/>
      <c r="AB957" s="13"/>
      <c r="AC957" s="13"/>
      <c r="AD957" s="13"/>
    </row>
    <row r="958" ht="15.75" customHeight="1">
      <c r="B958" s="347"/>
      <c r="C958" s="117"/>
      <c r="D958" s="118"/>
      <c r="E958" s="119"/>
      <c r="F958" s="117"/>
      <c r="G958" s="117"/>
      <c r="H958" s="119"/>
      <c r="I958" s="13"/>
      <c r="J958" s="13"/>
      <c r="K958" s="13"/>
      <c r="L958" s="13"/>
      <c r="M958" s="13"/>
      <c r="N958" s="13"/>
      <c r="O958" s="13"/>
      <c r="P958" s="13"/>
      <c r="Q958" s="13"/>
      <c r="R958" s="13"/>
      <c r="S958" s="13"/>
      <c r="T958" s="13"/>
      <c r="U958" s="13"/>
      <c r="V958" s="13"/>
      <c r="W958" s="13"/>
      <c r="X958" s="13"/>
      <c r="Y958" s="13"/>
      <c r="Z958" s="13"/>
      <c r="AA958" s="13"/>
      <c r="AB958" s="13"/>
      <c r="AC958" s="13"/>
      <c r="AD958" s="13"/>
    </row>
    <row r="959" ht="15.75" customHeight="1">
      <c r="B959" s="347"/>
      <c r="C959" s="117"/>
      <c r="D959" s="118"/>
      <c r="E959" s="119"/>
      <c r="F959" s="117"/>
      <c r="G959" s="117"/>
      <c r="H959" s="119"/>
      <c r="I959" s="13"/>
      <c r="J959" s="13"/>
      <c r="K959" s="13"/>
      <c r="L959" s="13"/>
      <c r="M959" s="13"/>
      <c r="N959" s="13"/>
      <c r="O959" s="13"/>
      <c r="P959" s="13"/>
      <c r="Q959" s="13"/>
      <c r="R959" s="13"/>
      <c r="S959" s="13"/>
      <c r="T959" s="13"/>
      <c r="U959" s="13"/>
      <c r="V959" s="13"/>
      <c r="W959" s="13"/>
      <c r="X959" s="13"/>
      <c r="Y959" s="13"/>
      <c r="Z959" s="13"/>
      <c r="AA959" s="13"/>
      <c r="AB959" s="13"/>
      <c r="AC959" s="13"/>
      <c r="AD959" s="13"/>
    </row>
    <row r="960" ht="15.75" customHeight="1">
      <c r="B960" s="347"/>
      <c r="C960" s="117"/>
      <c r="D960" s="118"/>
      <c r="E960" s="119"/>
      <c r="F960" s="117"/>
      <c r="G960" s="117"/>
      <c r="H960" s="119"/>
      <c r="I960" s="13"/>
      <c r="J960" s="13"/>
      <c r="K960" s="13"/>
      <c r="L960" s="13"/>
      <c r="M960" s="13"/>
      <c r="N960" s="13"/>
      <c r="O960" s="13"/>
      <c r="P960" s="13"/>
      <c r="Q960" s="13"/>
      <c r="R960" s="13"/>
      <c r="S960" s="13"/>
      <c r="T960" s="13"/>
      <c r="U960" s="13"/>
      <c r="V960" s="13"/>
      <c r="W960" s="13"/>
      <c r="X960" s="13"/>
      <c r="Y960" s="13"/>
      <c r="Z960" s="13"/>
      <c r="AA960" s="13"/>
      <c r="AB960" s="13"/>
      <c r="AC960" s="13"/>
      <c r="AD960" s="13"/>
    </row>
    <row r="961" ht="15.75" customHeight="1">
      <c r="B961" s="347"/>
      <c r="C961" s="117"/>
      <c r="D961" s="118"/>
      <c r="E961" s="119"/>
      <c r="F961" s="117"/>
      <c r="G961" s="117"/>
      <c r="H961" s="119"/>
      <c r="I961" s="13"/>
      <c r="J961" s="13"/>
      <c r="K961" s="13"/>
      <c r="L961" s="13"/>
      <c r="M961" s="13"/>
      <c r="N961" s="13"/>
      <c r="O961" s="13"/>
      <c r="P961" s="13"/>
      <c r="Q961" s="13"/>
      <c r="R961" s="13"/>
      <c r="S961" s="13"/>
      <c r="T961" s="13"/>
      <c r="U961" s="13"/>
      <c r="V961" s="13"/>
      <c r="W961" s="13"/>
      <c r="X961" s="13"/>
      <c r="Y961" s="13"/>
      <c r="Z961" s="13"/>
      <c r="AA961" s="13"/>
      <c r="AB961" s="13"/>
      <c r="AC961" s="13"/>
      <c r="AD961" s="13"/>
    </row>
    <row r="962" ht="15.75" customHeight="1">
      <c r="B962" s="347"/>
      <c r="C962" s="117"/>
      <c r="D962" s="118"/>
      <c r="E962" s="119"/>
      <c r="F962" s="117"/>
      <c r="G962" s="117"/>
      <c r="H962" s="119"/>
      <c r="I962" s="13"/>
      <c r="J962" s="13"/>
      <c r="K962" s="13"/>
      <c r="L962" s="13"/>
      <c r="M962" s="13"/>
      <c r="N962" s="13"/>
      <c r="O962" s="13"/>
      <c r="P962" s="13"/>
      <c r="Q962" s="13"/>
      <c r="R962" s="13"/>
      <c r="S962" s="13"/>
      <c r="T962" s="13"/>
      <c r="U962" s="13"/>
      <c r="V962" s="13"/>
      <c r="W962" s="13"/>
      <c r="X962" s="13"/>
      <c r="Y962" s="13"/>
      <c r="Z962" s="13"/>
      <c r="AA962" s="13"/>
      <c r="AB962" s="13"/>
      <c r="AC962" s="13"/>
      <c r="AD962" s="13"/>
    </row>
    <row r="963" ht="15.75" customHeight="1">
      <c r="B963" s="347"/>
      <c r="C963" s="117"/>
      <c r="D963" s="118"/>
      <c r="E963" s="119"/>
      <c r="F963" s="117"/>
      <c r="G963" s="117"/>
      <c r="H963" s="119"/>
      <c r="I963" s="13"/>
      <c r="J963" s="13"/>
      <c r="K963" s="13"/>
      <c r="L963" s="13"/>
      <c r="M963" s="13"/>
      <c r="N963" s="13"/>
      <c r="O963" s="13"/>
      <c r="P963" s="13"/>
      <c r="Q963" s="13"/>
      <c r="R963" s="13"/>
      <c r="S963" s="13"/>
      <c r="T963" s="13"/>
      <c r="U963" s="13"/>
      <c r="V963" s="13"/>
      <c r="W963" s="13"/>
      <c r="X963" s="13"/>
      <c r="Y963" s="13"/>
      <c r="Z963" s="13"/>
      <c r="AA963" s="13"/>
      <c r="AB963" s="13"/>
      <c r="AC963" s="13"/>
      <c r="AD963" s="13"/>
    </row>
    <row r="964" ht="15.75" customHeight="1">
      <c r="B964" s="347"/>
      <c r="C964" s="117"/>
      <c r="D964" s="118"/>
      <c r="E964" s="119"/>
      <c r="F964" s="117"/>
      <c r="G964" s="117"/>
      <c r="H964" s="119"/>
      <c r="I964" s="13"/>
      <c r="J964" s="13"/>
      <c r="K964" s="13"/>
      <c r="L964" s="13"/>
      <c r="M964" s="13"/>
      <c r="N964" s="13"/>
      <c r="O964" s="13"/>
      <c r="P964" s="13"/>
      <c r="Q964" s="13"/>
      <c r="R964" s="13"/>
      <c r="S964" s="13"/>
      <c r="T964" s="13"/>
      <c r="U964" s="13"/>
      <c r="V964" s="13"/>
      <c r="W964" s="13"/>
      <c r="X964" s="13"/>
      <c r="Y964" s="13"/>
      <c r="Z964" s="13"/>
      <c r="AA964" s="13"/>
      <c r="AB964" s="13"/>
      <c r="AC964" s="13"/>
      <c r="AD964" s="13"/>
    </row>
    <row r="965" ht="15.75" customHeight="1">
      <c r="B965" s="347"/>
      <c r="C965" s="117"/>
      <c r="D965" s="118"/>
      <c r="E965" s="119"/>
      <c r="F965" s="117"/>
      <c r="G965" s="117"/>
      <c r="H965" s="119"/>
      <c r="I965" s="13"/>
      <c r="J965" s="13"/>
      <c r="K965" s="13"/>
      <c r="L965" s="13"/>
      <c r="M965" s="13"/>
      <c r="N965" s="13"/>
      <c r="O965" s="13"/>
      <c r="P965" s="13"/>
      <c r="Q965" s="13"/>
      <c r="R965" s="13"/>
      <c r="S965" s="13"/>
      <c r="T965" s="13"/>
      <c r="U965" s="13"/>
      <c r="V965" s="13"/>
      <c r="W965" s="13"/>
      <c r="X965" s="13"/>
      <c r="Y965" s="13"/>
      <c r="Z965" s="13"/>
      <c r="AA965" s="13"/>
      <c r="AB965" s="13"/>
      <c r="AC965" s="13"/>
      <c r="AD965" s="13"/>
    </row>
    <row r="966" ht="15.75" customHeight="1">
      <c r="B966" s="347"/>
      <c r="C966" s="117"/>
      <c r="D966" s="118"/>
      <c r="E966" s="119"/>
      <c r="F966" s="117"/>
      <c r="G966" s="117"/>
      <c r="H966" s="119"/>
      <c r="I966" s="13"/>
      <c r="J966" s="13"/>
      <c r="K966" s="13"/>
      <c r="L966" s="13"/>
      <c r="M966" s="13"/>
      <c r="N966" s="13"/>
      <c r="O966" s="13"/>
      <c r="P966" s="13"/>
      <c r="Q966" s="13"/>
      <c r="R966" s="13"/>
      <c r="S966" s="13"/>
      <c r="T966" s="13"/>
      <c r="U966" s="13"/>
      <c r="V966" s="13"/>
      <c r="W966" s="13"/>
      <c r="X966" s="13"/>
      <c r="Y966" s="13"/>
      <c r="Z966" s="13"/>
      <c r="AA966" s="13"/>
      <c r="AB966" s="13"/>
      <c r="AC966" s="13"/>
      <c r="AD966" s="13"/>
    </row>
    <row r="967" ht="15.75" customHeight="1">
      <c r="B967" s="347"/>
      <c r="C967" s="117"/>
      <c r="D967" s="118"/>
      <c r="E967" s="119"/>
      <c r="F967" s="117"/>
      <c r="G967" s="117"/>
      <c r="H967" s="119"/>
      <c r="I967" s="13"/>
      <c r="J967" s="13"/>
      <c r="K967" s="13"/>
      <c r="L967" s="13"/>
      <c r="M967" s="13"/>
      <c r="N967" s="13"/>
      <c r="O967" s="13"/>
      <c r="P967" s="13"/>
      <c r="Q967" s="13"/>
      <c r="R967" s="13"/>
      <c r="S967" s="13"/>
      <c r="T967" s="13"/>
      <c r="U967" s="13"/>
      <c r="V967" s="13"/>
      <c r="W967" s="13"/>
      <c r="X967" s="13"/>
      <c r="Y967" s="13"/>
      <c r="Z967" s="13"/>
      <c r="AA967" s="13"/>
      <c r="AB967" s="13"/>
      <c r="AC967" s="13"/>
      <c r="AD967" s="13"/>
    </row>
    <row r="968" ht="15.75" customHeight="1">
      <c r="B968" s="347"/>
      <c r="C968" s="117"/>
      <c r="D968" s="118"/>
      <c r="E968" s="119"/>
      <c r="F968" s="117"/>
      <c r="G968" s="117"/>
      <c r="H968" s="119"/>
      <c r="I968" s="13"/>
      <c r="J968" s="13"/>
      <c r="K968" s="13"/>
      <c r="L968" s="13"/>
      <c r="M968" s="13"/>
      <c r="N968" s="13"/>
      <c r="O968" s="13"/>
      <c r="P968" s="13"/>
      <c r="Q968" s="13"/>
      <c r="R968" s="13"/>
      <c r="S968" s="13"/>
      <c r="T968" s="13"/>
      <c r="U968" s="13"/>
      <c r="V968" s="13"/>
      <c r="W968" s="13"/>
      <c r="X968" s="13"/>
      <c r="Y968" s="13"/>
      <c r="Z968" s="13"/>
      <c r="AA968" s="13"/>
      <c r="AB968" s="13"/>
      <c r="AC968" s="13"/>
      <c r="AD968" s="13"/>
    </row>
    <row r="969" ht="15.75" customHeight="1">
      <c r="B969" s="347"/>
      <c r="C969" s="117"/>
      <c r="D969" s="118"/>
      <c r="E969" s="119"/>
      <c r="F969" s="117"/>
      <c r="G969" s="117"/>
      <c r="H969" s="119"/>
      <c r="I969" s="13"/>
      <c r="J969" s="13"/>
      <c r="K969" s="13"/>
      <c r="L969" s="13"/>
      <c r="M969" s="13"/>
      <c r="N969" s="13"/>
      <c r="O969" s="13"/>
      <c r="P969" s="13"/>
      <c r="Q969" s="13"/>
      <c r="R969" s="13"/>
      <c r="S969" s="13"/>
      <c r="T969" s="13"/>
      <c r="U969" s="13"/>
      <c r="V969" s="13"/>
      <c r="W969" s="13"/>
      <c r="X969" s="13"/>
      <c r="Y969" s="13"/>
      <c r="Z969" s="13"/>
      <c r="AA969" s="13"/>
      <c r="AB969" s="13"/>
      <c r="AC969" s="13"/>
      <c r="AD969" s="13"/>
    </row>
    <row r="970" ht="15.75" customHeight="1">
      <c r="B970" s="347"/>
      <c r="C970" s="117"/>
      <c r="D970" s="118"/>
      <c r="E970" s="119"/>
      <c r="F970" s="117"/>
      <c r="G970" s="117"/>
      <c r="H970" s="119"/>
      <c r="I970" s="13"/>
      <c r="J970" s="13"/>
      <c r="K970" s="13"/>
      <c r="L970" s="13"/>
      <c r="M970" s="13"/>
      <c r="N970" s="13"/>
      <c r="O970" s="13"/>
      <c r="P970" s="13"/>
      <c r="Q970" s="13"/>
      <c r="R970" s="13"/>
      <c r="S970" s="13"/>
      <c r="T970" s="13"/>
      <c r="U970" s="13"/>
      <c r="V970" s="13"/>
      <c r="W970" s="13"/>
      <c r="X970" s="13"/>
      <c r="Y970" s="13"/>
      <c r="Z970" s="13"/>
      <c r="AA970" s="13"/>
      <c r="AB970" s="13"/>
      <c r="AC970" s="13"/>
      <c r="AD970" s="13"/>
    </row>
    <row r="971" ht="15.75" customHeight="1">
      <c r="B971" s="347"/>
      <c r="C971" s="117"/>
      <c r="D971" s="118"/>
      <c r="E971" s="119"/>
      <c r="F971" s="117"/>
      <c r="G971" s="117"/>
      <c r="H971" s="119"/>
      <c r="I971" s="13"/>
      <c r="J971" s="13"/>
      <c r="K971" s="13"/>
      <c r="L971" s="13"/>
      <c r="M971" s="13"/>
      <c r="N971" s="13"/>
      <c r="O971" s="13"/>
      <c r="P971" s="13"/>
      <c r="Q971" s="13"/>
      <c r="R971" s="13"/>
      <c r="S971" s="13"/>
      <c r="T971" s="13"/>
      <c r="U971" s="13"/>
      <c r="V971" s="13"/>
      <c r="W971" s="13"/>
      <c r="X971" s="13"/>
      <c r="Y971" s="13"/>
      <c r="Z971" s="13"/>
      <c r="AA971" s="13"/>
      <c r="AB971" s="13"/>
      <c r="AC971" s="13"/>
      <c r="AD971" s="13"/>
    </row>
    <row r="972" ht="15.75" customHeight="1">
      <c r="B972" s="347"/>
      <c r="C972" s="117"/>
      <c r="D972" s="118"/>
      <c r="E972" s="119"/>
      <c r="F972" s="117"/>
      <c r="G972" s="117"/>
      <c r="H972" s="119"/>
      <c r="I972" s="13"/>
      <c r="J972" s="13"/>
      <c r="K972" s="13"/>
      <c r="L972" s="13"/>
      <c r="M972" s="13"/>
      <c r="N972" s="13"/>
      <c r="O972" s="13"/>
      <c r="P972" s="13"/>
      <c r="Q972" s="13"/>
      <c r="R972" s="13"/>
      <c r="S972" s="13"/>
      <c r="T972" s="13"/>
      <c r="U972" s="13"/>
      <c r="V972" s="13"/>
      <c r="W972" s="13"/>
      <c r="X972" s="13"/>
      <c r="Y972" s="13"/>
      <c r="Z972" s="13"/>
      <c r="AA972" s="13"/>
      <c r="AB972" s="13"/>
      <c r="AC972" s="13"/>
      <c r="AD972" s="13"/>
    </row>
    <row r="973" ht="15.75" customHeight="1">
      <c r="B973" s="347"/>
      <c r="C973" s="117"/>
      <c r="D973" s="118"/>
      <c r="E973" s="119"/>
      <c r="F973" s="117"/>
      <c r="G973" s="117"/>
      <c r="H973" s="119"/>
      <c r="I973" s="13"/>
      <c r="J973" s="13"/>
      <c r="K973" s="13"/>
      <c r="L973" s="13"/>
      <c r="M973" s="13"/>
      <c r="N973" s="13"/>
      <c r="O973" s="13"/>
      <c r="P973" s="13"/>
      <c r="Q973" s="13"/>
      <c r="R973" s="13"/>
      <c r="S973" s="13"/>
      <c r="T973" s="13"/>
      <c r="U973" s="13"/>
      <c r="V973" s="13"/>
      <c r="W973" s="13"/>
      <c r="X973" s="13"/>
      <c r="Y973" s="13"/>
      <c r="Z973" s="13"/>
      <c r="AA973" s="13"/>
      <c r="AB973" s="13"/>
      <c r="AC973" s="13"/>
      <c r="AD973" s="13"/>
    </row>
    <row r="974" ht="15.75" customHeight="1">
      <c r="B974" s="347"/>
      <c r="C974" s="117"/>
      <c r="D974" s="118"/>
      <c r="E974" s="119"/>
      <c r="F974" s="117"/>
      <c r="G974" s="117"/>
      <c r="H974" s="119"/>
      <c r="I974" s="13"/>
      <c r="J974" s="13"/>
      <c r="K974" s="13"/>
      <c r="L974" s="13"/>
      <c r="M974" s="13"/>
      <c r="N974" s="13"/>
      <c r="O974" s="13"/>
      <c r="P974" s="13"/>
      <c r="Q974" s="13"/>
      <c r="R974" s="13"/>
      <c r="S974" s="13"/>
      <c r="T974" s="13"/>
      <c r="U974" s="13"/>
      <c r="V974" s="13"/>
      <c r="W974" s="13"/>
      <c r="X974" s="13"/>
      <c r="Y974" s="13"/>
      <c r="Z974" s="13"/>
      <c r="AA974" s="13"/>
      <c r="AB974" s="13"/>
      <c r="AC974" s="13"/>
      <c r="AD974" s="13"/>
    </row>
    <row r="975" ht="15.75" customHeight="1">
      <c r="B975" s="347"/>
      <c r="C975" s="117"/>
      <c r="D975" s="118"/>
      <c r="E975" s="119"/>
      <c r="F975" s="117"/>
      <c r="G975" s="117"/>
      <c r="H975" s="119"/>
      <c r="I975" s="13"/>
      <c r="J975" s="13"/>
      <c r="K975" s="13"/>
      <c r="L975" s="13"/>
      <c r="M975" s="13"/>
      <c r="N975" s="13"/>
      <c r="O975" s="13"/>
      <c r="P975" s="13"/>
      <c r="Q975" s="13"/>
      <c r="R975" s="13"/>
      <c r="S975" s="13"/>
      <c r="T975" s="13"/>
      <c r="U975" s="13"/>
      <c r="V975" s="13"/>
      <c r="W975" s="13"/>
      <c r="X975" s="13"/>
      <c r="Y975" s="13"/>
      <c r="Z975" s="13"/>
      <c r="AA975" s="13"/>
      <c r="AB975" s="13"/>
      <c r="AC975" s="13"/>
      <c r="AD975" s="13"/>
    </row>
    <row r="976" ht="15.75" customHeight="1">
      <c r="B976" s="347"/>
      <c r="C976" s="117"/>
      <c r="D976" s="118"/>
      <c r="E976" s="119"/>
      <c r="F976" s="117"/>
      <c r="G976" s="117"/>
      <c r="H976" s="119"/>
      <c r="I976" s="13"/>
      <c r="J976" s="13"/>
      <c r="K976" s="13"/>
      <c r="L976" s="13"/>
      <c r="M976" s="13"/>
      <c r="N976" s="13"/>
      <c r="O976" s="13"/>
      <c r="P976" s="13"/>
      <c r="Q976" s="13"/>
      <c r="R976" s="13"/>
      <c r="S976" s="13"/>
      <c r="T976" s="13"/>
      <c r="U976" s="13"/>
      <c r="V976" s="13"/>
      <c r="W976" s="13"/>
      <c r="X976" s="13"/>
      <c r="Y976" s="13"/>
      <c r="Z976" s="13"/>
      <c r="AA976" s="13"/>
      <c r="AB976" s="13"/>
      <c r="AC976" s="13"/>
      <c r="AD976" s="13"/>
    </row>
    <row r="977" ht="15.75" customHeight="1">
      <c r="B977" s="347"/>
      <c r="C977" s="117"/>
      <c r="D977" s="118"/>
      <c r="E977" s="119"/>
      <c r="F977" s="117"/>
      <c r="G977" s="117"/>
      <c r="H977" s="119"/>
      <c r="I977" s="13"/>
      <c r="J977" s="13"/>
      <c r="K977" s="13"/>
      <c r="L977" s="13"/>
      <c r="M977" s="13"/>
      <c r="N977" s="13"/>
      <c r="O977" s="13"/>
      <c r="P977" s="13"/>
      <c r="Q977" s="13"/>
      <c r="R977" s="13"/>
      <c r="S977" s="13"/>
      <c r="T977" s="13"/>
      <c r="U977" s="13"/>
      <c r="V977" s="13"/>
      <c r="W977" s="13"/>
      <c r="X977" s="13"/>
      <c r="Y977" s="13"/>
      <c r="Z977" s="13"/>
      <c r="AA977" s="13"/>
      <c r="AB977" s="13"/>
      <c r="AC977" s="13"/>
      <c r="AD977" s="13"/>
    </row>
    <row r="978" ht="15.75" customHeight="1">
      <c r="B978" s="347"/>
      <c r="C978" s="117"/>
      <c r="D978" s="118"/>
      <c r="E978" s="119"/>
      <c r="F978" s="117"/>
      <c r="G978" s="117"/>
      <c r="H978" s="119"/>
      <c r="I978" s="13"/>
      <c r="J978" s="13"/>
      <c r="K978" s="13"/>
      <c r="L978" s="13"/>
      <c r="M978" s="13"/>
      <c r="N978" s="13"/>
      <c r="O978" s="13"/>
      <c r="P978" s="13"/>
      <c r="Q978" s="13"/>
      <c r="R978" s="13"/>
      <c r="S978" s="13"/>
      <c r="T978" s="13"/>
      <c r="U978" s="13"/>
      <c r="V978" s="13"/>
      <c r="W978" s="13"/>
      <c r="X978" s="13"/>
      <c r="Y978" s="13"/>
      <c r="Z978" s="13"/>
      <c r="AA978" s="13"/>
      <c r="AB978" s="13"/>
      <c r="AC978" s="13"/>
      <c r="AD978" s="13"/>
    </row>
    <row r="979" ht="15.75" customHeight="1">
      <c r="B979" s="347"/>
      <c r="C979" s="117"/>
      <c r="D979" s="118"/>
      <c r="E979" s="119"/>
      <c r="F979" s="117"/>
      <c r="G979" s="117"/>
      <c r="H979" s="119"/>
      <c r="I979" s="13"/>
      <c r="J979" s="13"/>
      <c r="K979" s="13"/>
      <c r="L979" s="13"/>
      <c r="M979" s="13"/>
      <c r="N979" s="13"/>
      <c r="O979" s="13"/>
      <c r="P979" s="13"/>
      <c r="Q979" s="13"/>
      <c r="R979" s="13"/>
      <c r="S979" s="13"/>
      <c r="T979" s="13"/>
      <c r="U979" s="13"/>
      <c r="V979" s="13"/>
      <c r="W979" s="13"/>
      <c r="X979" s="13"/>
      <c r="Y979" s="13"/>
      <c r="Z979" s="13"/>
      <c r="AA979" s="13"/>
      <c r="AB979" s="13"/>
      <c r="AC979" s="13"/>
      <c r="AD979" s="13"/>
    </row>
    <row r="980" ht="15.75" customHeight="1">
      <c r="B980" s="347"/>
      <c r="C980" s="117"/>
      <c r="D980" s="118"/>
      <c r="E980" s="119"/>
      <c r="F980" s="117"/>
      <c r="G980" s="117"/>
      <c r="H980" s="119"/>
      <c r="I980" s="13"/>
      <c r="J980" s="13"/>
      <c r="K980" s="13"/>
      <c r="L980" s="13"/>
      <c r="M980" s="13"/>
      <c r="N980" s="13"/>
      <c r="O980" s="13"/>
      <c r="P980" s="13"/>
      <c r="Q980" s="13"/>
      <c r="R980" s="13"/>
      <c r="S980" s="13"/>
      <c r="T980" s="13"/>
      <c r="U980" s="13"/>
      <c r="V980" s="13"/>
      <c r="W980" s="13"/>
      <c r="X980" s="13"/>
      <c r="Y980" s="13"/>
      <c r="Z980" s="13"/>
      <c r="AA980" s="13"/>
      <c r="AB980" s="13"/>
      <c r="AC980" s="13"/>
      <c r="AD980" s="13"/>
    </row>
    <row r="981" ht="15.75" customHeight="1">
      <c r="B981" s="347"/>
      <c r="C981" s="117"/>
      <c r="D981" s="118"/>
      <c r="E981" s="119"/>
      <c r="F981" s="117"/>
      <c r="G981" s="117"/>
      <c r="H981" s="119"/>
      <c r="I981" s="13"/>
      <c r="J981" s="13"/>
      <c r="K981" s="13"/>
      <c r="L981" s="13"/>
      <c r="M981" s="13"/>
      <c r="N981" s="13"/>
      <c r="O981" s="13"/>
      <c r="P981" s="13"/>
      <c r="Q981" s="13"/>
      <c r="R981" s="13"/>
      <c r="S981" s="13"/>
      <c r="T981" s="13"/>
      <c r="U981" s="13"/>
      <c r="V981" s="13"/>
      <c r="W981" s="13"/>
      <c r="X981" s="13"/>
      <c r="Y981" s="13"/>
      <c r="Z981" s="13"/>
      <c r="AA981" s="13"/>
      <c r="AB981" s="13"/>
      <c r="AC981" s="13"/>
      <c r="AD981" s="13"/>
    </row>
    <row r="982" ht="15.75" customHeight="1">
      <c r="B982" s="347"/>
      <c r="C982" s="117"/>
      <c r="D982" s="118"/>
      <c r="E982" s="119"/>
      <c r="F982" s="117"/>
      <c r="G982" s="117"/>
      <c r="H982" s="119"/>
      <c r="I982" s="13"/>
      <c r="J982" s="13"/>
      <c r="K982" s="13"/>
      <c r="L982" s="13"/>
      <c r="M982" s="13"/>
      <c r="N982" s="13"/>
      <c r="O982" s="13"/>
      <c r="P982" s="13"/>
      <c r="Q982" s="13"/>
      <c r="R982" s="13"/>
      <c r="S982" s="13"/>
      <c r="T982" s="13"/>
      <c r="U982" s="13"/>
      <c r="V982" s="13"/>
      <c r="W982" s="13"/>
      <c r="X982" s="13"/>
      <c r="Y982" s="13"/>
      <c r="Z982" s="13"/>
      <c r="AA982" s="13"/>
      <c r="AB982" s="13"/>
      <c r="AC982" s="13"/>
      <c r="AD982" s="13"/>
    </row>
    <row r="983" ht="15.75" customHeight="1">
      <c r="B983" s="347"/>
      <c r="C983" s="117"/>
      <c r="D983" s="118"/>
      <c r="E983" s="119"/>
      <c r="F983" s="117"/>
      <c r="G983" s="117"/>
      <c r="H983" s="119"/>
      <c r="I983" s="13"/>
      <c r="J983" s="13"/>
      <c r="K983" s="13"/>
      <c r="L983" s="13"/>
      <c r="M983" s="13"/>
      <c r="N983" s="13"/>
      <c r="O983" s="13"/>
      <c r="P983" s="13"/>
      <c r="Q983" s="13"/>
      <c r="R983" s="13"/>
      <c r="S983" s="13"/>
      <c r="T983" s="13"/>
      <c r="U983" s="13"/>
      <c r="V983" s="13"/>
      <c r="W983" s="13"/>
      <c r="X983" s="13"/>
      <c r="Y983" s="13"/>
      <c r="Z983" s="13"/>
      <c r="AA983" s="13"/>
      <c r="AB983" s="13"/>
      <c r="AC983" s="13"/>
      <c r="AD983" s="13"/>
    </row>
    <row r="984" ht="15.75" customHeight="1">
      <c r="B984" s="347"/>
      <c r="C984" s="117"/>
      <c r="D984" s="118"/>
      <c r="E984" s="119"/>
      <c r="F984" s="117"/>
      <c r="G984" s="117"/>
      <c r="H984" s="119"/>
      <c r="I984" s="13"/>
      <c r="J984" s="13"/>
      <c r="K984" s="13"/>
      <c r="L984" s="13"/>
      <c r="M984" s="13"/>
      <c r="N984" s="13"/>
      <c r="O984" s="13"/>
      <c r="P984" s="13"/>
      <c r="Q984" s="13"/>
      <c r="R984" s="13"/>
      <c r="S984" s="13"/>
      <c r="T984" s="13"/>
      <c r="U984" s="13"/>
      <c r="V984" s="13"/>
      <c r="W984" s="13"/>
      <c r="X984" s="13"/>
      <c r="Y984" s="13"/>
      <c r="Z984" s="13"/>
      <c r="AA984" s="13"/>
      <c r="AB984" s="13"/>
      <c r="AC984" s="13"/>
      <c r="AD984" s="13"/>
    </row>
    <row r="985" ht="15.75" customHeight="1">
      <c r="B985" s="347"/>
      <c r="C985" s="117"/>
      <c r="D985" s="118"/>
      <c r="E985" s="119"/>
      <c r="F985" s="117"/>
      <c r="G985" s="117"/>
      <c r="H985" s="119"/>
      <c r="I985" s="13"/>
      <c r="J985" s="13"/>
      <c r="K985" s="13"/>
      <c r="L985" s="13"/>
      <c r="M985" s="13"/>
      <c r="N985" s="13"/>
      <c r="O985" s="13"/>
      <c r="P985" s="13"/>
      <c r="Q985" s="13"/>
      <c r="R985" s="13"/>
      <c r="S985" s="13"/>
      <c r="T985" s="13"/>
      <c r="U985" s="13"/>
      <c r="V985" s="13"/>
      <c r="W985" s="13"/>
      <c r="X985" s="13"/>
      <c r="Y985" s="13"/>
      <c r="Z985" s="13"/>
      <c r="AA985" s="13"/>
      <c r="AB985" s="13"/>
      <c r="AC985" s="13"/>
      <c r="AD985" s="13"/>
    </row>
    <row r="986" ht="15.75" customHeight="1">
      <c r="B986" s="347"/>
      <c r="C986" s="117"/>
      <c r="D986" s="118"/>
      <c r="E986" s="119"/>
      <c r="F986" s="117"/>
      <c r="G986" s="117"/>
      <c r="H986" s="119"/>
      <c r="I986" s="13"/>
      <c r="J986" s="13"/>
      <c r="K986" s="13"/>
      <c r="L986" s="13"/>
      <c r="M986" s="13"/>
      <c r="N986" s="13"/>
      <c r="O986" s="13"/>
      <c r="P986" s="13"/>
      <c r="Q986" s="13"/>
      <c r="R986" s="13"/>
      <c r="S986" s="13"/>
      <c r="T986" s="13"/>
      <c r="U986" s="13"/>
      <c r="V986" s="13"/>
      <c r="W986" s="13"/>
      <c r="X986" s="13"/>
      <c r="Y986" s="13"/>
      <c r="Z986" s="13"/>
      <c r="AA986" s="13"/>
      <c r="AB986" s="13"/>
      <c r="AC986" s="13"/>
      <c r="AD986" s="13"/>
    </row>
    <row r="987" ht="15.75" customHeight="1">
      <c r="B987" s="347"/>
      <c r="C987" s="117"/>
      <c r="D987" s="118"/>
      <c r="E987" s="119"/>
      <c r="F987" s="117"/>
      <c r="G987" s="117"/>
      <c r="H987" s="119"/>
      <c r="I987" s="13"/>
      <c r="J987" s="13"/>
      <c r="K987" s="13"/>
      <c r="L987" s="13"/>
      <c r="M987" s="13"/>
      <c r="N987" s="13"/>
      <c r="O987" s="13"/>
      <c r="P987" s="13"/>
      <c r="Q987" s="13"/>
      <c r="R987" s="13"/>
      <c r="S987" s="13"/>
      <c r="T987" s="13"/>
      <c r="U987" s="13"/>
      <c r="V987" s="13"/>
      <c r="W987" s="13"/>
      <c r="X987" s="13"/>
      <c r="Y987" s="13"/>
      <c r="Z987" s="13"/>
      <c r="AA987" s="13"/>
      <c r="AB987" s="13"/>
      <c r="AC987" s="13"/>
      <c r="AD987" s="13"/>
    </row>
    <row r="988" ht="15.75" customHeight="1">
      <c r="B988" s="347"/>
      <c r="C988" s="117"/>
      <c r="D988" s="118"/>
      <c r="E988" s="119"/>
      <c r="F988" s="117"/>
      <c r="G988" s="117"/>
      <c r="H988" s="119"/>
      <c r="I988" s="13"/>
      <c r="J988" s="13"/>
      <c r="K988" s="13"/>
      <c r="L988" s="13"/>
      <c r="M988" s="13"/>
      <c r="N988" s="13"/>
      <c r="O988" s="13"/>
      <c r="P988" s="13"/>
      <c r="Q988" s="13"/>
      <c r="R988" s="13"/>
      <c r="S988" s="13"/>
      <c r="T988" s="13"/>
      <c r="U988" s="13"/>
      <c r="V988" s="13"/>
      <c r="W988" s="13"/>
      <c r="X988" s="13"/>
      <c r="Y988" s="13"/>
      <c r="Z988" s="13"/>
      <c r="AA988" s="13"/>
      <c r="AB988" s="13"/>
      <c r="AC988" s="13"/>
      <c r="AD988" s="13"/>
    </row>
    <row r="989" ht="15.75" customHeight="1">
      <c r="B989" s="347"/>
      <c r="C989" s="117"/>
      <c r="D989" s="118"/>
      <c r="E989" s="119"/>
      <c r="F989" s="117"/>
      <c r="G989" s="117"/>
      <c r="H989" s="119"/>
      <c r="I989" s="13"/>
      <c r="J989" s="13"/>
      <c r="K989" s="13"/>
      <c r="L989" s="13"/>
      <c r="M989" s="13"/>
      <c r="N989" s="13"/>
      <c r="O989" s="13"/>
      <c r="P989" s="13"/>
      <c r="Q989" s="13"/>
      <c r="R989" s="13"/>
      <c r="S989" s="13"/>
      <c r="T989" s="13"/>
      <c r="U989" s="13"/>
      <c r="V989" s="13"/>
      <c r="W989" s="13"/>
      <c r="X989" s="13"/>
      <c r="Y989" s="13"/>
      <c r="Z989" s="13"/>
      <c r="AA989" s="13"/>
      <c r="AB989" s="13"/>
      <c r="AC989" s="13"/>
      <c r="AD989" s="13"/>
    </row>
    <row r="990" ht="15.75" customHeight="1">
      <c r="B990" s="347"/>
      <c r="C990" s="117"/>
      <c r="D990" s="118"/>
      <c r="E990" s="119"/>
      <c r="F990" s="117"/>
      <c r="G990" s="117"/>
      <c r="H990" s="119"/>
      <c r="I990" s="13"/>
      <c r="J990" s="13"/>
      <c r="K990" s="13"/>
      <c r="L990" s="13"/>
      <c r="M990" s="13"/>
      <c r="N990" s="13"/>
      <c r="O990" s="13"/>
      <c r="P990" s="13"/>
      <c r="Q990" s="13"/>
      <c r="R990" s="13"/>
      <c r="S990" s="13"/>
      <c r="T990" s="13"/>
      <c r="U990" s="13"/>
      <c r="V990" s="13"/>
      <c r="W990" s="13"/>
      <c r="X990" s="13"/>
      <c r="Y990" s="13"/>
      <c r="Z990" s="13"/>
      <c r="AA990" s="13"/>
      <c r="AB990" s="13"/>
      <c r="AC990" s="13"/>
      <c r="AD990" s="13"/>
    </row>
    <row r="991" ht="15.75" customHeight="1">
      <c r="B991" s="347"/>
      <c r="C991" s="117"/>
      <c r="D991" s="118"/>
      <c r="E991" s="119"/>
      <c r="F991" s="117"/>
      <c r="G991" s="117"/>
      <c r="H991" s="119"/>
      <c r="I991" s="13"/>
      <c r="J991" s="13"/>
      <c r="K991" s="13"/>
      <c r="L991" s="13"/>
      <c r="M991" s="13"/>
      <c r="N991" s="13"/>
      <c r="O991" s="13"/>
      <c r="P991" s="13"/>
      <c r="Q991" s="13"/>
      <c r="R991" s="13"/>
      <c r="S991" s="13"/>
      <c r="T991" s="13"/>
      <c r="U991" s="13"/>
      <c r="V991" s="13"/>
      <c r="W991" s="13"/>
      <c r="X991" s="13"/>
      <c r="Y991" s="13"/>
      <c r="Z991" s="13"/>
      <c r="AA991" s="13"/>
      <c r="AB991" s="13"/>
      <c r="AC991" s="13"/>
      <c r="AD991" s="13"/>
    </row>
    <row r="992" ht="15.75" customHeight="1">
      <c r="B992" s="347"/>
      <c r="C992" s="117"/>
      <c r="D992" s="118"/>
      <c r="E992" s="119"/>
      <c r="F992" s="117"/>
      <c r="G992" s="117"/>
      <c r="H992" s="119"/>
      <c r="I992" s="13"/>
      <c r="J992" s="13"/>
      <c r="K992" s="13"/>
      <c r="L992" s="13"/>
      <c r="M992" s="13"/>
      <c r="N992" s="13"/>
      <c r="O992" s="13"/>
      <c r="P992" s="13"/>
      <c r="Q992" s="13"/>
      <c r="R992" s="13"/>
      <c r="S992" s="13"/>
      <c r="T992" s="13"/>
      <c r="U992" s="13"/>
      <c r="V992" s="13"/>
      <c r="W992" s="13"/>
      <c r="X992" s="13"/>
      <c r="Y992" s="13"/>
      <c r="Z992" s="13"/>
      <c r="AA992" s="13"/>
      <c r="AB992" s="13"/>
      <c r="AC992" s="13"/>
      <c r="AD992" s="13"/>
    </row>
    <row r="993" ht="15.75" customHeight="1">
      <c r="B993" s="347"/>
      <c r="C993" s="117"/>
      <c r="D993" s="118"/>
      <c r="E993" s="119"/>
      <c r="F993" s="117"/>
      <c r="G993" s="117"/>
      <c r="H993" s="119"/>
      <c r="I993" s="13"/>
      <c r="J993" s="13"/>
      <c r="K993" s="13"/>
      <c r="L993" s="13"/>
      <c r="M993" s="13"/>
      <c r="N993" s="13"/>
      <c r="O993" s="13"/>
      <c r="P993" s="13"/>
      <c r="Q993" s="13"/>
      <c r="R993" s="13"/>
      <c r="S993" s="13"/>
      <c r="T993" s="13"/>
      <c r="U993" s="13"/>
      <c r="V993" s="13"/>
      <c r="W993" s="13"/>
      <c r="X993" s="13"/>
      <c r="Y993" s="13"/>
      <c r="Z993" s="13"/>
      <c r="AA993" s="13"/>
      <c r="AB993" s="13"/>
      <c r="AC993" s="13"/>
      <c r="AD993" s="13"/>
    </row>
    <row r="994" ht="15.75" customHeight="1">
      <c r="B994" s="347"/>
      <c r="C994" s="117"/>
      <c r="D994" s="118"/>
      <c r="E994" s="119"/>
      <c r="F994" s="117"/>
      <c r="G994" s="117"/>
      <c r="H994" s="119"/>
      <c r="I994" s="13"/>
      <c r="J994" s="13"/>
      <c r="K994" s="13"/>
      <c r="L994" s="13"/>
      <c r="M994" s="13"/>
      <c r="N994" s="13"/>
      <c r="O994" s="13"/>
      <c r="P994" s="13"/>
      <c r="Q994" s="13"/>
      <c r="R994" s="13"/>
      <c r="S994" s="13"/>
      <c r="T994" s="13"/>
      <c r="U994" s="13"/>
      <c r="V994" s="13"/>
      <c r="W994" s="13"/>
      <c r="X994" s="13"/>
      <c r="Y994" s="13"/>
      <c r="Z994" s="13"/>
      <c r="AA994" s="13"/>
      <c r="AB994" s="13"/>
      <c r="AC994" s="13"/>
      <c r="AD994" s="13"/>
    </row>
    <row r="995" ht="15.75" customHeight="1">
      <c r="B995" s="347"/>
      <c r="C995" s="117"/>
      <c r="D995" s="118"/>
      <c r="E995" s="119"/>
      <c r="F995" s="117"/>
      <c r="G995" s="117"/>
      <c r="H995" s="119"/>
      <c r="I995" s="13"/>
      <c r="J995" s="13"/>
      <c r="K995" s="13"/>
      <c r="L995" s="13"/>
      <c r="M995" s="13"/>
      <c r="N995" s="13"/>
      <c r="O995" s="13"/>
      <c r="P995" s="13"/>
      <c r="Q995" s="13"/>
      <c r="R995" s="13"/>
      <c r="S995" s="13"/>
      <c r="T995" s="13"/>
      <c r="U995" s="13"/>
      <c r="V995" s="13"/>
      <c r="W995" s="13"/>
      <c r="X995" s="13"/>
      <c r="Y995" s="13"/>
      <c r="Z995" s="13"/>
      <c r="AA995" s="13"/>
      <c r="AB995" s="13"/>
      <c r="AC995" s="13"/>
      <c r="AD995" s="13"/>
    </row>
    <row r="996" ht="15.75" customHeight="1">
      <c r="B996" s="347"/>
      <c r="C996" s="117"/>
      <c r="D996" s="118"/>
      <c r="E996" s="119"/>
      <c r="F996" s="117"/>
      <c r="G996" s="117"/>
      <c r="H996" s="119"/>
      <c r="I996" s="13"/>
      <c r="J996" s="13"/>
      <c r="K996" s="13"/>
      <c r="L996" s="13"/>
      <c r="M996" s="13"/>
      <c r="N996" s="13"/>
      <c r="O996" s="13"/>
      <c r="P996" s="13"/>
      <c r="Q996" s="13"/>
      <c r="R996" s="13"/>
      <c r="S996" s="13"/>
      <c r="T996" s="13"/>
      <c r="U996" s="13"/>
      <c r="V996" s="13"/>
      <c r="W996" s="13"/>
      <c r="X996" s="13"/>
      <c r="Y996" s="13"/>
      <c r="Z996" s="13"/>
      <c r="AA996" s="13"/>
      <c r="AB996" s="13"/>
      <c r="AC996" s="13"/>
      <c r="AD996" s="13"/>
    </row>
    <row r="997" ht="15.75" customHeight="1">
      <c r="B997" s="347"/>
      <c r="C997" s="117"/>
      <c r="D997" s="118"/>
      <c r="E997" s="119"/>
      <c r="F997" s="117"/>
      <c r="G997" s="117"/>
      <c r="H997" s="119"/>
      <c r="I997" s="13"/>
      <c r="J997" s="13"/>
      <c r="K997" s="13"/>
      <c r="L997" s="13"/>
      <c r="M997" s="13"/>
      <c r="N997" s="13"/>
      <c r="O997" s="13"/>
      <c r="P997" s="13"/>
      <c r="Q997" s="13"/>
      <c r="R997" s="13"/>
      <c r="S997" s="13"/>
      <c r="T997" s="13"/>
      <c r="U997" s="13"/>
      <c r="V997" s="13"/>
      <c r="W997" s="13"/>
      <c r="X997" s="13"/>
      <c r="Y997" s="13"/>
      <c r="Z997" s="13"/>
      <c r="AA997" s="13"/>
      <c r="AB997" s="13"/>
      <c r="AC997" s="13"/>
      <c r="AD997" s="13"/>
    </row>
    <row r="998" ht="15.75" customHeight="1">
      <c r="B998" s="347"/>
      <c r="C998" s="117"/>
      <c r="D998" s="118"/>
      <c r="E998" s="119"/>
      <c r="F998" s="117"/>
      <c r="G998" s="117"/>
      <c r="H998" s="119"/>
      <c r="I998" s="13"/>
      <c r="J998" s="13"/>
      <c r="K998" s="13"/>
      <c r="L998" s="13"/>
      <c r="M998" s="13"/>
      <c r="N998" s="13"/>
      <c r="O998" s="13"/>
      <c r="P998" s="13"/>
      <c r="Q998" s="13"/>
      <c r="R998" s="13"/>
      <c r="S998" s="13"/>
      <c r="T998" s="13"/>
      <c r="U998" s="13"/>
      <c r="V998" s="13"/>
      <c r="W998" s="13"/>
      <c r="X998" s="13"/>
      <c r="Y998" s="13"/>
      <c r="Z998" s="13"/>
      <c r="AA998" s="13"/>
      <c r="AB998" s="13"/>
      <c r="AC998" s="13"/>
      <c r="AD998" s="13"/>
    </row>
    <row r="999" ht="15.75" customHeight="1">
      <c r="B999" s="347"/>
      <c r="C999" s="117"/>
      <c r="D999" s="118"/>
      <c r="E999" s="119"/>
      <c r="F999" s="117"/>
      <c r="G999" s="117"/>
      <c r="H999" s="119"/>
      <c r="I999" s="13"/>
      <c r="J999" s="13"/>
      <c r="K999" s="13"/>
      <c r="L999" s="13"/>
      <c r="M999" s="13"/>
      <c r="N999" s="13"/>
      <c r="O999" s="13"/>
      <c r="P999" s="13"/>
      <c r="Q999" s="13"/>
      <c r="R999" s="13"/>
      <c r="S999" s="13"/>
      <c r="T999" s="13"/>
      <c r="U999" s="13"/>
      <c r="V999" s="13"/>
      <c r="W999" s="13"/>
      <c r="X999" s="13"/>
      <c r="Y999" s="13"/>
      <c r="Z999" s="13"/>
      <c r="AA999" s="13"/>
      <c r="AB999" s="13"/>
      <c r="AC999" s="13"/>
      <c r="AD999" s="13"/>
    </row>
    <row r="1000" ht="15.75" customHeight="1">
      <c r="B1000" s="347"/>
      <c r="C1000" s="117"/>
      <c r="D1000" s="118"/>
      <c r="E1000" s="119"/>
      <c r="F1000" s="117"/>
      <c r="G1000" s="117"/>
      <c r="H1000" s="119"/>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row>
  </sheetData>
  <mergeCells count="21">
    <mergeCell ref="A1:J1"/>
    <mergeCell ref="A2:H2"/>
    <mergeCell ref="A31:B31"/>
    <mergeCell ref="A37:B37"/>
    <mergeCell ref="A49:B49"/>
    <mergeCell ref="A59:B59"/>
    <mergeCell ref="A64:B64"/>
    <mergeCell ref="A191:B191"/>
    <mergeCell ref="A203:B203"/>
    <mergeCell ref="A220:B220"/>
    <mergeCell ref="A225:B225"/>
    <mergeCell ref="A231:B231"/>
    <mergeCell ref="A238:B238"/>
    <mergeCell ref="A268:B268"/>
    <mergeCell ref="A74:B74"/>
    <mergeCell ref="A89:B89"/>
    <mergeCell ref="A109:B109"/>
    <mergeCell ref="A120:B120"/>
    <mergeCell ref="A136:B136"/>
    <mergeCell ref="A161:B161"/>
    <mergeCell ref="A179:B179"/>
  </mergeCells>
  <conditionalFormatting sqref="A238">
    <cfRule type="expression" dxfId="0" priority="1">
      <formula>$C$24="No"</formula>
    </cfRule>
  </conditionalFormatting>
  <conditionalFormatting sqref="A59">
    <cfRule type="expression" dxfId="0" priority="2">
      <formula>$C$26="No"</formula>
    </cfRule>
  </conditionalFormatting>
  <conditionalFormatting sqref="A179">
    <cfRule type="expression" dxfId="1" priority="3">
      <formula>$C$28="No"</formula>
    </cfRule>
  </conditionalFormatting>
  <conditionalFormatting sqref="A166:A167 C166:E167 H166:H167">
    <cfRule type="expression" dxfId="2" priority="4">
      <formula>$C$165="No"</formula>
    </cfRule>
  </conditionalFormatting>
  <conditionalFormatting sqref="A171 C171:E171 H171">
    <cfRule type="expression" dxfId="2" priority="5">
      <formula>$C$170="No"</formula>
    </cfRule>
  </conditionalFormatting>
  <conditionalFormatting sqref="A167 C167:E167 H167">
    <cfRule type="expression" dxfId="2" priority="6">
      <formula>$C$166="No"</formula>
    </cfRule>
  </conditionalFormatting>
  <conditionalFormatting sqref="D76:E76 H76">
    <cfRule type="expression" dxfId="2" priority="7">
      <formula>$C$75="No"</formula>
    </cfRule>
  </conditionalFormatting>
  <conditionalFormatting sqref="C100:E100 H100">
    <cfRule type="expression" dxfId="2" priority="8">
      <formula>$C$99="No"</formula>
    </cfRule>
  </conditionalFormatting>
  <conditionalFormatting sqref="C102:E103 H102:H103">
    <cfRule type="expression" dxfId="2" priority="9">
      <formula>$C$101="No"</formula>
    </cfRule>
  </conditionalFormatting>
  <conditionalFormatting sqref="A233 C233:E233 H233">
    <cfRule type="expression" dxfId="2" priority="10">
      <formula>$C$232="No"</formula>
    </cfRule>
  </conditionalFormatting>
  <conditionalFormatting sqref="A236 C236:E236 H236">
    <cfRule type="expression" dxfId="2" priority="11">
      <formula>$C$235="No"</formula>
    </cfRule>
  </conditionalFormatting>
  <conditionalFormatting sqref="A268">
    <cfRule type="expression" dxfId="1" priority="12">
      <formula>$C$29="No"</formula>
    </cfRule>
  </conditionalFormatting>
  <conditionalFormatting sqref="A263 C263:E263 H263">
    <cfRule type="expression" dxfId="2" priority="13">
      <formula>$C$262="No"</formula>
    </cfRule>
  </conditionalFormatting>
  <conditionalFormatting sqref="C71:H71">
    <cfRule type="expression" dxfId="2" priority="14">
      <formula>$C$70="No"</formula>
    </cfRule>
  </conditionalFormatting>
  <conditionalFormatting sqref="C73 E73:H73">
    <cfRule type="expression" dxfId="2" priority="15">
      <formula>$C$72="No"</formula>
    </cfRule>
  </conditionalFormatting>
  <conditionalFormatting sqref="A64">
    <cfRule type="expression" dxfId="0" priority="16">
      <formula>$C$30="No"</formula>
    </cfRule>
  </conditionalFormatting>
  <conditionalFormatting sqref="C160:D160">
    <cfRule type="expression" dxfId="2" priority="17">
      <formula>$C$159="No"</formula>
    </cfRule>
  </conditionalFormatting>
  <conditionalFormatting sqref="C148:E148 H148">
    <cfRule type="expression" dxfId="2" priority="18">
      <formula>$C$147="No"</formula>
    </cfRule>
  </conditionalFormatting>
  <conditionalFormatting sqref="A122 C122:E122 H122">
    <cfRule type="expression" dxfId="2" priority="19">
      <formula>$C$121="No"</formula>
    </cfRule>
  </conditionalFormatting>
  <conditionalFormatting sqref="A177 C177:E177 H177">
    <cfRule type="expression" dxfId="2" priority="20">
      <formula>$C$176="No"</formula>
    </cfRule>
  </conditionalFormatting>
  <conditionalFormatting sqref="A202 C202:E202 H202">
    <cfRule type="expression" dxfId="2" priority="21">
      <formula>$C$201="No"</formula>
    </cfRule>
  </conditionalFormatting>
  <conditionalFormatting sqref="C185:H185 I186:I187 I190:J190">
    <cfRule type="expression" dxfId="2" priority="22">
      <formula>$C$184="No"</formula>
    </cfRule>
  </conditionalFormatting>
  <conditionalFormatting sqref="A109">
    <cfRule type="expression" dxfId="1" priority="23">
      <formula>$C$27="No"</formula>
    </cfRule>
  </conditionalFormatting>
  <conditionalFormatting sqref="A246:A247 C246:E247 H246:H247">
    <cfRule type="expression" dxfId="2" priority="24">
      <formula>$C$245="No"</formula>
    </cfRule>
  </conditionalFormatting>
  <conditionalFormatting sqref="A247 C247:E247 H247">
    <cfRule type="expression" dxfId="2" priority="25">
      <formula>$C$246="No"</formula>
    </cfRule>
  </conditionalFormatting>
  <conditionalFormatting sqref="E65:E73 H65:I73">
    <cfRule type="expression" dxfId="4" priority="26">
      <formula>$C$30="No"</formula>
    </cfRule>
  </conditionalFormatting>
  <conditionalFormatting sqref="A74:B74 A89:B89 A109:B109 A120:B120 A136:B136 A161:B161 A179:B179 A191:B191 A203:B203 A225:B225 A238:B238 A268:B268">
    <cfRule type="expression" dxfId="0" priority="27">
      <formula>$C$30="Yes"</formula>
    </cfRule>
  </conditionalFormatting>
  <conditionalFormatting sqref="A231:B231">
    <cfRule type="expression" dxfId="0" priority="28">
      <formula>$C$30="Yes"</formula>
    </cfRule>
  </conditionalFormatting>
  <conditionalFormatting sqref="E76 E78 E90:E105 E110:E119 E137:E160 E180:E190 E204:E219 E239:E267 H78 H90:H105 H110:H119 H137:H160 H180:H190 H204:I219 H239:H267 I90:I98 I100 I103:I105 I128 I132:I135 I137:I159 I165:I167 I169:I173 I186:I187 I190 I251:I256 I258:I267">
    <cfRule type="expression" dxfId="5" priority="29">
      <formula>$C$30="Yes"</formula>
    </cfRule>
  </conditionalFormatting>
  <conditionalFormatting sqref="E121:E135">
    <cfRule type="expression" dxfId="5" priority="30">
      <formula>$C$30="Yes"</formula>
    </cfRule>
  </conditionalFormatting>
  <conditionalFormatting sqref="E162:E178">
    <cfRule type="expression" dxfId="5" priority="31">
      <formula>$C$30="Yes"</formula>
    </cfRule>
  </conditionalFormatting>
  <conditionalFormatting sqref="E192:E202">
    <cfRule type="expression" dxfId="5" priority="32">
      <formula>$C$30="Yes"</formula>
    </cfRule>
  </conditionalFormatting>
  <conditionalFormatting sqref="E226:E230">
    <cfRule type="expression" dxfId="5" priority="33">
      <formula>$C$30="Yes"</formula>
    </cfRule>
  </conditionalFormatting>
  <conditionalFormatting sqref="E232:E237">
    <cfRule type="expression" dxfId="5" priority="34">
      <formula>$C$30="Yes"</formula>
    </cfRule>
  </conditionalFormatting>
  <conditionalFormatting sqref="E269:E280">
    <cfRule type="expression" dxfId="5" priority="35">
      <formula>$C$30="Yes"</formula>
    </cfRule>
  </conditionalFormatting>
  <conditionalFormatting sqref="A266:A267 C266:E266 H266">
    <cfRule type="expression" dxfId="2" priority="36">
      <formula>$C$265="No"</formula>
    </cfRule>
  </conditionalFormatting>
  <conditionalFormatting sqref="F166:F167">
    <cfRule type="expression" dxfId="2" priority="37">
      <formula>$C$165="No"</formula>
    </cfRule>
  </conditionalFormatting>
  <conditionalFormatting sqref="F171">
    <cfRule type="expression" dxfId="2" priority="38">
      <formula>$C$170="No"</formula>
    </cfRule>
  </conditionalFormatting>
  <conditionalFormatting sqref="F167">
    <cfRule type="expression" dxfId="2" priority="39">
      <formula>$C$166="No"</formula>
    </cfRule>
  </conditionalFormatting>
  <conditionalFormatting sqref="F100">
    <cfRule type="expression" dxfId="2" priority="40">
      <formula>$C$99="No"</formula>
    </cfRule>
  </conditionalFormatting>
  <conditionalFormatting sqref="F102:F103">
    <cfRule type="expression" dxfId="2" priority="41">
      <formula>$C$101="No"</formula>
    </cfRule>
  </conditionalFormatting>
  <conditionalFormatting sqref="F233">
    <cfRule type="expression" dxfId="2" priority="42">
      <formula>$C$232="No"</formula>
    </cfRule>
  </conditionalFormatting>
  <conditionalFormatting sqref="F236">
    <cfRule type="expression" dxfId="2" priority="43">
      <formula>$C$235="No"</formula>
    </cfRule>
  </conditionalFormatting>
  <conditionalFormatting sqref="F263">
    <cfRule type="expression" dxfId="2" priority="44">
      <formula>$C$262="No"</formula>
    </cfRule>
  </conditionalFormatting>
  <conditionalFormatting sqref="F160">
    <cfRule type="expression" dxfId="2" priority="45">
      <formula>$C$159="No"</formula>
    </cfRule>
  </conditionalFormatting>
  <conditionalFormatting sqref="F148">
    <cfRule type="expression" dxfId="2" priority="46">
      <formula>$C$147="No"</formula>
    </cfRule>
  </conditionalFormatting>
  <conditionalFormatting sqref="F122">
    <cfRule type="expression" dxfId="2" priority="47">
      <formula>$C$121="No"</formula>
    </cfRule>
  </conditionalFormatting>
  <conditionalFormatting sqref="F177">
    <cfRule type="expression" dxfId="2" priority="48">
      <formula>$C$176="No"</formula>
    </cfRule>
  </conditionalFormatting>
  <conditionalFormatting sqref="F202">
    <cfRule type="expression" dxfId="2" priority="49">
      <formula>$C$201="No"</formula>
    </cfRule>
  </conditionalFormatting>
  <conditionalFormatting sqref="F246:F247">
    <cfRule type="expression" dxfId="2" priority="50">
      <formula>$C$245="No"</formula>
    </cfRule>
  </conditionalFormatting>
  <conditionalFormatting sqref="F247">
    <cfRule type="expression" dxfId="2" priority="51">
      <formula>$C$246="No"</formula>
    </cfRule>
  </conditionalFormatting>
  <conditionalFormatting sqref="H75:H76">
    <cfRule type="expression" dxfId="5" priority="52">
      <formula>$C$30="Yes"</formula>
    </cfRule>
  </conditionalFormatting>
  <conditionalFormatting sqref="H121:H135">
    <cfRule type="expression" dxfId="5" priority="53">
      <formula>$C$30="Yes"</formula>
    </cfRule>
  </conditionalFormatting>
  <conditionalFormatting sqref="H162:H178">
    <cfRule type="expression" dxfId="5" priority="54">
      <formula>$C$30="Yes"</formula>
    </cfRule>
  </conditionalFormatting>
  <conditionalFormatting sqref="H192:H202">
    <cfRule type="expression" dxfId="5" priority="55">
      <formula>$C$30="Yes"</formula>
    </cfRule>
  </conditionalFormatting>
  <conditionalFormatting sqref="H226:H230">
    <cfRule type="expression" dxfId="5" priority="56">
      <formula>$C$30="Yes"</formula>
    </cfRule>
  </conditionalFormatting>
  <conditionalFormatting sqref="H232:H237">
    <cfRule type="expression" dxfId="5" priority="57">
      <formula>$C$30="Yes"</formula>
    </cfRule>
  </conditionalFormatting>
  <conditionalFormatting sqref="H269:H280">
    <cfRule type="expression" dxfId="5" priority="58">
      <formula>$C$30="Yes"</formula>
    </cfRule>
  </conditionalFormatting>
  <conditionalFormatting sqref="F266">
    <cfRule type="expression" dxfId="2" priority="59">
      <formula>$C$265="No"</formula>
    </cfRule>
  </conditionalFormatting>
  <conditionalFormatting sqref="G166:G167">
    <cfRule type="expression" dxfId="2" priority="60">
      <formula>$C$165="No"</formula>
    </cfRule>
  </conditionalFormatting>
  <conditionalFormatting sqref="G171">
    <cfRule type="expression" dxfId="2" priority="61">
      <formula>$C$170="No"</formula>
    </cfRule>
  </conditionalFormatting>
  <conditionalFormatting sqref="G167">
    <cfRule type="expression" dxfId="2" priority="62">
      <formula>$C$166="No"</formula>
    </cfRule>
  </conditionalFormatting>
  <conditionalFormatting sqref="G100">
    <cfRule type="expression" dxfId="2" priority="63">
      <formula>$C$99="No"</formula>
    </cfRule>
  </conditionalFormatting>
  <conditionalFormatting sqref="G102:G103">
    <cfRule type="expression" dxfId="2" priority="64">
      <formula>$C$101="No"</formula>
    </cfRule>
  </conditionalFormatting>
  <conditionalFormatting sqref="G233">
    <cfRule type="expression" dxfId="2" priority="65">
      <formula>$C$232="No"</formula>
    </cfRule>
  </conditionalFormatting>
  <conditionalFormatting sqref="G236">
    <cfRule type="expression" dxfId="2" priority="66">
      <formula>$C$235="No"</formula>
    </cfRule>
  </conditionalFormatting>
  <conditionalFormatting sqref="G263">
    <cfRule type="expression" dxfId="2" priority="67">
      <formula>$C$262="No"</formula>
    </cfRule>
  </conditionalFormatting>
  <conditionalFormatting sqref="G160">
    <cfRule type="expression" dxfId="2" priority="68">
      <formula>$C$159="No"</formula>
    </cfRule>
  </conditionalFormatting>
  <conditionalFormatting sqref="G148">
    <cfRule type="expression" dxfId="2" priority="69">
      <formula>$C$147="No"</formula>
    </cfRule>
  </conditionalFormatting>
  <conditionalFormatting sqref="G122">
    <cfRule type="expression" dxfId="2" priority="70">
      <formula>$C$121="No"</formula>
    </cfRule>
  </conditionalFormatting>
  <conditionalFormatting sqref="G177">
    <cfRule type="expression" dxfId="2" priority="71">
      <formula>$C$176="No"</formula>
    </cfRule>
  </conditionalFormatting>
  <conditionalFormatting sqref="G202">
    <cfRule type="expression" dxfId="2" priority="72">
      <formula>$C$201="No"</formula>
    </cfRule>
  </conditionalFormatting>
  <conditionalFormatting sqref="G246:G247">
    <cfRule type="expression" dxfId="2" priority="73">
      <formula>$C$245="No"</formula>
    </cfRule>
  </conditionalFormatting>
  <conditionalFormatting sqref="G247">
    <cfRule type="expression" dxfId="2" priority="74">
      <formula>$C$246="No"</formula>
    </cfRule>
  </conditionalFormatting>
  <conditionalFormatting sqref="G266">
    <cfRule type="expression" dxfId="2" priority="75">
      <formula>$C$265="No"</formula>
    </cfRule>
  </conditionalFormatting>
  <conditionalFormatting sqref="I75:I76">
    <cfRule type="expression" dxfId="2" priority="76">
      <formula>$C$75="No"</formula>
    </cfRule>
  </conditionalFormatting>
  <conditionalFormatting sqref="I75:I76">
    <cfRule type="expression" dxfId="5" priority="77">
      <formula>$C$30="Yes"</formula>
    </cfRule>
  </conditionalFormatting>
  <conditionalFormatting sqref="I99">
    <cfRule type="expression" dxfId="5" priority="78">
      <formula>$C$30="Yes"</formula>
    </cfRule>
  </conditionalFormatting>
  <conditionalFormatting sqref="I101:I102">
    <cfRule type="expression" dxfId="5" priority="79">
      <formula>$C$30="Yes"</formula>
    </cfRule>
  </conditionalFormatting>
  <conditionalFormatting sqref="I117:I119">
    <cfRule type="expression" dxfId="5" priority="80">
      <formula>$C$30="Yes"</formula>
    </cfRule>
  </conditionalFormatting>
  <conditionalFormatting sqref="I121:I125">
    <cfRule type="expression" dxfId="5" priority="81">
      <formula>$C$30="Yes"</formula>
    </cfRule>
  </conditionalFormatting>
  <conditionalFormatting sqref="I160">
    <cfRule type="expression" dxfId="5" priority="82">
      <formula>$C$30="Yes"</formula>
    </cfRule>
  </conditionalFormatting>
  <conditionalFormatting sqref="I162">
    <cfRule type="expression" dxfId="5" priority="83">
      <formula>$C$30="Yes"</formula>
    </cfRule>
  </conditionalFormatting>
  <conditionalFormatting sqref="I163:I164">
    <cfRule type="expression" dxfId="5" priority="84">
      <formula>$C$30="Yes"</formula>
    </cfRule>
  </conditionalFormatting>
  <conditionalFormatting sqref="I168">
    <cfRule type="expression" dxfId="5" priority="85">
      <formula>$C$30="Yes"</formula>
    </cfRule>
  </conditionalFormatting>
  <conditionalFormatting sqref="I174:I178">
    <cfRule type="expression" dxfId="5" priority="86">
      <formula>$C$30="Yes"</formula>
    </cfRule>
  </conditionalFormatting>
  <conditionalFormatting sqref="I180:I183">
    <cfRule type="expression" dxfId="2" priority="87">
      <formula>$C$184="No"</formula>
    </cfRule>
  </conditionalFormatting>
  <conditionalFormatting sqref="I180:I183">
    <cfRule type="expression" dxfId="5" priority="88">
      <formula>$C$30="Yes"</formula>
    </cfRule>
  </conditionalFormatting>
  <conditionalFormatting sqref="I226:I230">
    <cfRule type="expression" dxfId="5" priority="89">
      <formula>$C$30="Yes"</formula>
    </cfRule>
  </conditionalFormatting>
  <conditionalFormatting sqref="I243:I247">
    <cfRule type="expression" dxfId="5" priority="90">
      <formula>$C$30="Yes"</formula>
    </cfRule>
  </conditionalFormatting>
  <conditionalFormatting sqref="I239:I242">
    <cfRule type="expression" dxfId="5" priority="91">
      <formula>$C$30="Yes"</formula>
    </cfRule>
  </conditionalFormatting>
  <conditionalFormatting sqref="I248:I250">
    <cfRule type="expression" dxfId="2" priority="92">
      <formula>$C$245="No"</formula>
    </cfRule>
  </conditionalFormatting>
  <conditionalFormatting sqref="I248:I250">
    <cfRule type="expression" dxfId="2" priority="93">
      <formula>$C$246="No"</formula>
    </cfRule>
  </conditionalFormatting>
  <conditionalFormatting sqref="I248:I250">
    <cfRule type="expression" dxfId="5" priority="94">
      <formula>$C$30="Yes"</formula>
    </cfRule>
  </conditionalFormatting>
  <conditionalFormatting sqref="I257">
    <cfRule type="expression" dxfId="5" priority="95">
      <formula>$C$30="Yes"</formula>
    </cfRule>
  </conditionalFormatting>
  <conditionalFormatting sqref="I269:I280">
    <cfRule type="expression" dxfId="5" priority="96">
      <formula>$C$30="Yes"</formula>
    </cfRule>
  </conditionalFormatting>
  <conditionalFormatting sqref="J186:J187">
    <cfRule type="expression" dxfId="2" priority="97">
      <formula>$C$184="No"</formula>
    </cfRule>
  </conditionalFormatting>
  <conditionalFormatting sqref="J65:J73">
    <cfRule type="expression" dxfId="4" priority="98">
      <formula>$C$30="No"</formula>
    </cfRule>
  </conditionalFormatting>
  <conditionalFormatting sqref="J90:J98 J100 J103:J105 J128 J132:J135 J137:J159 J165:J167 J169:J173 J186:J187 J190 J204:J219 J251:J256 J258:J267">
    <cfRule type="expression" dxfId="5" priority="99">
      <formula>$C$30="Yes"</formula>
    </cfRule>
  </conditionalFormatting>
  <conditionalFormatting sqref="J75:J76">
    <cfRule type="expression" dxfId="2" priority="100">
      <formula>$C$75="No"</formula>
    </cfRule>
  </conditionalFormatting>
  <conditionalFormatting sqref="J75:J76">
    <cfRule type="expression" dxfId="5" priority="101">
      <formula>$C$30="Yes"</formula>
    </cfRule>
  </conditionalFormatting>
  <conditionalFormatting sqref="J99">
    <cfRule type="expression" dxfId="5" priority="102">
      <formula>$C$30="Yes"</formula>
    </cfRule>
  </conditionalFormatting>
  <conditionalFormatting sqref="J101:J102">
    <cfRule type="expression" dxfId="5" priority="103">
      <formula>$C$30="Yes"</formula>
    </cfRule>
  </conditionalFormatting>
  <conditionalFormatting sqref="J117:J119">
    <cfRule type="expression" dxfId="5" priority="104">
      <formula>$C$30="Yes"</formula>
    </cfRule>
  </conditionalFormatting>
  <conditionalFormatting sqref="J121:J125">
    <cfRule type="expression" dxfId="5" priority="105">
      <formula>$C$30="Yes"</formula>
    </cfRule>
  </conditionalFormatting>
  <conditionalFormatting sqref="J160">
    <cfRule type="expression" dxfId="5" priority="106">
      <formula>$C$30="Yes"</formula>
    </cfRule>
  </conditionalFormatting>
  <conditionalFormatting sqref="J162">
    <cfRule type="expression" dxfId="5" priority="107">
      <formula>$C$30="Yes"</formula>
    </cfRule>
  </conditionalFormatting>
  <conditionalFormatting sqref="J163:J164">
    <cfRule type="expression" dxfId="5" priority="108">
      <formula>$C$30="Yes"</formula>
    </cfRule>
  </conditionalFormatting>
  <conditionalFormatting sqref="J168">
    <cfRule type="expression" dxfId="5" priority="109">
      <formula>$C$30="Yes"</formula>
    </cfRule>
  </conditionalFormatting>
  <conditionalFormatting sqref="J174:J178">
    <cfRule type="expression" dxfId="5" priority="110">
      <formula>$C$30="Yes"</formula>
    </cfRule>
  </conditionalFormatting>
  <conditionalFormatting sqref="J180:J183">
    <cfRule type="expression" dxfId="2" priority="111">
      <formula>$C$184="No"</formula>
    </cfRule>
  </conditionalFormatting>
  <conditionalFormatting sqref="J180:J183">
    <cfRule type="expression" dxfId="5" priority="112">
      <formula>$C$30="Yes"</formula>
    </cfRule>
  </conditionalFormatting>
  <conditionalFormatting sqref="J226:J230">
    <cfRule type="expression" dxfId="5" priority="113">
      <formula>$C$30="Yes"</formula>
    </cfRule>
  </conditionalFormatting>
  <conditionalFormatting sqref="J243:J247">
    <cfRule type="expression" dxfId="5" priority="114">
      <formula>$C$30="Yes"</formula>
    </cfRule>
  </conditionalFormatting>
  <conditionalFormatting sqref="J239:J242">
    <cfRule type="expression" dxfId="5" priority="115">
      <formula>$C$30="Yes"</formula>
    </cfRule>
  </conditionalFormatting>
  <conditionalFormatting sqref="J248:J250">
    <cfRule type="expression" dxfId="2" priority="116">
      <formula>$C$245="No"</formula>
    </cfRule>
  </conditionalFormatting>
  <conditionalFormatting sqref="J248:J250">
    <cfRule type="expression" dxfId="2" priority="117">
      <formula>$C$246="No"</formula>
    </cfRule>
  </conditionalFormatting>
  <conditionalFormatting sqref="J248:J250">
    <cfRule type="expression" dxfId="5" priority="118">
      <formula>$C$30="Yes"</formula>
    </cfRule>
  </conditionalFormatting>
  <conditionalFormatting sqref="J257">
    <cfRule type="expression" dxfId="5" priority="119">
      <formula>$C$30="Yes"</formula>
    </cfRule>
  </conditionalFormatting>
  <conditionalFormatting sqref="J269:J280">
    <cfRule type="expression" dxfId="5" priority="120">
      <formula>$C$30="Yes"</formula>
    </cfRule>
  </conditionalFormatting>
  <conditionalFormatting sqref="A49">
    <cfRule type="expression" dxfId="0" priority="121">
      <formula>$C$26="No"</formula>
    </cfRule>
  </conditionalFormatting>
  <conditionalFormatting sqref="A220:B220">
    <cfRule type="expression" dxfId="0" priority="122">
      <formula>$C$30="Yes"</formula>
    </cfRule>
  </conditionalFormatting>
  <conditionalFormatting sqref="C221:D221">
    <cfRule type="expression" dxfId="2" priority="123">
      <formula>$C$218="No"</formula>
    </cfRule>
  </conditionalFormatting>
  <conditionalFormatting sqref="E221 H221">
    <cfRule type="expression" dxfId="5" priority="124">
      <formula>$C$30="Yes"</formula>
    </cfRule>
  </conditionalFormatting>
  <conditionalFormatting sqref="F221">
    <cfRule type="expression" dxfId="2" priority="125">
      <formula>$C$218="No"</formula>
    </cfRule>
  </conditionalFormatting>
  <conditionalFormatting sqref="G221">
    <cfRule type="expression" dxfId="2" priority="126">
      <formula>$C$218="No"</formula>
    </cfRule>
  </conditionalFormatting>
  <conditionalFormatting sqref="I221">
    <cfRule type="expression" dxfId="2" priority="127">
      <formula>$C$218="No"</formula>
    </cfRule>
  </conditionalFormatting>
  <conditionalFormatting sqref="J221">
    <cfRule type="expression" dxfId="2" priority="128">
      <formula>$C$218="No"</formula>
    </cfRule>
  </conditionalFormatting>
  <conditionalFormatting sqref="C224:D224">
    <cfRule type="expression" dxfId="2" priority="129">
      <formula>$C$218="No"</formula>
    </cfRule>
  </conditionalFormatting>
  <conditionalFormatting sqref="E224 H224">
    <cfRule type="expression" dxfId="5" priority="130">
      <formula>$C$30="Yes"</formula>
    </cfRule>
  </conditionalFormatting>
  <conditionalFormatting sqref="F224">
    <cfRule type="expression" dxfId="2" priority="131">
      <formula>$C$218="No"</formula>
    </cfRule>
  </conditionalFormatting>
  <conditionalFormatting sqref="G224">
    <cfRule type="expression" dxfId="2" priority="132">
      <formula>$C$218="No"</formula>
    </cfRule>
  </conditionalFormatting>
  <conditionalFormatting sqref="I224">
    <cfRule type="expression" dxfId="2" priority="133">
      <formula>$C$218="No"</formula>
    </cfRule>
  </conditionalFormatting>
  <conditionalFormatting sqref="J224">
    <cfRule type="expression" dxfId="2" priority="134">
      <formula>$C$218="No"</formula>
    </cfRule>
  </conditionalFormatting>
  <conditionalFormatting sqref="E106:E108 H106:I108">
    <cfRule type="expression" dxfId="5" priority="135">
      <formula>$C$30="Yes"</formula>
    </cfRule>
  </conditionalFormatting>
  <conditionalFormatting sqref="J106:J108">
    <cfRule type="expression" dxfId="5" priority="136">
      <formula>$C$30="Yes"</formula>
    </cfRule>
  </conditionalFormatting>
  <conditionalFormatting sqref="C222:D223">
    <cfRule type="expression" dxfId="2" priority="137">
      <formula>$C$218="No"</formula>
    </cfRule>
  </conditionalFormatting>
  <conditionalFormatting sqref="E222:E223 H222:H223">
    <cfRule type="expression" dxfId="5" priority="138">
      <formula>$C$30="Yes"</formula>
    </cfRule>
  </conditionalFormatting>
  <conditionalFormatting sqref="F222:F223">
    <cfRule type="expression" dxfId="2" priority="139">
      <formula>$C$218="No"</formula>
    </cfRule>
  </conditionalFormatting>
  <conditionalFormatting sqref="G222:G223">
    <cfRule type="expression" dxfId="2" priority="140">
      <formula>$C$218="No"</formula>
    </cfRule>
  </conditionalFormatting>
  <conditionalFormatting sqref="I222:I223">
    <cfRule type="expression" dxfId="2" priority="141">
      <formula>$C$218="No"</formula>
    </cfRule>
  </conditionalFormatting>
  <conditionalFormatting sqref="J222:J223">
    <cfRule type="expression" dxfId="2" priority="142">
      <formula>$C$218="No"</formula>
    </cfRule>
  </conditionalFormatting>
  <printOptions/>
  <pageMargins bottom="1.0" footer="0.0" header="0.0" left="0.75" right="0.75" top="1.0"/>
  <pageSetup orientation="landscape"/>
  <headerFooter>
    <oddFooter>&amp;L000000	&amp;P</oddFooter>
  </headerFooter>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9.18" defaultRowHeight="15.0"/>
  <cols>
    <col customWidth="1" min="1" max="26" width="6.64"/>
  </cols>
  <sheetData>
    <row r="1" ht="12.75" customHeight="1">
      <c r="A1" s="3"/>
      <c r="B1" s="3"/>
      <c r="C1" s="3"/>
      <c r="D1" s="3"/>
      <c r="E1" s="3"/>
      <c r="F1" s="3"/>
      <c r="G1" s="3"/>
      <c r="H1" s="3"/>
      <c r="I1" s="3"/>
      <c r="J1" s="3"/>
      <c r="K1" s="3"/>
      <c r="L1" s="3"/>
      <c r="M1" s="3"/>
      <c r="N1" s="3"/>
      <c r="O1" s="3"/>
      <c r="P1" s="3"/>
      <c r="Q1" s="3"/>
      <c r="R1" s="3"/>
      <c r="S1" s="3"/>
      <c r="T1" s="3"/>
      <c r="U1" s="3"/>
      <c r="V1" s="3"/>
      <c r="W1" s="3"/>
      <c r="X1" s="3"/>
      <c r="Y1" s="3"/>
      <c r="Z1" s="3"/>
    </row>
    <row r="2" ht="12.75" customHeight="1">
      <c r="A2" s="3"/>
      <c r="B2" s="3"/>
      <c r="C2" s="3"/>
      <c r="D2" s="3"/>
      <c r="E2" s="3"/>
      <c r="F2" s="3"/>
      <c r="G2" s="3"/>
      <c r="H2" s="3"/>
      <c r="I2" s="3"/>
      <c r="J2" s="3"/>
      <c r="K2" s="3"/>
      <c r="L2" s="3"/>
      <c r="M2" s="3"/>
      <c r="N2" s="3"/>
      <c r="O2" s="3"/>
      <c r="P2" s="3"/>
      <c r="Q2" s="3"/>
      <c r="R2" s="3"/>
      <c r="S2" s="3"/>
      <c r="T2" s="3"/>
      <c r="U2" s="3"/>
      <c r="V2" s="3"/>
      <c r="W2" s="3"/>
      <c r="X2" s="3"/>
      <c r="Y2" s="3"/>
      <c r="Z2" s="3"/>
    </row>
    <row r="3" ht="12.75" customHeight="1">
      <c r="A3" s="3"/>
      <c r="B3" s="3"/>
      <c r="C3" s="3"/>
      <c r="D3" s="3"/>
      <c r="E3" s="3"/>
      <c r="F3" s="3"/>
      <c r="G3" s="3"/>
      <c r="H3" s="3"/>
      <c r="I3" s="3"/>
      <c r="J3" s="3"/>
      <c r="K3" s="3"/>
      <c r="L3" s="3"/>
      <c r="M3" s="3"/>
      <c r="N3" s="3"/>
      <c r="O3" s="3"/>
      <c r="P3" s="3"/>
      <c r="Q3" s="3"/>
      <c r="R3" s="3"/>
      <c r="S3" s="3"/>
      <c r="T3" s="3"/>
      <c r="U3" s="3"/>
      <c r="V3" s="3"/>
      <c r="W3" s="3"/>
      <c r="X3" s="3"/>
      <c r="Y3" s="3"/>
      <c r="Z3" s="3"/>
    </row>
    <row r="4" ht="12.75" customHeight="1">
      <c r="A4" s="3"/>
      <c r="B4" s="3"/>
      <c r="C4" s="3"/>
      <c r="D4" s="3"/>
      <c r="E4" s="3"/>
      <c r="F4" s="3"/>
      <c r="G4" s="3"/>
      <c r="H4" s="3"/>
      <c r="I4" s="3"/>
      <c r="J4" s="3"/>
      <c r="K4" s="3"/>
      <c r="L4" s="3"/>
      <c r="M4" s="3"/>
      <c r="N4" s="3"/>
      <c r="O4" s="3"/>
      <c r="P4" s="3"/>
      <c r="Q4" s="3"/>
      <c r="R4" s="3"/>
      <c r="S4" s="3"/>
      <c r="T4" s="3"/>
      <c r="U4" s="3"/>
      <c r="V4" s="3"/>
      <c r="W4" s="3"/>
      <c r="X4" s="3"/>
      <c r="Y4" s="3"/>
      <c r="Z4" s="3"/>
    </row>
    <row r="5" ht="12.75" customHeight="1">
      <c r="A5" s="3"/>
      <c r="B5" s="3"/>
      <c r="C5" s="3"/>
      <c r="D5" s="3"/>
      <c r="E5" s="3"/>
      <c r="F5" s="3"/>
      <c r="G5" s="3"/>
      <c r="H5" s="3"/>
      <c r="I5" s="3"/>
      <c r="J5" s="3"/>
      <c r="K5" s="3"/>
      <c r="L5" s="3"/>
      <c r="M5" s="3"/>
      <c r="N5" s="3"/>
      <c r="O5" s="3"/>
      <c r="P5" s="3"/>
      <c r="Q5" s="3"/>
      <c r="R5" s="3"/>
      <c r="S5" s="3"/>
      <c r="T5" s="3"/>
      <c r="U5" s="3"/>
      <c r="V5" s="3"/>
      <c r="W5" s="3"/>
      <c r="X5" s="3"/>
      <c r="Y5" s="3"/>
      <c r="Z5" s="3"/>
    </row>
    <row r="6" ht="12.75" customHeight="1">
      <c r="A6" s="3"/>
      <c r="B6" s="3"/>
      <c r="C6" s="3"/>
      <c r="D6" s="3"/>
      <c r="E6" s="3"/>
      <c r="F6" s="3"/>
      <c r="G6" s="3"/>
      <c r="H6" s="3"/>
      <c r="I6" s="3"/>
      <c r="J6" s="3"/>
      <c r="K6" s="3"/>
      <c r="L6" s="3"/>
      <c r="M6" s="3"/>
      <c r="N6" s="3"/>
      <c r="O6" s="3"/>
      <c r="P6" s="3"/>
      <c r="Q6" s="3"/>
      <c r="R6" s="3"/>
      <c r="S6" s="3"/>
      <c r="T6" s="3"/>
      <c r="U6" s="3"/>
      <c r="V6" s="3"/>
      <c r="W6" s="3"/>
      <c r="X6" s="3"/>
      <c r="Y6" s="3"/>
      <c r="Z6" s="3"/>
    </row>
    <row r="7" ht="12.75" customHeight="1">
      <c r="A7" s="3"/>
      <c r="B7" s="3"/>
      <c r="C7" s="3"/>
      <c r="D7" s="3"/>
      <c r="E7" s="3"/>
      <c r="F7" s="3"/>
      <c r="G7" s="3"/>
      <c r="H7" s="3"/>
      <c r="I7" s="3"/>
      <c r="J7" s="3"/>
      <c r="K7" s="3"/>
      <c r="L7" s="3"/>
      <c r="M7" s="3"/>
      <c r="N7" s="3"/>
      <c r="O7" s="3"/>
      <c r="P7" s="3"/>
      <c r="Q7" s="3"/>
      <c r="R7" s="3"/>
      <c r="S7" s="3"/>
      <c r="T7" s="3"/>
      <c r="U7" s="3"/>
      <c r="V7" s="3"/>
      <c r="W7" s="3"/>
      <c r="X7" s="3"/>
      <c r="Y7" s="3"/>
      <c r="Z7" s="3"/>
    </row>
    <row r="8" ht="12.75" customHeight="1">
      <c r="A8" s="3"/>
      <c r="B8" s="3"/>
      <c r="C8" s="3"/>
      <c r="D8" s="3"/>
      <c r="E8" s="3"/>
      <c r="F8" s="3"/>
      <c r="G8" s="3"/>
      <c r="H8" s="3"/>
      <c r="I8" s="3"/>
      <c r="J8" s="3"/>
      <c r="K8" s="3"/>
      <c r="L8" s="3"/>
      <c r="M8" s="3"/>
      <c r="N8" s="3"/>
      <c r="O8" s="3"/>
      <c r="P8" s="3"/>
      <c r="Q8" s="3"/>
      <c r="R8" s="3"/>
      <c r="S8" s="3"/>
      <c r="T8" s="3"/>
      <c r="U8" s="3"/>
      <c r="V8" s="3"/>
      <c r="W8" s="3"/>
      <c r="X8" s="3"/>
      <c r="Y8" s="3"/>
      <c r="Z8" s="3"/>
    </row>
    <row r="9" ht="12.75" customHeight="1">
      <c r="A9" s="3"/>
      <c r="B9" s="3"/>
      <c r="C9" s="3"/>
      <c r="D9" s="3"/>
      <c r="E9" s="3"/>
      <c r="F9" s="3"/>
      <c r="G9" s="3"/>
      <c r="H9" s="3"/>
      <c r="I9" s="3"/>
      <c r="J9" s="3"/>
      <c r="K9" s="3"/>
      <c r="L9" s="3"/>
      <c r="M9" s="3"/>
      <c r="N9" s="3"/>
      <c r="O9" s="3"/>
      <c r="P9" s="3"/>
      <c r="Q9" s="3"/>
      <c r="R9" s="3"/>
      <c r="S9" s="3"/>
      <c r="T9" s="3"/>
      <c r="U9" s="3"/>
      <c r="V9" s="3"/>
      <c r="W9" s="3"/>
      <c r="X9" s="3"/>
      <c r="Y9" s="3"/>
      <c r="Z9" s="3"/>
    </row>
    <row r="10" ht="12.75" customHeight="1">
      <c r="A10" s="3"/>
      <c r="B10" s="3"/>
      <c r="C10" s="3"/>
      <c r="D10" s="3"/>
      <c r="E10" s="3"/>
      <c r="F10" s="3"/>
      <c r="G10" s="3"/>
      <c r="H10" s="3"/>
      <c r="I10" s="3"/>
      <c r="J10" s="3"/>
      <c r="K10" s="3"/>
      <c r="L10" s="3"/>
      <c r="M10" s="3"/>
      <c r="N10" s="3"/>
      <c r="O10" s="3"/>
      <c r="P10" s="3"/>
      <c r="Q10" s="3"/>
      <c r="R10" s="3"/>
      <c r="S10" s="3"/>
      <c r="T10" s="3"/>
      <c r="U10" s="3"/>
      <c r="V10" s="3"/>
      <c r="W10" s="3"/>
      <c r="X10" s="3"/>
      <c r="Y10" s="3"/>
      <c r="Z10" s="3"/>
    </row>
    <row r="11" ht="12.75" customHeight="1">
      <c r="A11" s="3"/>
      <c r="B11" s="3"/>
      <c r="C11" s="3"/>
      <c r="D11" s="3"/>
      <c r="E11" s="3"/>
      <c r="F11" s="3"/>
      <c r="G11" s="3"/>
      <c r="H11" s="3"/>
      <c r="I11" s="3"/>
      <c r="J11" s="3"/>
      <c r="K11" s="3"/>
      <c r="L11" s="3"/>
      <c r="M11" s="3"/>
      <c r="N11" s="3"/>
      <c r="O11" s="3"/>
      <c r="P11" s="3"/>
      <c r="Q11" s="3"/>
      <c r="R11" s="3"/>
      <c r="S11" s="3"/>
      <c r="T11" s="3"/>
      <c r="U11" s="3"/>
      <c r="V11" s="3"/>
      <c r="W11" s="3"/>
      <c r="X11" s="3"/>
      <c r="Y11" s="3"/>
      <c r="Z11" s="3"/>
    </row>
    <row r="12" ht="12.75" customHeight="1">
      <c r="A12" s="3"/>
      <c r="B12" s="3"/>
      <c r="C12" s="3"/>
      <c r="D12" s="3"/>
      <c r="E12" s="3"/>
      <c r="F12" s="3"/>
      <c r="G12" s="3"/>
      <c r="H12" s="3"/>
      <c r="I12" s="3"/>
      <c r="J12" s="3"/>
      <c r="K12" s="3"/>
      <c r="L12" s="3"/>
      <c r="M12" s="3"/>
      <c r="N12" s="3"/>
      <c r="O12" s="3"/>
      <c r="P12" s="3"/>
      <c r="Q12" s="3"/>
      <c r="R12" s="3"/>
      <c r="S12" s="3"/>
      <c r="T12" s="3"/>
      <c r="U12" s="3"/>
      <c r="V12" s="3"/>
      <c r="W12" s="3"/>
      <c r="X12" s="3"/>
      <c r="Y12" s="3"/>
      <c r="Z12" s="3"/>
    </row>
    <row r="13" ht="12.75" customHeight="1">
      <c r="A13" s="3"/>
      <c r="B13" s="3"/>
      <c r="C13" s="3"/>
      <c r="D13" s="3"/>
      <c r="E13" s="3"/>
      <c r="F13" s="3"/>
      <c r="G13" s="3"/>
      <c r="H13" s="3"/>
      <c r="I13" s="3"/>
      <c r="J13" s="3"/>
      <c r="K13" s="3"/>
      <c r="L13" s="3"/>
      <c r="M13" s="3"/>
      <c r="N13" s="3"/>
      <c r="O13" s="3"/>
      <c r="P13" s="3"/>
      <c r="Q13" s="3"/>
      <c r="R13" s="3"/>
      <c r="S13" s="3"/>
      <c r="T13" s="3"/>
      <c r="U13" s="3"/>
      <c r="V13" s="3"/>
      <c r="W13" s="3"/>
      <c r="X13" s="3"/>
      <c r="Y13" s="3"/>
      <c r="Z13" s="3"/>
    </row>
    <row r="14" ht="12.75" customHeight="1">
      <c r="A14" s="3"/>
      <c r="B14" s="3"/>
      <c r="C14" s="3"/>
      <c r="D14" s="3"/>
      <c r="E14" s="3"/>
      <c r="F14" s="3"/>
      <c r="G14" s="3"/>
      <c r="H14" s="3"/>
      <c r="I14" s="3"/>
      <c r="J14" s="3"/>
      <c r="K14" s="3"/>
      <c r="L14" s="3"/>
      <c r="M14" s="3"/>
      <c r="N14" s="3"/>
      <c r="O14" s="3"/>
      <c r="P14" s="3"/>
      <c r="Q14" s="3"/>
      <c r="R14" s="3"/>
      <c r="S14" s="3"/>
      <c r="T14" s="3"/>
      <c r="U14" s="3"/>
      <c r="V14" s="3"/>
      <c r="W14" s="3"/>
      <c r="X14" s="3"/>
      <c r="Y14" s="3"/>
      <c r="Z14" s="3"/>
    </row>
    <row r="15" ht="12.75" customHeight="1">
      <c r="A15" s="3"/>
      <c r="B15" s="3"/>
      <c r="C15" s="3"/>
      <c r="D15" s="3"/>
      <c r="E15" s="3"/>
      <c r="F15" s="3"/>
      <c r="G15" s="3"/>
      <c r="H15" s="3"/>
      <c r="I15" s="3"/>
      <c r="J15" s="3"/>
      <c r="K15" s="3"/>
      <c r="L15" s="3"/>
      <c r="M15" s="3"/>
      <c r="N15" s="3"/>
      <c r="O15" s="3"/>
      <c r="P15" s="3"/>
      <c r="Q15" s="3"/>
      <c r="R15" s="3"/>
      <c r="S15" s="3"/>
      <c r="T15" s="3"/>
      <c r="U15" s="3"/>
      <c r="V15" s="3"/>
      <c r="W15" s="3"/>
      <c r="X15" s="3"/>
      <c r="Y15" s="3"/>
      <c r="Z15" s="3"/>
    </row>
    <row r="16" ht="12.75" customHeight="1">
      <c r="A16" s="3"/>
      <c r="B16" s="3"/>
      <c r="C16" s="3"/>
      <c r="D16" s="3"/>
      <c r="E16" s="3"/>
      <c r="F16" s="3"/>
      <c r="G16" s="3"/>
      <c r="H16" s="3"/>
      <c r="I16" s="3"/>
      <c r="J16" s="3"/>
      <c r="K16" s="3"/>
      <c r="L16" s="3"/>
      <c r="M16" s="3"/>
      <c r="N16" s="3"/>
      <c r="O16" s="3"/>
      <c r="P16" s="3"/>
      <c r="Q16" s="3"/>
      <c r="R16" s="3"/>
      <c r="S16" s="3"/>
      <c r="T16" s="3"/>
      <c r="U16" s="3"/>
      <c r="V16" s="3"/>
      <c r="W16" s="3"/>
      <c r="X16" s="3"/>
      <c r="Y16" s="3"/>
      <c r="Z16" s="3"/>
    </row>
    <row r="17" ht="12.75" customHeight="1">
      <c r="A17" s="3"/>
      <c r="B17" s="3"/>
      <c r="C17" s="3"/>
      <c r="D17" s="3"/>
      <c r="E17" s="3"/>
      <c r="F17" s="3"/>
      <c r="G17" s="3"/>
      <c r="H17" s="3"/>
      <c r="I17" s="3"/>
      <c r="J17" s="3"/>
      <c r="K17" s="3"/>
      <c r="L17" s="3"/>
      <c r="M17" s="3"/>
      <c r="N17" s="3"/>
      <c r="O17" s="3"/>
      <c r="P17" s="3"/>
      <c r="Q17" s="3"/>
      <c r="R17" s="3"/>
      <c r="S17" s="3"/>
      <c r="T17" s="3"/>
      <c r="U17" s="3"/>
      <c r="V17" s="3"/>
      <c r="W17" s="3"/>
      <c r="X17" s="3"/>
      <c r="Y17" s="3"/>
      <c r="Z17" s="3"/>
    </row>
    <row r="18" ht="12.75" customHeight="1">
      <c r="A18" s="3"/>
      <c r="B18" s="3"/>
      <c r="C18" s="3"/>
      <c r="D18" s="3"/>
      <c r="E18" s="3"/>
      <c r="F18" s="3"/>
      <c r="G18" s="3"/>
      <c r="H18" s="3"/>
      <c r="I18" s="3"/>
      <c r="J18" s="3"/>
      <c r="K18" s="3"/>
      <c r="L18" s="3"/>
      <c r="M18" s="3"/>
      <c r="N18" s="3"/>
      <c r="O18" s="3"/>
      <c r="P18" s="3"/>
      <c r="Q18" s="3"/>
      <c r="R18" s="3"/>
      <c r="S18" s="3"/>
      <c r="T18" s="3"/>
      <c r="U18" s="3"/>
      <c r="V18" s="3"/>
      <c r="W18" s="3"/>
      <c r="X18" s="3"/>
      <c r="Y18" s="3"/>
      <c r="Z18" s="3"/>
    </row>
    <row r="19" ht="12.7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ht="12.7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ht="12.7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ht="12.7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ht="12.7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ht="12.7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ht="12.7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ht="12.7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ht="12.7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ht="12.7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ht="12.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ht="12.7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ht="12.7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ht="12.7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ht="12.7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ht="12.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12.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ht="12.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ht="12.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ht="12.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12.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2.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2.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2.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2.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2.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2.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2.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2.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2.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2.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2.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2.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9.18" defaultRowHeight="15.0"/>
  <cols>
    <col customWidth="1" min="1" max="2" width="10.64"/>
    <col customWidth="1" min="3" max="3" width="93.27"/>
    <col customWidth="1" min="4" max="26" width="10.64"/>
  </cols>
  <sheetData>
    <row r="1" ht="36.0" customHeight="1">
      <c r="A1" s="348" t="s">
        <v>3304</v>
      </c>
      <c r="B1" s="22"/>
      <c r="C1" s="9"/>
      <c r="D1" s="349"/>
      <c r="E1" s="349"/>
      <c r="F1" s="349"/>
      <c r="G1" s="349"/>
      <c r="H1" s="349"/>
      <c r="I1" s="350"/>
      <c r="J1" s="13"/>
      <c r="K1" s="13"/>
      <c r="L1" s="13"/>
      <c r="M1" s="13"/>
      <c r="N1" s="13"/>
      <c r="O1" s="13"/>
      <c r="P1" s="13"/>
      <c r="Q1" s="13"/>
      <c r="R1" s="13"/>
      <c r="S1" s="13"/>
      <c r="T1" s="13"/>
      <c r="U1" s="13"/>
      <c r="V1" s="13"/>
      <c r="W1" s="13"/>
      <c r="X1" s="13"/>
      <c r="Y1" s="13"/>
      <c r="Z1" s="13"/>
    </row>
    <row r="2" ht="25.5" customHeight="1">
      <c r="A2" s="351" t="s">
        <v>3305</v>
      </c>
      <c r="B2" s="22"/>
      <c r="C2" s="9"/>
      <c r="D2" s="352"/>
      <c r="E2" s="352"/>
      <c r="F2" s="352"/>
      <c r="G2" s="352"/>
      <c r="H2" s="352"/>
      <c r="I2" s="350"/>
      <c r="J2" s="13"/>
      <c r="K2" s="13"/>
      <c r="L2" s="13"/>
      <c r="M2" s="13"/>
      <c r="N2" s="13"/>
      <c r="O2" s="13"/>
      <c r="P2" s="13"/>
      <c r="Q2" s="13"/>
      <c r="R2" s="13"/>
      <c r="S2" s="13"/>
      <c r="T2" s="13"/>
      <c r="U2" s="13"/>
      <c r="V2" s="13"/>
      <c r="W2" s="13"/>
      <c r="X2" s="13"/>
      <c r="Y2" s="13"/>
      <c r="Z2" s="13"/>
    </row>
    <row r="3" ht="24.0" customHeight="1">
      <c r="A3" s="248" t="s">
        <v>3306</v>
      </c>
      <c r="B3" s="248" t="s">
        <v>37</v>
      </c>
      <c r="C3" s="248" t="s">
        <v>3307</v>
      </c>
      <c r="D3" s="353"/>
      <c r="E3" s="353"/>
      <c r="F3" s="353"/>
      <c r="G3" s="353"/>
      <c r="H3" s="353"/>
      <c r="I3" s="353"/>
      <c r="J3" s="353"/>
      <c r="K3" s="353"/>
      <c r="L3" s="353"/>
      <c r="M3" s="353"/>
      <c r="N3" s="353"/>
      <c r="O3" s="353"/>
      <c r="P3" s="353"/>
      <c r="Q3" s="353"/>
      <c r="R3" s="353"/>
      <c r="S3" s="353"/>
      <c r="T3" s="353"/>
      <c r="U3" s="353"/>
      <c r="V3" s="353"/>
      <c r="W3" s="353"/>
      <c r="X3" s="353"/>
      <c r="Y3" s="353"/>
      <c r="Z3" s="353"/>
    </row>
    <row r="4" ht="36.0" customHeight="1">
      <c r="A4" s="188" t="s">
        <v>3308</v>
      </c>
      <c r="B4" s="354">
        <v>42586.0</v>
      </c>
      <c r="C4" s="188" t="s">
        <v>3309</v>
      </c>
    </row>
    <row r="5" ht="36.0" customHeight="1">
      <c r="A5" s="188" t="s">
        <v>3310</v>
      </c>
      <c r="B5" s="354">
        <v>42596.0</v>
      </c>
      <c r="C5" s="188" t="s">
        <v>3311</v>
      </c>
    </row>
    <row r="6" ht="36.0" customHeight="1">
      <c r="A6" s="188" t="s">
        <v>3312</v>
      </c>
      <c r="B6" s="354">
        <v>42597.0</v>
      </c>
      <c r="C6" s="188" t="s">
        <v>3313</v>
      </c>
    </row>
    <row r="7" ht="36.0" customHeight="1">
      <c r="A7" s="188" t="s">
        <v>3314</v>
      </c>
      <c r="B7" s="354">
        <v>42598.0</v>
      </c>
      <c r="C7" s="188" t="s">
        <v>3315</v>
      </c>
    </row>
    <row r="8" ht="36.0" customHeight="1">
      <c r="A8" s="188" t="s">
        <v>3316</v>
      </c>
      <c r="B8" s="354">
        <v>42606.0</v>
      </c>
      <c r="C8" s="188" t="s">
        <v>3317</v>
      </c>
    </row>
    <row r="9" ht="36.0" customHeight="1">
      <c r="A9" s="188" t="s">
        <v>3318</v>
      </c>
      <c r="B9" s="354">
        <v>42607.0</v>
      </c>
      <c r="C9" s="188" t="s">
        <v>3319</v>
      </c>
    </row>
    <row r="10" ht="36.0" customHeight="1">
      <c r="A10" s="188" t="s">
        <v>3320</v>
      </c>
      <c r="B10" s="354">
        <v>42608.0</v>
      </c>
      <c r="C10" s="188" t="s">
        <v>3321</v>
      </c>
    </row>
    <row r="11" ht="36.0" customHeight="1">
      <c r="A11" s="188" t="s">
        <v>3322</v>
      </c>
      <c r="B11" s="354">
        <v>42608.0</v>
      </c>
      <c r="C11" s="188" t="s">
        <v>3323</v>
      </c>
    </row>
    <row r="12" ht="36.0" customHeight="1">
      <c r="A12" s="188" t="s">
        <v>3324</v>
      </c>
      <c r="B12" s="354">
        <v>42634.0</v>
      </c>
      <c r="C12" s="188" t="s">
        <v>3325</v>
      </c>
    </row>
    <row r="13" ht="36.0" customHeight="1">
      <c r="A13" s="188" t="s">
        <v>3326</v>
      </c>
      <c r="B13" s="354">
        <v>42636.0</v>
      </c>
      <c r="C13" s="188" t="s">
        <v>3327</v>
      </c>
    </row>
    <row r="14" ht="36.0" customHeight="1">
      <c r="A14" s="188" t="s">
        <v>3328</v>
      </c>
      <c r="B14" s="354">
        <v>42639.0</v>
      </c>
      <c r="C14" s="188" t="s">
        <v>3329</v>
      </c>
    </row>
    <row r="15" ht="36.0" customHeight="1">
      <c r="A15" s="188" t="s">
        <v>3330</v>
      </c>
      <c r="B15" s="354">
        <v>42649.0</v>
      </c>
      <c r="C15" s="188" t="s">
        <v>3331</v>
      </c>
    </row>
    <row r="16" ht="36.0" customHeight="1">
      <c r="A16" s="188" t="s">
        <v>3332</v>
      </c>
      <c r="B16" s="354">
        <v>42660.0</v>
      </c>
      <c r="C16" s="188" t="s">
        <v>3333</v>
      </c>
    </row>
    <row r="17" ht="36.0" customHeight="1">
      <c r="A17" s="188" t="s">
        <v>3334</v>
      </c>
      <c r="B17" s="354">
        <v>42690.0</v>
      </c>
      <c r="C17" s="188" t="s">
        <v>3335</v>
      </c>
    </row>
    <row r="18" ht="36.0" customHeight="1">
      <c r="A18" s="188" t="s">
        <v>3336</v>
      </c>
      <c r="B18" s="354">
        <v>42695.0</v>
      </c>
      <c r="C18" s="188" t="s">
        <v>3337</v>
      </c>
    </row>
    <row r="19" ht="36.0" customHeight="1">
      <c r="A19" s="188" t="s">
        <v>3338</v>
      </c>
      <c r="B19" s="354">
        <v>42697.0</v>
      </c>
      <c r="C19" s="188" t="s">
        <v>3339</v>
      </c>
    </row>
    <row r="20" ht="36.0" customHeight="1">
      <c r="A20" s="188" t="s">
        <v>3340</v>
      </c>
      <c r="B20" s="354">
        <v>42847.0</v>
      </c>
      <c r="C20" s="188" t="s">
        <v>3341</v>
      </c>
    </row>
    <row r="21" ht="36.0" customHeight="1">
      <c r="A21" s="188" t="s">
        <v>3342</v>
      </c>
      <c r="B21" s="354">
        <v>42853.0</v>
      </c>
      <c r="C21" s="188" t="s">
        <v>3343</v>
      </c>
    </row>
    <row r="22" ht="36.0" customHeight="1">
      <c r="A22" s="188" t="s">
        <v>3344</v>
      </c>
      <c r="B22" s="354">
        <v>43032.0</v>
      </c>
      <c r="C22" s="188" t="s">
        <v>3345</v>
      </c>
    </row>
    <row r="23" ht="36.0" customHeight="1">
      <c r="A23" s="188" t="s">
        <v>3346</v>
      </c>
      <c r="B23" s="354">
        <v>43386.0</v>
      </c>
      <c r="C23" s="188" t="s">
        <v>3347</v>
      </c>
    </row>
    <row r="24" ht="36.0" customHeight="1">
      <c r="A24" s="188" t="s">
        <v>3348</v>
      </c>
      <c r="B24" s="354">
        <v>43405.0</v>
      </c>
      <c r="C24" s="188" t="s">
        <v>3349</v>
      </c>
    </row>
    <row r="25" ht="36.0" customHeight="1">
      <c r="A25" s="188" t="s">
        <v>3350</v>
      </c>
      <c r="B25" s="354">
        <v>43490.0</v>
      </c>
      <c r="C25" s="188" t="s">
        <v>3351</v>
      </c>
    </row>
    <row r="26" ht="36.0" customHeight="1">
      <c r="A26" s="188" t="s">
        <v>3352</v>
      </c>
      <c r="B26" s="354">
        <v>43543.0</v>
      </c>
      <c r="C26" s="188" t="s">
        <v>3353</v>
      </c>
    </row>
    <row r="27" ht="36.0" customHeight="1">
      <c r="A27" s="188" t="s">
        <v>3354</v>
      </c>
      <c r="B27" s="354">
        <v>43584.0</v>
      </c>
      <c r="C27" s="188" t="s">
        <v>3355</v>
      </c>
    </row>
    <row r="28" ht="36.0" customHeight="1">
      <c r="A28" s="188" t="s">
        <v>3356</v>
      </c>
      <c r="B28" s="354">
        <v>43742.0</v>
      </c>
      <c r="C28" s="188" t="s">
        <v>3357</v>
      </c>
    </row>
    <row r="29" ht="36.0" customHeight="1">
      <c r="A29" s="188" t="s">
        <v>3358</v>
      </c>
      <c r="B29" s="354">
        <v>43790.0</v>
      </c>
      <c r="C29" s="188" t="s">
        <v>3359</v>
      </c>
    </row>
    <row r="30" ht="36.0" customHeight="1">
      <c r="A30" s="188" t="s">
        <v>3360</v>
      </c>
      <c r="B30" s="354">
        <v>44547.0</v>
      </c>
      <c r="C30" s="188" t="s">
        <v>3361</v>
      </c>
    </row>
    <row r="31" ht="36.0" customHeight="1">
      <c r="A31" s="188" t="s">
        <v>3362</v>
      </c>
      <c r="B31" s="354">
        <v>44596.0</v>
      </c>
      <c r="C31" s="188" t="s">
        <v>3363</v>
      </c>
    </row>
    <row r="32" ht="36.0" customHeight="1">
      <c r="A32" s="188" t="s">
        <v>3362</v>
      </c>
      <c r="B32" s="354">
        <v>44624.0</v>
      </c>
      <c r="C32" s="188" t="s">
        <v>3364</v>
      </c>
    </row>
    <row r="33" ht="36.0" customHeight="1">
      <c r="A33" s="188" t="s">
        <v>3362</v>
      </c>
      <c r="B33" s="354">
        <v>44627.0</v>
      </c>
      <c r="C33" s="188" t="s">
        <v>3365</v>
      </c>
    </row>
    <row r="34" ht="36.0" customHeight="1">
      <c r="A34" s="188" t="s">
        <v>3366</v>
      </c>
      <c r="B34" s="354">
        <v>44629.0</v>
      </c>
      <c r="C34" s="188" t="s">
        <v>3367</v>
      </c>
    </row>
    <row r="35" ht="36.0" customHeight="1">
      <c r="A35" s="188" t="s">
        <v>3368</v>
      </c>
      <c r="B35" s="354">
        <v>44634.0</v>
      </c>
      <c r="C35" s="188" t="s">
        <v>3369</v>
      </c>
    </row>
    <row r="36" ht="36.0" customHeight="1">
      <c r="A36" s="188" t="s">
        <v>3370</v>
      </c>
      <c r="B36" s="354">
        <v>44651.0</v>
      </c>
      <c r="C36" s="188" t="s">
        <v>3371</v>
      </c>
    </row>
    <row r="37" ht="36.0" customHeight="1">
      <c r="A37" s="188" t="s">
        <v>3370</v>
      </c>
      <c r="B37" s="354">
        <v>44682.0</v>
      </c>
      <c r="C37" s="188" t="s">
        <v>3372</v>
      </c>
    </row>
    <row r="38" ht="36.0" customHeight="1">
      <c r="A38" s="188" t="s">
        <v>3370</v>
      </c>
      <c r="B38" s="354">
        <v>44692.0</v>
      </c>
      <c r="C38" s="188" t="s">
        <v>3373</v>
      </c>
    </row>
    <row r="39" ht="36.0" customHeight="1">
      <c r="A39" s="188" t="s">
        <v>3370</v>
      </c>
      <c r="B39" s="354">
        <v>44692.0</v>
      </c>
      <c r="C39" s="188" t="s">
        <v>3374</v>
      </c>
    </row>
    <row r="40" ht="36.0" customHeight="1">
      <c r="A40" s="188" t="s">
        <v>3370</v>
      </c>
      <c r="B40" s="354">
        <v>44692.0</v>
      </c>
      <c r="C40" s="188" t="s">
        <v>3375</v>
      </c>
    </row>
    <row r="41" ht="36.0" customHeight="1">
      <c r="A41" s="188" t="s">
        <v>3370</v>
      </c>
      <c r="B41" s="354">
        <v>44692.0</v>
      </c>
      <c r="C41" s="188" t="s">
        <v>3376</v>
      </c>
    </row>
    <row r="42" ht="36.0" customHeight="1">
      <c r="A42" s="188" t="s">
        <v>3370</v>
      </c>
      <c r="B42" s="354">
        <v>44692.0</v>
      </c>
      <c r="C42" s="188" t="s">
        <v>3377</v>
      </c>
    </row>
    <row r="43" ht="36.0" customHeight="1">
      <c r="A43" s="188" t="s">
        <v>3370</v>
      </c>
      <c r="B43" s="354">
        <v>44708.0</v>
      </c>
      <c r="C43" s="188" t="s">
        <v>3378</v>
      </c>
    </row>
    <row r="44" ht="36.0" customHeight="1">
      <c r="A44" s="188" t="s">
        <v>3379</v>
      </c>
      <c r="B44" s="354">
        <v>44963.0</v>
      </c>
      <c r="C44" s="188" t="s">
        <v>3380</v>
      </c>
    </row>
    <row r="45" ht="36.0" customHeight="1">
      <c r="A45" s="188"/>
      <c r="B45" s="189"/>
      <c r="C45" s="188"/>
    </row>
    <row r="46" ht="36.0" customHeight="1">
      <c r="A46" s="188"/>
      <c r="B46" s="189"/>
      <c r="C46" s="188"/>
    </row>
    <row r="47" ht="36.0" customHeight="1">
      <c r="A47" s="188"/>
      <c r="B47" s="189"/>
      <c r="C47" s="188"/>
    </row>
    <row r="48" ht="36.0" customHeight="1">
      <c r="A48" s="188"/>
      <c r="B48" s="189"/>
      <c r="C48" s="188"/>
    </row>
    <row r="49" ht="36.0" customHeight="1">
      <c r="A49" s="188"/>
      <c r="B49" s="189"/>
      <c r="C49" s="188"/>
    </row>
    <row r="50" ht="36.0" customHeight="1">
      <c r="A50" s="188"/>
      <c r="B50" s="189"/>
      <c r="C50" s="188"/>
    </row>
    <row r="51" ht="15.75" customHeight="1">
      <c r="B51" s="217"/>
    </row>
    <row r="52" ht="15.75" customHeight="1">
      <c r="B52" s="217"/>
    </row>
    <row r="53" ht="15.75" customHeight="1">
      <c r="B53" s="217"/>
    </row>
    <row r="54" ht="15.75" customHeight="1">
      <c r="B54" s="217"/>
    </row>
    <row r="55" ht="15.75" customHeight="1">
      <c r="B55" s="217"/>
    </row>
    <row r="56" ht="15.75" customHeight="1">
      <c r="B56" s="217"/>
    </row>
    <row r="57" ht="15.75" customHeight="1">
      <c r="B57" s="217"/>
    </row>
    <row r="58" ht="15.75" customHeight="1">
      <c r="B58" s="217"/>
    </row>
    <row r="59" ht="15.75" customHeight="1">
      <c r="B59" s="217"/>
    </row>
    <row r="60" ht="15.75" customHeight="1">
      <c r="B60" s="217"/>
    </row>
    <row r="61" ht="15.75" customHeight="1">
      <c r="B61" s="217"/>
    </row>
    <row r="62" ht="15.75" customHeight="1">
      <c r="B62" s="217"/>
    </row>
    <row r="63" ht="15.75" customHeight="1">
      <c r="B63" s="217"/>
    </row>
    <row r="64" ht="15.75" customHeight="1">
      <c r="B64" s="217"/>
    </row>
    <row r="65" ht="15.75" customHeight="1">
      <c r="B65" s="217"/>
    </row>
    <row r="66" ht="15.75" customHeight="1">
      <c r="B66" s="217"/>
    </row>
    <row r="67" ht="15.75" customHeight="1">
      <c r="B67" s="217"/>
    </row>
    <row r="68" ht="15.75" customHeight="1">
      <c r="B68" s="217"/>
    </row>
    <row r="69" ht="15.75" customHeight="1">
      <c r="B69" s="217"/>
    </row>
    <row r="70" ht="15.75" customHeight="1">
      <c r="B70" s="217"/>
    </row>
    <row r="71" ht="15.75" customHeight="1">
      <c r="B71" s="217"/>
    </row>
    <row r="72" ht="15.75" customHeight="1">
      <c r="B72" s="217"/>
    </row>
    <row r="73" ht="15.75" customHeight="1">
      <c r="B73" s="217"/>
    </row>
    <row r="74" ht="15.75" customHeight="1">
      <c r="B74" s="217"/>
    </row>
    <row r="75" ht="15.75" customHeight="1">
      <c r="B75" s="217"/>
    </row>
    <row r="76" ht="15.75" customHeight="1">
      <c r="B76" s="217"/>
    </row>
    <row r="77" ht="15.75" customHeight="1">
      <c r="B77" s="217"/>
    </row>
    <row r="78" ht="15.75" customHeight="1">
      <c r="B78" s="217"/>
    </row>
    <row r="79" ht="15.75" customHeight="1">
      <c r="B79" s="217"/>
    </row>
    <row r="80" ht="15.75" customHeight="1">
      <c r="B80" s="217"/>
    </row>
    <row r="81" ht="15.75" customHeight="1">
      <c r="B81" s="217"/>
    </row>
    <row r="82" ht="15.75" customHeight="1">
      <c r="B82" s="217"/>
    </row>
    <row r="83" ht="15.75" customHeight="1">
      <c r="B83" s="217"/>
    </row>
    <row r="84" ht="15.75" customHeight="1">
      <c r="B84" s="217"/>
    </row>
    <row r="85" ht="15.75" customHeight="1">
      <c r="B85" s="217"/>
    </row>
    <row r="86" ht="15.75" customHeight="1">
      <c r="B86" s="217"/>
    </row>
    <row r="87" ht="15.75" customHeight="1">
      <c r="B87" s="217"/>
    </row>
    <row r="88" ht="15.75" customHeight="1">
      <c r="B88" s="217"/>
    </row>
    <row r="89" ht="15.75" customHeight="1">
      <c r="B89" s="217"/>
    </row>
    <row r="90" ht="15.75" customHeight="1">
      <c r="B90" s="217"/>
    </row>
    <row r="91" ht="15.75" customHeight="1">
      <c r="B91" s="217"/>
    </row>
    <row r="92" ht="15.75" customHeight="1">
      <c r="B92" s="217"/>
    </row>
    <row r="93" ht="15.75" customHeight="1">
      <c r="B93" s="217"/>
    </row>
    <row r="94" ht="15.75" customHeight="1">
      <c r="B94" s="217"/>
    </row>
    <row r="95" ht="15.75" customHeight="1">
      <c r="B95" s="217"/>
    </row>
    <row r="96" ht="15.75" customHeight="1">
      <c r="B96" s="217"/>
    </row>
    <row r="97" ht="15.75" customHeight="1">
      <c r="B97" s="217"/>
    </row>
    <row r="98" ht="15.75" customHeight="1">
      <c r="B98" s="217"/>
    </row>
    <row r="99" ht="15.75" customHeight="1">
      <c r="B99" s="217"/>
    </row>
    <row r="100" ht="15.75" customHeight="1">
      <c r="B100" s="217"/>
    </row>
    <row r="101" ht="15.75" customHeight="1">
      <c r="B101" s="217"/>
    </row>
    <row r="102" ht="15.75" customHeight="1">
      <c r="B102" s="217"/>
    </row>
    <row r="103" ht="15.75" customHeight="1">
      <c r="B103" s="217"/>
    </row>
    <row r="104" ht="15.75" customHeight="1">
      <c r="B104" s="217"/>
    </row>
    <row r="105" ht="15.75" customHeight="1">
      <c r="B105" s="217"/>
    </row>
    <row r="106" ht="15.75" customHeight="1">
      <c r="B106" s="217"/>
    </row>
    <row r="107" ht="15.75" customHeight="1">
      <c r="B107" s="217"/>
    </row>
    <row r="108" ht="15.75" customHeight="1">
      <c r="B108" s="217"/>
    </row>
    <row r="109" ht="15.75" customHeight="1">
      <c r="B109" s="217"/>
    </row>
    <row r="110" ht="15.75" customHeight="1">
      <c r="B110" s="217"/>
    </row>
    <row r="111" ht="15.75" customHeight="1">
      <c r="B111" s="217"/>
    </row>
    <row r="112" ht="15.75" customHeight="1">
      <c r="B112" s="217"/>
    </row>
    <row r="113" ht="15.75" customHeight="1">
      <c r="B113" s="217"/>
    </row>
    <row r="114" ht="15.75" customHeight="1">
      <c r="B114" s="217"/>
    </row>
    <row r="115" ht="15.75" customHeight="1">
      <c r="B115" s="217"/>
    </row>
    <row r="116" ht="15.75" customHeight="1">
      <c r="B116" s="217"/>
    </row>
    <row r="117" ht="15.75" customHeight="1">
      <c r="B117" s="217"/>
    </row>
    <row r="118" ht="15.75" customHeight="1">
      <c r="B118" s="217"/>
    </row>
    <row r="119" ht="15.75" customHeight="1">
      <c r="B119" s="217"/>
    </row>
    <row r="120" ht="15.75" customHeight="1">
      <c r="B120" s="217"/>
    </row>
    <row r="121" ht="15.75" customHeight="1">
      <c r="B121" s="217"/>
    </row>
    <row r="122" ht="15.75" customHeight="1">
      <c r="B122" s="217"/>
    </row>
    <row r="123" ht="15.75" customHeight="1">
      <c r="B123" s="217"/>
    </row>
    <row r="124" ht="15.75" customHeight="1">
      <c r="B124" s="217"/>
    </row>
    <row r="125" ht="15.75" customHeight="1">
      <c r="B125" s="217"/>
    </row>
    <row r="126" ht="15.75" customHeight="1">
      <c r="B126" s="217"/>
    </row>
    <row r="127" ht="15.75" customHeight="1">
      <c r="B127" s="217"/>
    </row>
    <row r="128" ht="15.75" customHeight="1">
      <c r="B128" s="217"/>
    </row>
    <row r="129" ht="15.75" customHeight="1">
      <c r="B129" s="217"/>
    </row>
    <row r="130" ht="15.75" customHeight="1">
      <c r="B130" s="217"/>
    </row>
    <row r="131" ht="15.75" customHeight="1">
      <c r="B131" s="217"/>
    </row>
    <row r="132" ht="15.75" customHeight="1">
      <c r="B132" s="217"/>
    </row>
    <row r="133" ht="15.75" customHeight="1">
      <c r="B133" s="217"/>
    </row>
    <row r="134" ht="15.75" customHeight="1">
      <c r="B134" s="217"/>
    </row>
    <row r="135" ht="15.75" customHeight="1">
      <c r="B135" s="217"/>
    </row>
    <row r="136" ht="15.75" customHeight="1">
      <c r="B136" s="217"/>
    </row>
    <row r="137" ht="15.75" customHeight="1">
      <c r="B137" s="217"/>
    </row>
    <row r="138" ht="15.75" customHeight="1">
      <c r="B138" s="217"/>
    </row>
    <row r="139" ht="15.75" customHeight="1">
      <c r="B139" s="217"/>
    </row>
    <row r="140" ht="15.75" customHeight="1">
      <c r="B140" s="217"/>
    </row>
    <row r="141" ht="15.75" customHeight="1">
      <c r="B141" s="217"/>
    </row>
    <row r="142" ht="15.75" customHeight="1">
      <c r="B142" s="217"/>
    </row>
    <row r="143" ht="15.75" customHeight="1">
      <c r="B143" s="217"/>
    </row>
    <row r="144" ht="15.75" customHeight="1">
      <c r="B144" s="217"/>
    </row>
    <row r="145" ht="15.75" customHeight="1">
      <c r="B145" s="217"/>
    </row>
    <row r="146" ht="15.75" customHeight="1">
      <c r="B146" s="217"/>
    </row>
    <row r="147" ht="15.75" customHeight="1">
      <c r="B147" s="217"/>
    </row>
    <row r="148" ht="15.75" customHeight="1">
      <c r="B148" s="217"/>
    </row>
    <row r="149" ht="15.75" customHeight="1">
      <c r="B149" s="217"/>
    </row>
    <row r="150" ht="15.75" customHeight="1">
      <c r="B150" s="217"/>
    </row>
    <row r="151" ht="15.75" customHeight="1">
      <c r="B151" s="217"/>
    </row>
    <row r="152" ht="15.75" customHeight="1">
      <c r="B152" s="217"/>
    </row>
    <row r="153" ht="15.75" customHeight="1">
      <c r="B153" s="217"/>
    </row>
    <row r="154" ht="15.75" customHeight="1">
      <c r="B154" s="217"/>
    </row>
    <row r="155" ht="15.75" customHeight="1">
      <c r="B155" s="217"/>
    </row>
    <row r="156" ht="15.75" customHeight="1">
      <c r="B156" s="217"/>
    </row>
    <row r="157" ht="15.75" customHeight="1">
      <c r="B157" s="217"/>
    </row>
    <row r="158" ht="15.75" customHeight="1">
      <c r="B158" s="217"/>
    </row>
    <row r="159" ht="15.75" customHeight="1">
      <c r="B159" s="217"/>
    </row>
    <row r="160" ht="15.75" customHeight="1">
      <c r="B160" s="217"/>
    </row>
    <row r="161" ht="15.75" customHeight="1">
      <c r="B161" s="217"/>
    </row>
    <row r="162" ht="15.75" customHeight="1">
      <c r="B162" s="217"/>
    </row>
    <row r="163" ht="15.75" customHeight="1">
      <c r="B163" s="217"/>
    </row>
    <row r="164" ht="15.75" customHeight="1">
      <c r="B164" s="217"/>
    </row>
    <row r="165" ht="15.75" customHeight="1">
      <c r="B165" s="217"/>
    </row>
    <row r="166" ht="15.75" customHeight="1">
      <c r="B166" s="217"/>
    </row>
    <row r="167" ht="15.75" customHeight="1">
      <c r="B167" s="217"/>
    </row>
    <row r="168" ht="15.75" customHeight="1">
      <c r="B168" s="217"/>
    </row>
    <row r="169" ht="15.75" customHeight="1">
      <c r="B169" s="217"/>
    </row>
    <row r="170" ht="15.75" customHeight="1">
      <c r="B170" s="217"/>
    </row>
    <row r="171" ht="15.75" customHeight="1">
      <c r="B171" s="217"/>
    </row>
    <row r="172" ht="15.75" customHeight="1">
      <c r="B172" s="217"/>
    </row>
    <row r="173" ht="15.75" customHeight="1">
      <c r="B173" s="217"/>
    </row>
    <row r="174" ht="15.75" customHeight="1">
      <c r="B174" s="217"/>
    </row>
    <row r="175" ht="15.75" customHeight="1">
      <c r="B175" s="217"/>
    </row>
    <row r="176" ht="15.75" customHeight="1">
      <c r="B176" s="217"/>
    </row>
    <row r="177" ht="15.75" customHeight="1">
      <c r="B177" s="217"/>
    </row>
    <row r="178" ht="15.75" customHeight="1">
      <c r="B178" s="217"/>
    </row>
    <row r="179" ht="15.75" customHeight="1">
      <c r="B179" s="217"/>
    </row>
    <row r="180" ht="15.75" customHeight="1">
      <c r="B180" s="217"/>
    </row>
    <row r="181" ht="15.75" customHeight="1">
      <c r="B181" s="217"/>
    </row>
    <row r="182" ht="15.75" customHeight="1">
      <c r="B182" s="217"/>
    </row>
    <row r="183" ht="15.75" customHeight="1">
      <c r="B183" s="217"/>
    </row>
    <row r="184" ht="15.75" customHeight="1">
      <c r="B184" s="217"/>
    </row>
    <row r="185" ht="15.75" customHeight="1">
      <c r="B185" s="217"/>
    </row>
    <row r="186" ht="15.75" customHeight="1">
      <c r="B186" s="217"/>
    </row>
    <row r="187" ht="15.75" customHeight="1">
      <c r="B187" s="217"/>
    </row>
    <row r="188" ht="15.75" customHeight="1">
      <c r="B188" s="217"/>
    </row>
    <row r="189" ht="15.75" customHeight="1">
      <c r="B189" s="217"/>
    </row>
    <row r="190" ht="15.75" customHeight="1">
      <c r="B190" s="217"/>
    </row>
    <row r="191" ht="15.75" customHeight="1">
      <c r="B191" s="217"/>
    </row>
    <row r="192" ht="15.75" customHeight="1">
      <c r="B192" s="217"/>
    </row>
    <row r="193" ht="15.75" customHeight="1">
      <c r="B193" s="217"/>
    </row>
    <row r="194" ht="15.75" customHeight="1">
      <c r="B194" s="217"/>
    </row>
    <row r="195" ht="15.75" customHeight="1">
      <c r="B195" s="217"/>
    </row>
    <row r="196" ht="15.75" customHeight="1">
      <c r="B196" s="217"/>
    </row>
    <row r="197" ht="15.75" customHeight="1">
      <c r="B197" s="217"/>
    </row>
    <row r="198" ht="15.75" customHeight="1">
      <c r="B198" s="217"/>
    </row>
    <row r="199" ht="15.75" customHeight="1">
      <c r="B199" s="217"/>
    </row>
    <row r="200" ht="15.75" customHeight="1">
      <c r="B200" s="217"/>
    </row>
    <row r="201" ht="15.75" customHeight="1">
      <c r="B201" s="217"/>
    </row>
    <row r="202" ht="15.75" customHeight="1">
      <c r="B202" s="217"/>
    </row>
    <row r="203" ht="15.75" customHeight="1">
      <c r="B203" s="217"/>
    </row>
    <row r="204" ht="15.75" customHeight="1">
      <c r="B204" s="217"/>
    </row>
    <row r="205" ht="15.75" customHeight="1">
      <c r="B205" s="217"/>
    </row>
    <row r="206" ht="15.75" customHeight="1">
      <c r="B206" s="217"/>
    </row>
    <row r="207" ht="15.75" customHeight="1">
      <c r="B207" s="217"/>
    </row>
    <row r="208" ht="15.75" customHeight="1">
      <c r="B208" s="217"/>
    </row>
    <row r="209" ht="15.75" customHeight="1">
      <c r="B209" s="217"/>
    </row>
    <row r="210" ht="15.75" customHeight="1">
      <c r="B210" s="217"/>
    </row>
    <row r="211" ht="15.75" customHeight="1">
      <c r="B211" s="217"/>
    </row>
    <row r="212" ht="15.75" customHeight="1">
      <c r="B212" s="217"/>
    </row>
    <row r="213" ht="15.75" customHeight="1">
      <c r="B213" s="217"/>
    </row>
    <row r="214" ht="15.75" customHeight="1">
      <c r="B214" s="217"/>
    </row>
    <row r="215" ht="15.75" customHeight="1">
      <c r="B215" s="217"/>
    </row>
    <row r="216" ht="15.75" customHeight="1">
      <c r="B216" s="217"/>
    </row>
    <row r="217" ht="15.75" customHeight="1">
      <c r="B217" s="217"/>
    </row>
    <row r="218" ht="15.75" customHeight="1">
      <c r="B218" s="217"/>
    </row>
    <row r="219" ht="15.75" customHeight="1">
      <c r="B219" s="217"/>
    </row>
    <row r="220" ht="15.75" customHeight="1">
      <c r="B220" s="217"/>
    </row>
    <row r="221" ht="15.75" customHeight="1">
      <c r="B221" s="217"/>
    </row>
    <row r="222" ht="15.75" customHeight="1">
      <c r="B222" s="217"/>
    </row>
    <row r="223" ht="15.75" customHeight="1">
      <c r="B223" s="217"/>
    </row>
    <row r="224" ht="15.75" customHeight="1">
      <c r="B224" s="217"/>
    </row>
    <row r="225" ht="15.75" customHeight="1">
      <c r="B225" s="217"/>
    </row>
    <row r="226" ht="15.75" customHeight="1">
      <c r="B226" s="217"/>
    </row>
    <row r="227" ht="15.75" customHeight="1">
      <c r="B227" s="217"/>
    </row>
    <row r="228" ht="15.75" customHeight="1">
      <c r="B228" s="217"/>
    </row>
    <row r="229" ht="15.75" customHeight="1">
      <c r="B229" s="217"/>
    </row>
    <row r="230" ht="15.75" customHeight="1">
      <c r="B230" s="217"/>
    </row>
    <row r="231" ht="15.75" customHeight="1">
      <c r="B231" s="217"/>
    </row>
    <row r="232" ht="15.75" customHeight="1">
      <c r="B232" s="217"/>
    </row>
    <row r="233" ht="15.75" customHeight="1">
      <c r="B233" s="217"/>
    </row>
    <row r="234" ht="15.75" customHeight="1">
      <c r="B234" s="217"/>
    </row>
    <row r="235" ht="15.75" customHeight="1">
      <c r="B235" s="217"/>
    </row>
    <row r="236" ht="15.75" customHeight="1">
      <c r="B236" s="217"/>
    </row>
    <row r="237" ht="15.75" customHeight="1">
      <c r="B237" s="217"/>
    </row>
    <row r="238" ht="15.75" customHeight="1">
      <c r="B238" s="217"/>
    </row>
    <row r="239" ht="15.75" customHeight="1">
      <c r="B239" s="217"/>
    </row>
    <row r="240" ht="15.75" customHeight="1">
      <c r="B240" s="217"/>
    </row>
    <row r="241" ht="15.75" customHeight="1">
      <c r="B241" s="217"/>
    </row>
    <row r="242" ht="15.75" customHeight="1">
      <c r="B242" s="217"/>
    </row>
    <row r="243" ht="15.75" customHeight="1">
      <c r="B243" s="217"/>
    </row>
    <row r="244" ht="15.75" customHeight="1">
      <c r="B244" s="217"/>
    </row>
    <row r="245" ht="15.75" customHeight="1">
      <c r="B245" s="217"/>
    </row>
    <row r="246" ht="15.75" customHeight="1">
      <c r="B246" s="217"/>
    </row>
    <row r="247" ht="15.75" customHeight="1">
      <c r="B247" s="217"/>
    </row>
    <row r="248" ht="15.75" customHeight="1">
      <c r="B248" s="217"/>
    </row>
    <row r="249" ht="15.75" customHeight="1">
      <c r="B249" s="217"/>
    </row>
    <row r="250" ht="15.75" customHeight="1">
      <c r="B250" s="217"/>
    </row>
    <row r="251" ht="15.75" customHeight="1">
      <c r="B251" s="217"/>
    </row>
    <row r="252" ht="15.75" customHeight="1">
      <c r="B252" s="217"/>
    </row>
    <row r="253" ht="15.75" customHeight="1">
      <c r="B253" s="217"/>
    </row>
    <row r="254" ht="15.75" customHeight="1">
      <c r="B254" s="217"/>
    </row>
    <row r="255" ht="15.75" customHeight="1">
      <c r="B255" s="217"/>
    </row>
    <row r="256" ht="15.75" customHeight="1">
      <c r="B256" s="217"/>
    </row>
    <row r="257" ht="15.75" customHeight="1">
      <c r="B257" s="217"/>
    </row>
    <row r="258" ht="15.75" customHeight="1">
      <c r="B258" s="217"/>
    </row>
    <row r="259" ht="15.75" customHeight="1">
      <c r="B259" s="217"/>
    </row>
    <row r="260" ht="15.75" customHeight="1">
      <c r="B260" s="217"/>
    </row>
    <row r="261" ht="15.75" customHeight="1">
      <c r="B261" s="217"/>
    </row>
    <row r="262" ht="15.75" customHeight="1">
      <c r="B262" s="217"/>
    </row>
    <row r="263" ht="15.75" customHeight="1">
      <c r="B263" s="217"/>
    </row>
    <row r="264" ht="15.75" customHeight="1">
      <c r="B264" s="217"/>
    </row>
    <row r="265" ht="15.75" customHeight="1">
      <c r="B265" s="217"/>
    </row>
    <row r="266" ht="15.75" customHeight="1">
      <c r="B266" s="217"/>
    </row>
    <row r="267" ht="15.75" customHeight="1">
      <c r="B267" s="217"/>
    </row>
    <row r="268" ht="15.75" customHeight="1">
      <c r="B268" s="217"/>
    </row>
    <row r="269" ht="15.75" customHeight="1">
      <c r="B269" s="217"/>
    </row>
    <row r="270" ht="15.75" customHeight="1">
      <c r="B270" s="217"/>
    </row>
    <row r="271" ht="15.75" customHeight="1">
      <c r="B271" s="217"/>
    </row>
    <row r="272" ht="15.75" customHeight="1">
      <c r="B272" s="217"/>
    </row>
    <row r="273" ht="15.75" customHeight="1">
      <c r="B273" s="217"/>
    </row>
    <row r="274" ht="15.75" customHeight="1">
      <c r="B274" s="217"/>
    </row>
    <row r="275" ht="15.75" customHeight="1">
      <c r="B275" s="217"/>
    </row>
    <row r="276" ht="15.75" customHeight="1">
      <c r="B276" s="217"/>
    </row>
    <row r="277" ht="15.75" customHeight="1">
      <c r="B277" s="217"/>
    </row>
    <row r="278" ht="15.75" customHeight="1">
      <c r="B278" s="217"/>
    </row>
    <row r="279" ht="15.75" customHeight="1">
      <c r="B279" s="217"/>
    </row>
    <row r="280" ht="15.75" customHeight="1">
      <c r="B280" s="217"/>
    </row>
    <row r="281" ht="15.75" customHeight="1">
      <c r="B281" s="217"/>
    </row>
    <row r="282" ht="15.75" customHeight="1">
      <c r="B282" s="217"/>
    </row>
    <row r="283" ht="15.75" customHeight="1">
      <c r="B283" s="217"/>
    </row>
    <row r="284" ht="15.75" customHeight="1">
      <c r="B284" s="217"/>
    </row>
    <row r="285" ht="15.75" customHeight="1">
      <c r="B285" s="217"/>
    </row>
    <row r="286" ht="15.75" customHeight="1">
      <c r="B286" s="217"/>
    </row>
    <row r="287" ht="15.75" customHeight="1">
      <c r="B287" s="217"/>
    </row>
    <row r="288" ht="15.75" customHeight="1">
      <c r="B288" s="217"/>
    </row>
    <row r="289" ht="15.75" customHeight="1">
      <c r="B289" s="217"/>
    </row>
    <row r="290" ht="15.75" customHeight="1">
      <c r="B290" s="217"/>
    </row>
    <row r="291" ht="15.75" customHeight="1">
      <c r="B291" s="217"/>
    </row>
    <row r="292" ht="15.75" customHeight="1">
      <c r="B292" s="217"/>
    </row>
    <row r="293" ht="15.75" customHeight="1">
      <c r="B293" s="217"/>
    </row>
    <row r="294" ht="15.75" customHeight="1">
      <c r="B294" s="217"/>
    </row>
    <row r="295" ht="15.75" customHeight="1">
      <c r="B295" s="217"/>
    </row>
    <row r="296" ht="15.75" customHeight="1">
      <c r="B296" s="217"/>
    </row>
    <row r="297" ht="15.75" customHeight="1">
      <c r="B297" s="217"/>
    </row>
    <row r="298" ht="15.75" customHeight="1">
      <c r="B298" s="217"/>
    </row>
    <row r="299" ht="15.75" customHeight="1">
      <c r="B299" s="217"/>
    </row>
    <row r="300" ht="15.75" customHeight="1">
      <c r="B300" s="217"/>
    </row>
    <row r="301" ht="15.75" customHeight="1">
      <c r="B301" s="217"/>
    </row>
    <row r="302" ht="15.75" customHeight="1">
      <c r="B302" s="217"/>
    </row>
    <row r="303" ht="15.75" customHeight="1">
      <c r="B303" s="217"/>
    </row>
    <row r="304" ht="15.75" customHeight="1">
      <c r="B304" s="217"/>
    </row>
    <row r="305" ht="15.75" customHeight="1">
      <c r="B305" s="217"/>
    </row>
    <row r="306" ht="15.75" customHeight="1">
      <c r="B306" s="217"/>
    </row>
    <row r="307" ht="15.75" customHeight="1">
      <c r="B307" s="217"/>
    </row>
    <row r="308" ht="15.75" customHeight="1">
      <c r="B308" s="217"/>
    </row>
    <row r="309" ht="15.75" customHeight="1">
      <c r="B309" s="217"/>
    </row>
    <row r="310" ht="15.75" customHeight="1">
      <c r="B310" s="217"/>
    </row>
    <row r="311" ht="15.75" customHeight="1">
      <c r="B311" s="217"/>
    </row>
    <row r="312" ht="15.75" customHeight="1">
      <c r="B312" s="217"/>
    </row>
    <row r="313" ht="15.75" customHeight="1">
      <c r="B313" s="217"/>
    </row>
    <row r="314" ht="15.75" customHeight="1">
      <c r="B314" s="217"/>
    </row>
    <row r="315" ht="15.75" customHeight="1">
      <c r="B315" s="217"/>
    </row>
    <row r="316" ht="15.75" customHeight="1">
      <c r="B316" s="217"/>
    </row>
    <row r="317" ht="15.75" customHeight="1">
      <c r="B317" s="217"/>
    </row>
    <row r="318" ht="15.75" customHeight="1">
      <c r="B318" s="217"/>
    </row>
    <row r="319" ht="15.75" customHeight="1">
      <c r="B319" s="217"/>
    </row>
    <row r="320" ht="15.75" customHeight="1">
      <c r="B320" s="217"/>
    </row>
    <row r="321" ht="15.75" customHeight="1">
      <c r="B321" s="217"/>
    </row>
    <row r="322" ht="15.75" customHeight="1">
      <c r="B322" s="217"/>
    </row>
    <row r="323" ht="15.75" customHeight="1">
      <c r="B323" s="217"/>
    </row>
    <row r="324" ht="15.75" customHeight="1">
      <c r="B324" s="217"/>
    </row>
    <row r="325" ht="15.75" customHeight="1">
      <c r="B325" s="217"/>
    </row>
    <row r="326" ht="15.75" customHeight="1">
      <c r="B326" s="217"/>
    </row>
    <row r="327" ht="15.75" customHeight="1">
      <c r="B327" s="217"/>
    </row>
    <row r="328" ht="15.75" customHeight="1">
      <c r="B328" s="217"/>
    </row>
    <row r="329" ht="15.75" customHeight="1">
      <c r="B329" s="217"/>
    </row>
    <row r="330" ht="15.75" customHeight="1">
      <c r="B330" s="217"/>
    </row>
    <row r="331" ht="15.75" customHeight="1">
      <c r="B331" s="217"/>
    </row>
    <row r="332" ht="15.75" customHeight="1">
      <c r="B332" s="217"/>
    </row>
    <row r="333" ht="15.75" customHeight="1">
      <c r="B333" s="217"/>
    </row>
    <row r="334" ht="15.75" customHeight="1">
      <c r="B334" s="217"/>
    </row>
    <row r="335" ht="15.75" customHeight="1">
      <c r="B335" s="217"/>
    </row>
    <row r="336" ht="15.75" customHeight="1">
      <c r="B336" s="217"/>
    </row>
    <row r="337" ht="15.75" customHeight="1">
      <c r="B337" s="217"/>
    </row>
    <row r="338" ht="15.75" customHeight="1">
      <c r="B338" s="217"/>
    </row>
    <row r="339" ht="15.75" customHeight="1">
      <c r="B339" s="217"/>
    </row>
    <row r="340" ht="15.75" customHeight="1">
      <c r="B340" s="217"/>
    </row>
    <row r="341" ht="15.75" customHeight="1">
      <c r="B341" s="217"/>
    </row>
    <row r="342" ht="15.75" customHeight="1">
      <c r="B342" s="217"/>
    </row>
    <row r="343" ht="15.75" customHeight="1">
      <c r="B343" s="217"/>
    </row>
    <row r="344" ht="15.75" customHeight="1">
      <c r="B344" s="217"/>
    </row>
    <row r="345" ht="15.75" customHeight="1">
      <c r="B345" s="217"/>
    </row>
    <row r="346" ht="15.75" customHeight="1">
      <c r="B346" s="217"/>
    </row>
    <row r="347" ht="15.75" customHeight="1">
      <c r="B347" s="217"/>
    </row>
    <row r="348" ht="15.75" customHeight="1">
      <c r="B348" s="217"/>
    </row>
    <row r="349" ht="15.75" customHeight="1">
      <c r="B349" s="217"/>
    </row>
    <row r="350" ht="15.75" customHeight="1">
      <c r="B350" s="217"/>
    </row>
    <row r="351" ht="15.75" customHeight="1">
      <c r="B351" s="217"/>
    </row>
    <row r="352" ht="15.75" customHeight="1">
      <c r="B352" s="217"/>
    </row>
    <row r="353" ht="15.75" customHeight="1">
      <c r="B353" s="217"/>
    </row>
    <row r="354" ht="15.75" customHeight="1">
      <c r="B354" s="217"/>
    </row>
    <row r="355" ht="15.75" customHeight="1">
      <c r="B355" s="217"/>
    </row>
    <row r="356" ht="15.75" customHeight="1">
      <c r="B356" s="217"/>
    </row>
    <row r="357" ht="15.75" customHeight="1">
      <c r="B357" s="217"/>
    </row>
    <row r="358" ht="15.75" customHeight="1">
      <c r="B358" s="217"/>
    </row>
    <row r="359" ht="15.75" customHeight="1">
      <c r="B359" s="217"/>
    </row>
    <row r="360" ht="15.75" customHeight="1">
      <c r="B360" s="217"/>
    </row>
    <row r="361" ht="15.75" customHeight="1">
      <c r="B361" s="217"/>
    </row>
    <row r="362" ht="15.75" customHeight="1">
      <c r="B362" s="217"/>
    </row>
    <row r="363" ht="15.75" customHeight="1">
      <c r="B363" s="217"/>
    </row>
    <row r="364" ht="15.75" customHeight="1">
      <c r="B364" s="217"/>
    </row>
    <row r="365" ht="15.75" customHeight="1">
      <c r="B365" s="217"/>
    </row>
    <row r="366" ht="15.75" customHeight="1">
      <c r="B366" s="217"/>
    </row>
    <row r="367" ht="15.75" customHeight="1">
      <c r="B367" s="217"/>
    </row>
    <row r="368" ht="15.75" customHeight="1">
      <c r="B368" s="217"/>
    </row>
    <row r="369" ht="15.75" customHeight="1">
      <c r="B369" s="217"/>
    </row>
    <row r="370" ht="15.75" customHeight="1">
      <c r="B370" s="217"/>
    </row>
    <row r="371" ht="15.75" customHeight="1">
      <c r="B371" s="217"/>
    </row>
    <row r="372" ht="15.75" customHeight="1">
      <c r="B372" s="217"/>
    </row>
    <row r="373" ht="15.75" customHeight="1">
      <c r="B373" s="217"/>
    </row>
    <row r="374" ht="15.75" customHeight="1">
      <c r="B374" s="217"/>
    </row>
    <row r="375" ht="15.75" customHeight="1">
      <c r="B375" s="217"/>
    </row>
    <row r="376" ht="15.75" customHeight="1">
      <c r="B376" s="217"/>
    </row>
    <row r="377" ht="15.75" customHeight="1">
      <c r="B377" s="217"/>
    </row>
    <row r="378" ht="15.75" customHeight="1">
      <c r="B378" s="217"/>
    </row>
    <row r="379" ht="15.75" customHeight="1">
      <c r="B379" s="217"/>
    </row>
    <row r="380" ht="15.75" customHeight="1">
      <c r="B380" s="217"/>
    </row>
    <row r="381" ht="15.75" customHeight="1">
      <c r="B381" s="217"/>
    </row>
    <row r="382" ht="15.75" customHeight="1">
      <c r="B382" s="217"/>
    </row>
    <row r="383" ht="15.75" customHeight="1">
      <c r="B383" s="217"/>
    </row>
    <row r="384" ht="15.75" customHeight="1">
      <c r="B384" s="217"/>
    </row>
    <row r="385" ht="15.75" customHeight="1">
      <c r="B385" s="217"/>
    </row>
    <row r="386" ht="15.75" customHeight="1">
      <c r="B386" s="217"/>
    </row>
    <row r="387" ht="15.75" customHeight="1">
      <c r="B387" s="217"/>
    </row>
    <row r="388" ht="15.75" customHeight="1">
      <c r="B388" s="217"/>
    </row>
    <row r="389" ht="15.75" customHeight="1">
      <c r="B389" s="217"/>
    </row>
    <row r="390" ht="15.75" customHeight="1">
      <c r="B390" s="217"/>
    </row>
    <row r="391" ht="15.75" customHeight="1">
      <c r="B391" s="217"/>
    </row>
    <row r="392" ht="15.75" customHeight="1">
      <c r="B392" s="217"/>
    </row>
    <row r="393" ht="15.75" customHeight="1">
      <c r="B393" s="217"/>
    </row>
    <row r="394" ht="15.75" customHeight="1">
      <c r="B394" s="217"/>
    </row>
    <row r="395" ht="15.75" customHeight="1">
      <c r="B395" s="217"/>
    </row>
    <row r="396" ht="15.75" customHeight="1">
      <c r="B396" s="217"/>
    </row>
    <row r="397" ht="15.75" customHeight="1">
      <c r="B397" s="217"/>
    </row>
    <row r="398" ht="15.75" customHeight="1">
      <c r="B398" s="217"/>
    </row>
    <row r="399" ht="15.75" customHeight="1">
      <c r="B399" s="217"/>
    </row>
    <row r="400" ht="15.75" customHeight="1">
      <c r="B400" s="217"/>
    </row>
    <row r="401" ht="15.75" customHeight="1">
      <c r="B401" s="217"/>
    </row>
    <row r="402" ht="15.75" customHeight="1">
      <c r="B402" s="217"/>
    </row>
    <row r="403" ht="15.75" customHeight="1">
      <c r="B403" s="217"/>
    </row>
    <row r="404" ht="15.75" customHeight="1">
      <c r="B404" s="217"/>
    </row>
    <row r="405" ht="15.75" customHeight="1">
      <c r="B405" s="217"/>
    </row>
    <row r="406" ht="15.75" customHeight="1">
      <c r="B406" s="217"/>
    </row>
    <row r="407" ht="15.75" customHeight="1">
      <c r="B407" s="217"/>
    </row>
    <row r="408" ht="15.75" customHeight="1">
      <c r="B408" s="217"/>
    </row>
    <row r="409" ht="15.75" customHeight="1">
      <c r="B409" s="217"/>
    </row>
    <row r="410" ht="15.75" customHeight="1">
      <c r="B410" s="217"/>
    </row>
    <row r="411" ht="15.75" customHeight="1">
      <c r="B411" s="217"/>
    </row>
    <row r="412" ht="15.75" customHeight="1">
      <c r="B412" s="217"/>
    </row>
    <row r="413" ht="15.75" customHeight="1">
      <c r="B413" s="217"/>
    </row>
    <row r="414" ht="15.75" customHeight="1">
      <c r="B414" s="217"/>
    </row>
    <row r="415" ht="15.75" customHeight="1">
      <c r="B415" s="217"/>
    </row>
    <row r="416" ht="15.75" customHeight="1">
      <c r="B416" s="217"/>
    </row>
    <row r="417" ht="15.75" customHeight="1">
      <c r="B417" s="217"/>
    </row>
    <row r="418" ht="15.75" customHeight="1">
      <c r="B418" s="217"/>
    </row>
    <row r="419" ht="15.75" customHeight="1">
      <c r="B419" s="217"/>
    </row>
    <row r="420" ht="15.75" customHeight="1">
      <c r="B420" s="217"/>
    </row>
    <row r="421" ht="15.75" customHeight="1">
      <c r="B421" s="217"/>
    </row>
    <row r="422" ht="15.75" customHeight="1">
      <c r="B422" s="217"/>
    </row>
    <row r="423" ht="15.75" customHeight="1">
      <c r="B423" s="217"/>
    </row>
    <row r="424" ht="15.75" customHeight="1">
      <c r="B424" s="217"/>
    </row>
    <row r="425" ht="15.75" customHeight="1">
      <c r="B425" s="217"/>
    </row>
    <row r="426" ht="15.75" customHeight="1">
      <c r="B426" s="217"/>
    </row>
    <row r="427" ht="15.75" customHeight="1">
      <c r="B427" s="217"/>
    </row>
    <row r="428" ht="15.75" customHeight="1">
      <c r="B428" s="217"/>
    </row>
    <row r="429" ht="15.75" customHeight="1">
      <c r="B429" s="217"/>
    </row>
    <row r="430" ht="15.75" customHeight="1">
      <c r="B430" s="217"/>
    </row>
    <row r="431" ht="15.75" customHeight="1">
      <c r="B431" s="217"/>
    </row>
    <row r="432" ht="15.75" customHeight="1">
      <c r="B432" s="217"/>
    </row>
    <row r="433" ht="15.75" customHeight="1">
      <c r="B433" s="217"/>
    </row>
    <row r="434" ht="15.75" customHeight="1">
      <c r="B434" s="217"/>
    </row>
    <row r="435" ht="15.75" customHeight="1">
      <c r="B435" s="217"/>
    </row>
    <row r="436" ht="15.75" customHeight="1">
      <c r="B436" s="217"/>
    </row>
    <row r="437" ht="15.75" customHeight="1">
      <c r="B437" s="217"/>
    </row>
    <row r="438" ht="15.75" customHeight="1">
      <c r="B438" s="217"/>
    </row>
    <row r="439" ht="15.75" customHeight="1">
      <c r="B439" s="217"/>
    </row>
    <row r="440" ht="15.75" customHeight="1">
      <c r="B440" s="217"/>
    </row>
    <row r="441" ht="15.75" customHeight="1">
      <c r="B441" s="217"/>
    </row>
    <row r="442" ht="15.75" customHeight="1">
      <c r="B442" s="217"/>
    </row>
    <row r="443" ht="15.75" customHeight="1">
      <c r="B443" s="217"/>
    </row>
    <row r="444" ht="15.75" customHeight="1">
      <c r="B444" s="217"/>
    </row>
    <row r="445" ht="15.75" customHeight="1">
      <c r="B445" s="217"/>
    </row>
    <row r="446" ht="15.75" customHeight="1">
      <c r="B446" s="217"/>
    </row>
    <row r="447" ht="15.75" customHeight="1">
      <c r="B447" s="217"/>
    </row>
    <row r="448" ht="15.75" customHeight="1">
      <c r="B448" s="217"/>
    </row>
    <row r="449" ht="15.75" customHeight="1">
      <c r="B449" s="217"/>
    </row>
    <row r="450" ht="15.75" customHeight="1">
      <c r="B450" s="217"/>
    </row>
    <row r="451" ht="15.75" customHeight="1">
      <c r="B451" s="217"/>
    </row>
    <row r="452" ht="15.75" customHeight="1">
      <c r="B452" s="217"/>
    </row>
    <row r="453" ht="15.75" customHeight="1">
      <c r="B453" s="217"/>
    </row>
    <row r="454" ht="15.75" customHeight="1">
      <c r="B454" s="217"/>
    </row>
    <row r="455" ht="15.75" customHeight="1">
      <c r="B455" s="217"/>
    </row>
    <row r="456" ht="15.75" customHeight="1">
      <c r="B456" s="217"/>
    </row>
    <row r="457" ht="15.75" customHeight="1">
      <c r="B457" s="217"/>
    </row>
    <row r="458" ht="15.75" customHeight="1">
      <c r="B458" s="217"/>
    </row>
    <row r="459" ht="15.75" customHeight="1">
      <c r="B459" s="217"/>
    </row>
    <row r="460" ht="15.75" customHeight="1">
      <c r="B460" s="217"/>
    </row>
    <row r="461" ht="15.75" customHeight="1">
      <c r="B461" s="217"/>
    </row>
    <row r="462" ht="15.75" customHeight="1">
      <c r="B462" s="217"/>
    </row>
    <row r="463" ht="15.75" customHeight="1">
      <c r="B463" s="217"/>
    </row>
    <row r="464" ht="15.75" customHeight="1">
      <c r="B464" s="217"/>
    </row>
    <row r="465" ht="15.75" customHeight="1">
      <c r="B465" s="217"/>
    </row>
    <row r="466" ht="15.75" customHeight="1">
      <c r="B466" s="217"/>
    </row>
    <row r="467" ht="15.75" customHeight="1">
      <c r="B467" s="217"/>
    </row>
    <row r="468" ht="15.75" customHeight="1">
      <c r="B468" s="217"/>
    </row>
    <row r="469" ht="15.75" customHeight="1">
      <c r="B469" s="217"/>
    </row>
    <row r="470" ht="15.75" customHeight="1">
      <c r="B470" s="217"/>
    </row>
    <row r="471" ht="15.75" customHeight="1">
      <c r="B471" s="217"/>
    </row>
    <row r="472" ht="15.75" customHeight="1">
      <c r="B472" s="217"/>
    </row>
    <row r="473" ht="15.75" customHeight="1">
      <c r="B473" s="217"/>
    </row>
    <row r="474" ht="15.75" customHeight="1">
      <c r="B474" s="217"/>
    </row>
    <row r="475" ht="15.75" customHeight="1">
      <c r="B475" s="217"/>
    </row>
    <row r="476" ht="15.75" customHeight="1">
      <c r="B476" s="217"/>
    </row>
    <row r="477" ht="15.75" customHeight="1">
      <c r="B477" s="217"/>
    </row>
    <row r="478" ht="15.75" customHeight="1">
      <c r="B478" s="217"/>
    </row>
    <row r="479" ht="15.75" customHeight="1">
      <c r="B479" s="217"/>
    </row>
    <row r="480" ht="15.75" customHeight="1">
      <c r="B480" s="217"/>
    </row>
    <row r="481" ht="15.75" customHeight="1">
      <c r="B481" s="217"/>
    </row>
    <row r="482" ht="15.75" customHeight="1">
      <c r="B482" s="217"/>
    </row>
    <row r="483" ht="15.75" customHeight="1">
      <c r="B483" s="217"/>
    </row>
    <row r="484" ht="15.75" customHeight="1">
      <c r="B484" s="217"/>
    </row>
    <row r="485" ht="15.75" customHeight="1">
      <c r="B485" s="217"/>
    </row>
    <row r="486" ht="15.75" customHeight="1">
      <c r="B486" s="217"/>
    </row>
    <row r="487" ht="15.75" customHeight="1">
      <c r="B487" s="217"/>
    </row>
    <row r="488" ht="15.75" customHeight="1">
      <c r="B488" s="217"/>
    </row>
    <row r="489" ht="15.75" customHeight="1">
      <c r="B489" s="217"/>
    </row>
    <row r="490" ht="15.75" customHeight="1">
      <c r="B490" s="217"/>
    </row>
    <row r="491" ht="15.75" customHeight="1">
      <c r="B491" s="217"/>
    </row>
    <row r="492" ht="15.75" customHeight="1">
      <c r="B492" s="217"/>
    </row>
    <row r="493" ht="15.75" customHeight="1">
      <c r="B493" s="217"/>
    </row>
    <row r="494" ht="15.75" customHeight="1">
      <c r="B494" s="217"/>
    </row>
    <row r="495" ht="15.75" customHeight="1">
      <c r="B495" s="217"/>
    </row>
    <row r="496" ht="15.75" customHeight="1">
      <c r="B496" s="217"/>
    </row>
    <row r="497" ht="15.75" customHeight="1">
      <c r="B497" s="217"/>
    </row>
    <row r="498" ht="15.75" customHeight="1">
      <c r="B498" s="217"/>
    </row>
    <row r="499" ht="15.75" customHeight="1">
      <c r="B499" s="217"/>
    </row>
    <row r="500" ht="15.75" customHeight="1">
      <c r="B500" s="217"/>
    </row>
    <row r="501" ht="15.75" customHeight="1">
      <c r="B501" s="217"/>
    </row>
    <row r="502" ht="15.75" customHeight="1">
      <c r="B502" s="217"/>
    </row>
    <row r="503" ht="15.75" customHeight="1">
      <c r="B503" s="217"/>
    </row>
    <row r="504" ht="15.75" customHeight="1">
      <c r="B504" s="217"/>
    </row>
    <row r="505" ht="15.75" customHeight="1">
      <c r="B505" s="217"/>
    </row>
    <row r="506" ht="15.75" customHeight="1">
      <c r="B506" s="217"/>
    </row>
    <row r="507" ht="15.75" customHeight="1">
      <c r="B507" s="217"/>
    </row>
    <row r="508" ht="15.75" customHeight="1">
      <c r="B508" s="217"/>
    </row>
    <row r="509" ht="15.75" customHeight="1">
      <c r="B509" s="217"/>
    </row>
    <row r="510" ht="15.75" customHeight="1">
      <c r="B510" s="217"/>
    </row>
    <row r="511" ht="15.75" customHeight="1">
      <c r="B511" s="217"/>
    </row>
    <row r="512" ht="15.75" customHeight="1">
      <c r="B512" s="217"/>
    </row>
    <row r="513" ht="15.75" customHeight="1">
      <c r="B513" s="217"/>
    </row>
    <row r="514" ht="15.75" customHeight="1">
      <c r="B514" s="217"/>
    </row>
    <row r="515" ht="15.75" customHeight="1">
      <c r="B515" s="217"/>
    </row>
    <row r="516" ht="15.75" customHeight="1">
      <c r="B516" s="217"/>
    </row>
    <row r="517" ht="15.75" customHeight="1">
      <c r="B517" s="217"/>
    </row>
    <row r="518" ht="15.75" customHeight="1">
      <c r="B518" s="217"/>
    </row>
    <row r="519" ht="15.75" customHeight="1">
      <c r="B519" s="217"/>
    </row>
    <row r="520" ht="15.75" customHeight="1">
      <c r="B520" s="217"/>
    </row>
    <row r="521" ht="15.75" customHeight="1">
      <c r="B521" s="217"/>
    </row>
    <row r="522" ht="15.75" customHeight="1">
      <c r="B522" s="217"/>
    </row>
    <row r="523" ht="15.75" customHeight="1">
      <c r="B523" s="217"/>
    </row>
    <row r="524" ht="15.75" customHeight="1">
      <c r="B524" s="217"/>
    </row>
    <row r="525" ht="15.75" customHeight="1">
      <c r="B525" s="217"/>
    </row>
    <row r="526" ht="15.75" customHeight="1">
      <c r="B526" s="217"/>
    </row>
    <row r="527" ht="15.75" customHeight="1">
      <c r="B527" s="217"/>
    </row>
    <row r="528" ht="15.75" customHeight="1">
      <c r="B528" s="217"/>
    </row>
    <row r="529" ht="15.75" customHeight="1">
      <c r="B529" s="217"/>
    </row>
    <row r="530" ht="15.75" customHeight="1">
      <c r="B530" s="217"/>
    </row>
    <row r="531" ht="15.75" customHeight="1">
      <c r="B531" s="217"/>
    </row>
    <row r="532" ht="15.75" customHeight="1">
      <c r="B532" s="217"/>
    </row>
    <row r="533" ht="15.75" customHeight="1">
      <c r="B533" s="217"/>
    </row>
    <row r="534" ht="15.75" customHeight="1">
      <c r="B534" s="217"/>
    </row>
    <row r="535" ht="15.75" customHeight="1">
      <c r="B535" s="217"/>
    </row>
    <row r="536" ht="15.75" customHeight="1">
      <c r="B536" s="217"/>
    </row>
    <row r="537" ht="15.75" customHeight="1">
      <c r="B537" s="217"/>
    </row>
    <row r="538" ht="15.75" customHeight="1">
      <c r="B538" s="217"/>
    </row>
    <row r="539" ht="15.75" customHeight="1">
      <c r="B539" s="217"/>
    </row>
    <row r="540" ht="15.75" customHeight="1">
      <c r="B540" s="217"/>
    </row>
    <row r="541" ht="15.75" customHeight="1">
      <c r="B541" s="217"/>
    </row>
    <row r="542" ht="15.75" customHeight="1">
      <c r="B542" s="217"/>
    </row>
    <row r="543" ht="15.75" customHeight="1">
      <c r="B543" s="217"/>
    </row>
    <row r="544" ht="15.75" customHeight="1">
      <c r="B544" s="217"/>
    </row>
    <row r="545" ht="15.75" customHeight="1">
      <c r="B545" s="217"/>
    </row>
    <row r="546" ht="15.75" customHeight="1">
      <c r="B546" s="217"/>
    </row>
    <row r="547" ht="15.75" customHeight="1">
      <c r="B547" s="217"/>
    </row>
    <row r="548" ht="15.75" customHeight="1">
      <c r="B548" s="217"/>
    </row>
    <row r="549" ht="15.75" customHeight="1">
      <c r="B549" s="217"/>
    </row>
    <row r="550" ht="15.75" customHeight="1">
      <c r="B550" s="217"/>
    </row>
    <row r="551" ht="15.75" customHeight="1">
      <c r="B551" s="217"/>
    </row>
    <row r="552" ht="15.75" customHeight="1">
      <c r="B552" s="217"/>
    </row>
    <row r="553" ht="15.75" customHeight="1">
      <c r="B553" s="217"/>
    </row>
    <row r="554" ht="15.75" customHeight="1">
      <c r="B554" s="217"/>
    </row>
    <row r="555" ht="15.75" customHeight="1">
      <c r="B555" s="217"/>
    </row>
    <row r="556" ht="15.75" customHeight="1">
      <c r="B556" s="217"/>
    </row>
    <row r="557" ht="15.75" customHeight="1">
      <c r="B557" s="217"/>
    </row>
    <row r="558" ht="15.75" customHeight="1">
      <c r="B558" s="217"/>
    </row>
    <row r="559" ht="15.75" customHeight="1">
      <c r="B559" s="217"/>
    </row>
    <row r="560" ht="15.75" customHeight="1">
      <c r="B560" s="217"/>
    </row>
    <row r="561" ht="15.75" customHeight="1">
      <c r="B561" s="217"/>
    </row>
    <row r="562" ht="15.75" customHeight="1">
      <c r="B562" s="217"/>
    </row>
    <row r="563" ht="15.75" customHeight="1">
      <c r="B563" s="217"/>
    </row>
    <row r="564" ht="15.75" customHeight="1">
      <c r="B564" s="217"/>
    </row>
    <row r="565" ht="15.75" customHeight="1">
      <c r="B565" s="217"/>
    </row>
    <row r="566" ht="15.75" customHeight="1">
      <c r="B566" s="217"/>
    </row>
    <row r="567" ht="15.75" customHeight="1">
      <c r="B567" s="217"/>
    </row>
    <row r="568" ht="15.75" customHeight="1">
      <c r="B568" s="217"/>
    </row>
    <row r="569" ht="15.75" customHeight="1">
      <c r="B569" s="217"/>
    </row>
    <row r="570" ht="15.75" customHeight="1">
      <c r="B570" s="217"/>
    </row>
    <row r="571" ht="15.75" customHeight="1">
      <c r="B571" s="217"/>
    </row>
    <row r="572" ht="15.75" customHeight="1">
      <c r="B572" s="217"/>
    </row>
    <row r="573" ht="15.75" customHeight="1">
      <c r="B573" s="217"/>
    </row>
    <row r="574" ht="15.75" customHeight="1">
      <c r="B574" s="217"/>
    </row>
    <row r="575" ht="15.75" customHeight="1">
      <c r="B575" s="217"/>
    </row>
    <row r="576" ht="15.75" customHeight="1">
      <c r="B576" s="217"/>
    </row>
    <row r="577" ht="15.75" customHeight="1">
      <c r="B577" s="217"/>
    </row>
    <row r="578" ht="15.75" customHeight="1">
      <c r="B578" s="217"/>
    </row>
    <row r="579" ht="15.75" customHeight="1">
      <c r="B579" s="217"/>
    </row>
    <row r="580" ht="15.75" customHeight="1">
      <c r="B580" s="217"/>
    </row>
    <row r="581" ht="15.75" customHeight="1">
      <c r="B581" s="217"/>
    </row>
    <row r="582" ht="15.75" customHeight="1">
      <c r="B582" s="217"/>
    </row>
    <row r="583" ht="15.75" customHeight="1">
      <c r="B583" s="217"/>
    </row>
    <row r="584" ht="15.75" customHeight="1">
      <c r="B584" s="217"/>
    </row>
    <row r="585" ht="15.75" customHeight="1">
      <c r="B585" s="217"/>
    </row>
    <row r="586" ht="15.75" customHeight="1">
      <c r="B586" s="217"/>
    </row>
    <row r="587" ht="15.75" customHeight="1">
      <c r="B587" s="217"/>
    </row>
    <row r="588" ht="15.75" customHeight="1">
      <c r="B588" s="217"/>
    </row>
    <row r="589" ht="15.75" customHeight="1">
      <c r="B589" s="217"/>
    </row>
    <row r="590" ht="15.75" customHeight="1">
      <c r="B590" s="217"/>
    </row>
    <row r="591" ht="15.75" customHeight="1">
      <c r="B591" s="217"/>
    </row>
    <row r="592" ht="15.75" customHeight="1">
      <c r="B592" s="217"/>
    </row>
    <row r="593" ht="15.75" customHeight="1">
      <c r="B593" s="217"/>
    </row>
    <row r="594" ht="15.75" customHeight="1">
      <c r="B594" s="217"/>
    </row>
    <row r="595" ht="15.75" customHeight="1">
      <c r="B595" s="217"/>
    </row>
    <row r="596" ht="15.75" customHeight="1">
      <c r="B596" s="217"/>
    </row>
    <row r="597" ht="15.75" customHeight="1">
      <c r="B597" s="217"/>
    </row>
    <row r="598" ht="15.75" customHeight="1">
      <c r="B598" s="217"/>
    </row>
    <row r="599" ht="15.75" customHeight="1">
      <c r="B599" s="217"/>
    </row>
    <row r="600" ht="15.75" customHeight="1">
      <c r="B600" s="217"/>
    </row>
    <row r="601" ht="15.75" customHeight="1">
      <c r="B601" s="217"/>
    </row>
    <row r="602" ht="15.75" customHeight="1">
      <c r="B602" s="217"/>
    </row>
    <row r="603" ht="15.75" customHeight="1">
      <c r="B603" s="217"/>
    </row>
    <row r="604" ht="15.75" customHeight="1">
      <c r="B604" s="217"/>
    </row>
    <row r="605" ht="15.75" customHeight="1">
      <c r="B605" s="217"/>
    </row>
    <row r="606" ht="15.75" customHeight="1">
      <c r="B606" s="217"/>
    </row>
    <row r="607" ht="15.75" customHeight="1">
      <c r="B607" s="217"/>
    </row>
    <row r="608" ht="15.75" customHeight="1">
      <c r="B608" s="217"/>
    </row>
    <row r="609" ht="15.75" customHeight="1">
      <c r="B609" s="217"/>
    </row>
    <row r="610" ht="15.75" customHeight="1">
      <c r="B610" s="217"/>
    </row>
    <row r="611" ht="15.75" customHeight="1">
      <c r="B611" s="217"/>
    </row>
    <row r="612" ht="15.75" customHeight="1">
      <c r="B612" s="217"/>
    </row>
    <row r="613" ht="15.75" customHeight="1">
      <c r="B613" s="217"/>
    </row>
    <row r="614" ht="15.75" customHeight="1">
      <c r="B614" s="217"/>
    </row>
    <row r="615" ht="15.75" customHeight="1">
      <c r="B615" s="217"/>
    </row>
    <row r="616" ht="15.75" customHeight="1">
      <c r="B616" s="217"/>
    </row>
    <row r="617" ht="15.75" customHeight="1">
      <c r="B617" s="217"/>
    </row>
    <row r="618" ht="15.75" customHeight="1">
      <c r="B618" s="217"/>
    </row>
    <row r="619" ht="15.75" customHeight="1">
      <c r="B619" s="217"/>
    </row>
    <row r="620" ht="15.75" customHeight="1">
      <c r="B620" s="217"/>
    </row>
    <row r="621" ht="15.75" customHeight="1">
      <c r="B621" s="217"/>
    </row>
    <row r="622" ht="15.75" customHeight="1">
      <c r="B622" s="217"/>
    </row>
    <row r="623" ht="15.75" customHeight="1">
      <c r="B623" s="217"/>
    </row>
    <row r="624" ht="15.75" customHeight="1">
      <c r="B624" s="217"/>
    </row>
    <row r="625" ht="15.75" customHeight="1">
      <c r="B625" s="217"/>
    </row>
    <row r="626" ht="15.75" customHeight="1">
      <c r="B626" s="217"/>
    </row>
    <row r="627" ht="15.75" customHeight="1">
      <c r="B627" s="217"/>
    </row>
    <row r="628" ht="15.75" customHeight="1">
      <c r="B628" s="217"/>
    </row>
    <row r="629" ht="15.75" customHeight="1">
      <c r="B629" s="217"/>
    </row>
    <row r="630" ht="15.75" customHeight="1">
      <c r="B630" s="217"/>
    </row>
    <row r="631" ht="15.75" customHeight="1">
      <c r="B631" s="217"/>
    </row>
    <row r="632" ht="15.75" customHeight="1">
      <c r="B632" s="217"/>
    </row>
    <row r="633" ht="15.75" customHeight="1">
      <c r="B633" s="217"/>
    </row>
    <row r="634" ht="15.75" customHeight="1">
      <c r="B634" s="217"/>
    </row>
    <row r="635" ht="15.75" customHeight="1">
      <c r="B635" s="217"/>
    </row>
    <row r="636" ht="15.75" customHeight="1">
      <c r="B636" s="217"/>
    </row>
    <row r="637" ht="15.75" customHeight="1">
      <c r="B637" s="217"/>
    </row>
    <row r="638" ht="15.75" customHeight="1">
      <c r="B638" s="217"/>
    </row>
    <row r="639" ht="15.75" customHeight="1">
      <c r="B639" s="217"/>
    </row>
    <row r="640" ht="15.75" customHeight="1">
      <c r="B640" s="217"/>
    </row>
    <row r="641" ht="15.75" customHeight="1">
      <c r="B641" s="217"/>
    </row>
    <row r="642" ht="15.75" customHeight="1">
      <c r="B642" s="217"/>
    </row>
    <row r="643" ht="15.75" customHeight="1">
      <c r="B643" s="217"/>
    </row>
    <row r="644" ht="15.75" customHeight="1">
      <c r="B644" s="217"/>
    </row>
    <row r="645" ht="15.75" customHeight="1">
      <c r="B645" s="217"/>
    </row>
    <row r="646" ht="15.75" customHeight="1">
      <c r="B646" s="217"/>
    </row>
    <row r="647" ht="15.75" customHeight="1">
      <c r="B647" s="217"/>
    </row>
    <row r="648" ht="15.75" customHeight="1">
      <c r="B648" s="217"/>
    </row>
    <row r="649" ht="15.75" customHeight="1">
      <c r="B649" s="217"/>
    </row>
    <row r="650" ht="15.75" customHeight="1">
      <c r="B650" s="217"/>
    </row>
    <row r="651" ht="15.75" customHeight="1">
      <c r="B651" s="217"/>
    </row>
    <row r="652" ht="15.75" customHeight="1">
      <c r="B652" s="217"/>
    </row>
    <row r="653" ht="15.75" customHeight="1">
      <c r="B653" s="217"/>
    </row>
    <row r="654" ht="15.75" customHeight="1">
      <c r="B654" s="217"/>
    </row>
    <row r="655" ht="15.75" customHeight="1">
      <c r="B655" s="217"/>
    </row>
    <row r="656" ht="15.75" customHeight="1">
      <c r="B656" s="217"/>
    </row>
    <row r="657" ht="15.75" customHeight="1">
      <c r="B657" s="217"/>
    </row>
    <row r="658" ht="15.75" customHeight="1">
      <c r="B658" s="217"/>
    </row>
    <row r="659" ht="15.75" customHeight="1">
      <c r="B659" s="217"/>
    </row>
    <row r="660" ht="15.75" customHeight="1">
      <c r="B660" s="217"/>
    </row>
    <row r="661" ht="15.75" customHeight="1">
      <c r="B661" s="217"/>
    </row>
    <row r="662" ht="15.75" customHeight="1">
      <c r="B662" s="217"/>
    </row>
    <row r="663" ht="15.75" customHeight="1">
      <c r="B663" s="217"/>
    </row>
    <row r="664" ht="15.75" customHeight="1">
      <c r="B664" s="217"/>
    </row>
    <row r="665" ht="15.75" customHeight="1">
      <c r="B665" s="217"/>
    </row>
    <row r="666" ht="15.75" customHeight="1">
      <c r="B666" s="217"/>
    </row>
    <row r="667" ht="15.75" customHeight="1">
      <c r="B667" s="217"/>
    </row>
    <row r="668" ht="15.75" customHeight="1">
      <c r="B668" s="217"/>
    </row>
    <row r="669" ht="15.75" customHeight="1">
      <c r="B669" s="217"/>
    </row>
    <row r="670" ht="15.75" customHeight="1">
      <c r="B670" s="217"/>
    </row>
    <row r="671" ht="15.75" customHeight="1">
      <c r="B671" s="217"/>
    </row>
    <row r="672" ht="15.75" customHeight="1">
      <c r="B672" s="217"/>
    </row>
    <row r="673" ht="15.75" customHeight="1">
      <c r="B673" s="217"/>
    </row>
    <row r="674" ht="15.75" customHeight="1">
      <c r="B674" s="217"/>
    </row>
    <row r="675" ht="15.75" customHeight="1">
      <c r="B675" s="217"/>
    </row>
    <row r="676" ht="15.75" customHeight="1">
      <c r="B676" s="217"/>
    </row>
    <row r="677" ht="15.75" customHeight="1">
      <c r="B677" s="217"/>
    </row>
    <row r="678" ht="15.75" customHeight="1">
      <c r="B678" s="217"/>
    </row>
    <row r="679" ht="15.75" customHeight="1">
      <c r="B679" s="217"/>
    </row>
    <row r="680" ht="15.75" customHeight="1">
      <c r="B680" s="217"/>
    </row>
    <row r="681" ht="15.75" customHeight="1">
      <c r="B681" s="217"/>
    </row>
    <row r="682" ht="15.75" customHeight="1">
      <c r="B682" s="217"/>
    </row>
    <row r="683" ht="15.75" customHeight="1">
      <c r="B683" s="217"/>
    </row>
    <row r="684" ht="15.75" customHeight="1">
      <c r="B684" s="217"/>
    </row>
    <row r="685" ht="15.75" customHeight="1">
      <c r="B685" s="217"/>
    </row>
    <row r="686" ht="15.75" customHeight="1">
      <c r="B686" s="217"/>
    </row>
    <row r="687" ht="15.75" customHeight="1">
      <c r="B687" s="217"/>
    </row>
    <row r="688" ht="15.75" customHeight="1">
      <c r="B688" s="217"/>
    </row>
    <row r="689" ht="15.75" customHeight="1">
      <c r="B689" s="217"/>
    </row>
    <row r="690" ht="15.75" customHeight="1">
      <c r="B690" s="217"/>
    </row>
    <row r="691" ht="15.75" customHeight="1">
      <c r="B691" s="217"/>
    </row>
    <row r="692" ht="15.75" customHeight="1">
      <c r="B692" s="217"/>
    </row>
    <row r="693" ht="15.75" customHeight="1">
      <c r="B693" s="217"/>
    </row>
    <row r="694" ht="15.75" customHeight="1">
      <c r="B694" s="217"/>
    </row>
    <row r="695" ht="15.75" customHeight="1">
      <c r="B695" s="217"/>
    </row>
    <row r="696" ht="15.75" customHeight="1">
      <c r="B696" s="217"/>
    </row>
    <row r="697" ht="15.75" customHeight="1">
      <c r="B697" s="217"/>
    </row>
    <row r="698" ht="15.75" customHeight="1">
      <c r="B698" s="217"/>
    </row>
    <row r="699" ht="15.75" customHeight="1">
      <c r="B699" s="217"/>
    </row>
    <row r="700" ht="15.75" customHeight="1">
      <c r="B700" s="217"/>
    </row>
    <row r="701" ht="15.75" customHeight="1">
      <c r="B701" s="217"/>
    </row>
    <row r="702" ht="15.75" customHeight="1">
      <c r="B702" s="217"/>
    </row>
    <row r="703" ht="15.75" customHeight="1">
      <c r="B703" s="217"/>
    </row>
    <row r="704" ht="15.75" customHeight="1">
      <c r="B704" s="217"/>
    </row>
    <row r="705" ht="15.75" customHeight="1">
      <c r="B705" s="217"/>
    </row>
    <row r="706" ht="15.75" customHeight="1">
      <c r="B706" s="217"/>
    </row>
    <row r="707" ht="15.75" customHeight="1">
      <c r="B707" s="217"/>
    </row>
    <row r="708" ht="15.75" customHeight="1">
      <c r="B708" s="217"/>
    </row>
    <row r="709" ht="15.75" customHeight="1">
      <c r="B709" s="217"/>
    </row>
    <row r="710" ht="15.75" customHeight="1">
      <c r="B710" s="217"/>
    </row>
    <row r="711" ht="15.75" customHeight="1">
      <c r="B711" s="217"/>
    </row>
    <row r="712" ht="15.75" customHeight="1">
      <c r="B712" s="217"/>
    </row>
    <row r="713" ht="15.75" customHeight="1">
      <c r="B713" s="217"/>
    </row>
    <row r="714" ht="15.75" customHeight="1">
      <c r="B714" s="217"/>
    </row>
    <row r="715" ht="15.75" customHeight="1">
      <c r="B715" s="217"/>
    </row>
    <row r="716" ht="15.75" customHeight="1">
      <c r="B716" s="217"/>
    </row>
    <row r="717" ht="15.75" customHeight="1">
      <c r="B717" s="217"/>
    </row>
    <row r="718" ht="15.75" customHeight="1">
      <c r="B718" s="217"/>
    </row>
    <row r="719" ht="15.75" customHeight="1">
      <c r="B719" s="217"/>
    </row>
    <row r="720" ht="15.75" customHeight="1">
      <c r="B720" s="217"/>
    </row>
    <row r="721" ht="15.75" customHeight="1">
      <c r="B721" s="217"/>
    </row>
    <row r="722" ht="15.75" customHeight="1">
      <c r="B722" s="217"/>
    </row>
    <row r="723" ht="15.75" customHeight="1">
      <c r="B723" s="217"/>
    </row>
    <row r="724" ht="15.75" customHeight="1">
      <c r="B724" s="217"/>
    </row>
    <row r="725" ht="15.75" customHeight="1">
      <c r="B725" s="217"/>
    </row>
    <row r="726" ht="15.75" customHeight="1">
      <c r="B726" s="217"/>
    </row>
    <row r="727" ht="15.75" customHeight="1">
      <c r="B727" s="217"/>
    </row>
    <row r="728" ht="15.75" customHeight="1">
      <c r="B728" s="217"/>
    </row>
    <row r="729" ht="15.75" customHeight="1">
      <c r="B729" s="217"/>
    </row>
    <row r="730" ht="15.75" customHeight="1">
      <c r="B730" s="217"/>
    </row>
    <row r="731" ht="15.75" customHeight="1">
      <c r="B731" s="217"/>
    </row>
    <row r="732" ht="15.75" customHeight="1">
      <c r="B732" s="217"/>
    </row>
    <row r="733" ht="15.75" customHeight="1">
      <c r="B733" s="217"/>
    </row>
    <row r="734" ht="15.75" customHeight="1">
      <c r="B734" s="217"/>
    </row>
    <row r="735" ht="15.75" customHeight="1">
      <c r="B735" s="217"/>
    </row>
    <row r="736" ht="15.75" customHeight="1">
      <c r="B736" s="217"/>
    </row>
    <row r="737" ht="15.75" customHeight="1">
      <c r="B737" s="217"/>
    </row>
    <row r="738" ht="15.75" customHeight="1">
      <c r="B738" s="217"/>
    </row>
    <row r="739" ht="15.75" customHeight="1">
      <c r="B739" s="217"/>
    </row>
    <row r="740" ht="15.75" customHeight="1">
      <c r="B740" s="217"/>
    </row>
    <row r="741" ht="15.75" customHeight="1">
      <c r="B741" s="217"/>
    </row>
    <row r="742" ht="15.75" customHeight="1">
      <c r="B742" s="217"/>
    </row>
    <row r="743" ht="15.75" customHeight="1">
      <c r="B743" s="217"/>
    </row>
    <row r="744" ht="15.75" customHeight="1">
      <c r="B744" s="217"/>
    </row>
    <row r="745" ht="15.75" customHeight="1">
      <c r="B745" s="217"/>
    </row>
    <row r="746" ht="15.75" customHeight="1">
      <c r="B746" s="217"/>
    </row>
    <row r="747" ht="15.75" customHeight="1">
      <c r="B747" s="217"/>
    </row>
    <row r="748" ht="15.75" customHeight="1">
      <c r="B748" s="217"/>
    </row>
    <row r="749" ht="15.75" customHeight="1">
      <c r="B749" s="217"/>
    </row>
    <row r="750" ht="15.75" customHeight="1">
      <c r="B750" s="217"/>
    </row>
    <row r="751" ht="15.75" customHeight="1">
      <c r="B751" s="217"/>
    </row>
    <row r="752" ht="15.75" customHeight="1">
      <c r="B752" s="217"/>
    </row>
    <row r="753" ht="15.75" customHeight="1">
      <c r="B753" s="217"/>
    </row>
    <row r="754" ht="15.75" customHeight="1">
      <c r="B754" s="217"/>
    </row>
    <row r="755" ht="15.75" customHeight="1">
      <c r="B755" s="217"/>
    </row>
    <row r="756" ht="15.75" customHeight="1">
      <c r="B756" s="217"/>
    </row>
    <row r="757" ht="15.75" customHeight="1">
      <c r="B757" s="217"/>
    </row>
    <row r="758" ht="15.75" customHeight="1">
      <c r="B758" s="217"/>
    </row>
    <row r="759" ht="15.75" customHeight="1">
      <c r="B759" s="217"/>
    </row>
    <row r="760" ht="15.75" customHeight="1">
      <c r="B760" s="217"/>
    </row>
    <row r="761" ht="15.75" customHeight="1">
      <c r="B761" s="217"/>
    </row>
    <row r="762" ht="15.75" customHeight="1">
      <c r="B762" s="217"/>
    </row>
    <row r="763" ht="15.75" customHeight="1">
      <c r="B763" s="217"/>
    </row>
    <row r="764" ht="15.75" customHeight="1">
      <c r="B764" s="217"/>
    </row>
    <row r="765" ht="15.75" customHeight="1">
      <c r="B765" s="217"/>
    </row>
    <row r="766" ht="15.75" customHeight="1">
      <c r="B766" s="217"/>
    </row>
    <row r="767" ht="15.75" customHeight="1">
      <c r="B767" s="217"/>
    </row>
    <row r="768" ht="15.75" customHeight="1">
      <c r="B768" s="217"/>
    </row>
    <row r="769" ht="15.75" customHeight="1">
      <c r="B769" s="217"/>
    </row>
    <row r="770" ht="15.75" customHeight="1">
      <c r="B770" s="217"/>
    </row>
    <row r="771" ht="15.75" customHeight="1">
      <c r="B771" s="217"/>
    </row>
    <row r="772" ht="15.75" customHeight="1">
      <c r="B772" s="217"/>
    </row>
    <row r="773" ht="15.75" customHeight="1">
      <c r="B773" s="217"/>
    </row>
    <row r="774" ht="15.75" customHeight="1">
      <c r="B774" s="217"/>
    </row>
    <row r="775" ht="15.75" customHeight="1">
      <c r="B775" s="217"/>
    </row>
    <row r="776" ht="15.75" customHeight="1">
      <c r="B776" s="217"/>
    </row>
    <row r="777" ht="15.75" customHeight="1">
      <c r="B777" s="217"/>
    </row>
    <row r="778" ht="15.75" customHeight="1">
      <c r="B778" s="217"/>
    </row>
    <row r="779" ht="15.75" customHeight="1">
      <c r="B779" s="217"/>
    </row>
    <row r="780" ht="15.75" customHeight="1">
      <c r="B780" s="217"/>
    </row>
    <row r="781" ht="15.75" customHeight="1">
      <c r="B781" s="217"/>
    </row>
    <row r="782" ht="15.75" customHeight="1">
      <c r="B782" s="217"/>
    </row>
    <row r="783" ht="15.75" customHeight="1">
      <c r="B783" s="217"/>
    </row>
    <row r="784" ht="15.75" customHeight="1">
      <c r="B784" s="217"/>
    </row>
    <row r="785" ht="15.75" customHeight="1">
      <c r="B785" s="217"/>
    </row>
    <row r="786" ht="15.75" customHeight="1">
      <c r="B786" s="217"/>
    </row>
    <row r="787" ht="15.75" customHeight="1">
      <c r="B787" s="217"/>
    </row>
    <row r="788" ht="15.75" customHeight="1">
      <c r="B788" s="217"/>
    </row>
    <row r="789" ht="15.75" customHeight="1">
      <c r="B789" s="217"/>
    </row>
    <row r="790" ht="15.75" customHeight="1">
      <c r="B790" s="217"/>
    </row>
    <row r="791" ht="15.75" customHeight="1">
      <c r="B791" s="217"/>
    </row>
    <row r="792" ht="15.75" customHeight="1">
      <c r="B792" s="217"/>
    </row>
    <row r="793" ht="15.75" customHeight="1">
      <c r="B793" s="217"/>
    </row>
    <row r="794" ht="15.75" customHeight="1">
      <c r="B794" s="217"/>
    </row>
    <row r="795" ht="15.75" customHeight="1">
      <c r="B795" s="217"/>
    </row>
    <row r="796" ht="15.75" customHeight="1">
      <c r="B796" s="217"/>
    </row>
    <row r="797" ht="15.75" customHeight="1">
      <c r="B797" s="217"/>
    </row>
    <row r="798" ht="15.75" customHeight="1">
      <c r="B798" s="217"/>
    </row>
    <row r="799" ht="15.75" customHeight="1">
      <c r="B799" s="217"/>
    </row>
    <row r="800" ht="15.75" customHeight="1">
      <c r="B800" s="217"/>
    </row>
    <row r="801" ht="15.75" customHeight="1">
      <c r="B801" s="217"/>
    </row>
    <row r="802" ht="15.75" customHeight="1">
      <c r="B802" s="217"/>
    </row>
    <row r="803" ht="15.75" customHeight="1">
      <c r="B803" s="217"/>
    </row>
    <row r="804" ht="15.75" customHeight="1">
      <c r="B804" s="217"/>
    </row>
    <row r="805" ht="15.75" customHeight="1">
      <c r="B805" s="217"/>
    </row>
    <row r="806" ht="15.75" customHeight="1">
      <c r="B806" s="217"/>
    </row>
    <row r="807" ht="15.75" customHeight="1">
      <c r="B807" s="217"/>
    </row>
    <row r="808" ht="15.75" customHeight="1">
      <c r="B808" s="217"/>
    </row>
    <row r="809" ht="15.75" customHeight="1">
      <c r="B809" s="217"/>
    </row>
    <row r="810" ht="15.75" customHeight="1">
      <c r="B810" s="217"/>
    </row>
    <row r="811" ht="15.75" customHeight="1">
      <c r="B811" s="217"/>
    </row>
    <row r="812" ht="15.75" customHeight="1">
      <c r="B812" s="217"/>
    </row>
    <row r="813" ht="15.75" customHeight="1">
      <c r="B813" s="217"/>
    </row>
    <row r="814" ht="15.75" customHeight="1">
      <c r="B814" s="217"/>
    </row>
    <row r="815" ht="15.75" customHeight="1">
      <c r="B815" s="217"/>
    </row>
    <row r="816" ht="15.75" customHeight="1">
      <c r="B816" s="217"/>
    </row>
    <row r="817" ht="15.75" customHeight="1">
      <c r="B817" s="217"/>
    </row>
    <row r="818" ht="15.75" customHeight="1">
      <c r="B818" s="217"/>
    </row>
    <row r="819" ht="15.75" customHeight="1">
      <c r="B819" s="217"/>
    </row>
    <row r="820" ht="15.75" customHeight="1">
      <c r="B820" s="217"/>
    </row>
    <row r="821" ht="15.75" customHeight="1">
      <c r="B821" s="217"/>
    </row>
    <row r="822" ht="15.75" customHeight="1">
      <c r="B822" s="217"/>
    </row>
    <row r="823" ht="15.75" customHeight="1">
      <c r="B823" s="217"/>
    </row>
    <row r="824" ht="15.75" customHeight="1">
      <c r="B824" s="217"/>
    </row>
    <row r="825" ht="15.75" customHeight="1">
      <c r="B825" s="217"/>
    </row>
    <row r="826" ht="15.75" customHeight="1">
      <c r="B826" s="217"/>
    </row>
    <row r="827" ht="15.75" customHeight="1">
      <c r="B827" s="217"/>
    </row>
    <row r="828" ht="15.75" customHeight="1">
      <c r="B828" s="217"/>
    </row>
    <row r="829" ht="15.75" customHeight="1">
      <c r="B829" s="217"/>
    </row>
    <row r="830" ht="15.75" customHeight="1">
      <c r="B830" s="217"/>
    </row>
    <row r="831" ht="15.75" customHeight="1">
      <c r="B831" s="217"/>
    </row>
    <row r="832" ht="15.75" customHeight="1">
      <c r="B832" s="217"/>
    </row>
    <row r="833" ht="15.75" customHeight="1">
      <c r="B833" s="217"/>
    </row>
    <row r="834" ht="15.75" customHeight="1">
      <c r="B834" s="217"/>
    </row>
    <row r="835" ht="15.75" customHeight="1">
      <c r="B835" s="217"/>
    </row>
    <row r="836" ht="15.75" customHeight="1">
      <c r="B836" s="217"/>
    </row>
    <row r="837" ht="15.75" customHeight="1">
      <c r="B837" s="217"/>
    </row>
    <row r="838" ht="15.75" customHeight="1">
      <c r="B838" s="217"/>
    </row>
    <row r="839" ht="15.75" customHeight="1">
      <c r="B839" s="217"/>
    </row>
    <row r="840" ht="15.75" customHeight="1">
      <c r="B840" s="217"/>
    </row>
    <row r="841" ht="15.75" customHeight="1">
      <c r="B841" s="217"/>
    </row>
    <row r="842" ht="15.75" customHeight="1">
      <c r="B842" s="217"/>
    </row>
    <row r="843" ht="15.75" customHeight="1">
      <c r="B843" s="217"/>
    </row>
    <row r="844" ht="15.75" customHeight="1">
      <c r="B844" s="217"/>
    </row>
    <row r="845" ht="15.75" customHeight="1">
      <c r="B845" s="217"/>
    </row>
    <row r="846" ht="15.75" customHeight="1">
      <c r="B846" s="217"/>
    </row>
    <row r="847" ht="15.75" customHeight="1">
      <c r="B847" s="217"/>
    </row>
    <row r="848" ht="15.75" customHeight="1">
      <c r="B848" s="217"/>
    </row>
    <row r="849" ht="15.75" customHeight="1">
      <c r="B849" s="217"/>
    </row>
    <row r="850" ht="15.75" customHeight="1">
      <c r="B850" s="217"/>
    </row>
    <row r="851" ht="15.75" customHeight="1">
      <c r="B851" s="217"/>
    </row>
    <row r="852" ht="15.75" customHeight="1">
      <c r="B852" s="217"/>
    </row>
    <row r="853" ht="15.75" customHeight="1">
      <c r="B853" s="217"/>
    </row>
    <row r="854" ht="15.75" customHeight="1">
      <c r="B854" s="217"/>
    </row>
    <row r="855" ht="15.75" customHeight="1">
      <c r="B855" s="217"/>
    </row>
    <row r="856" ht="15.75" customHeight="1">
      <c r="B856" s="217"/>
    </row>
    <row r="857" ht="15.75" customHeight="1">
      <c r="B857" s="217"/>
    </row>
    <row r="858" ht="15.75" customHeight="1">
      <c r="B858" s="217"/>
    </row>
    <row r="859" ht="15.75" customHeight="1">
      <c r="B859" s="217"/>
    </row>
    <row r="860" ht="15.75" customHeight="1">
      <c r="B860" s="217"/>
    </row>
    <row r="861" ht="15.75" customHeight="1">
      <c r="B861" s="217"/>
    </row>
    <row r="862" ht="15.75" customHeight="1">
      <c r="B862" s="217"/>
    </row>
    <row r="863" ht="15.75" customHeight="1">
      <c r="B863" s="217"/>
    </row>
    <row r="864" ht="15.75" customHeight="1">
      <c r="B864" s="217"/>
    </row>
    <row r="865" ht="15.75" customHeight="1">
      <c r="B865" s="217"/>
    </row>
    <row r="866" ht="15.75" customHeight="1">
      <c r="B866" s="217"/>
    </row>
    <row r="867" ht="15.75" customHeight="1">
      <c r="B867" s="217"/>
    </row>
    <row r="868" ht="15.75" customHeight="1">
      <c r="B868" s="217"/>
    </row>
    <row r="869" ht="15.75" customHeight="1">
      <c r="B869" s="217"/>
    </row>
    <row r="870" ht="15.75" customHeight="1">
      <c r="B870" s="217"/>
    </row>
    <row r="871" ht="15.75" customHeight="1">
      <c r="B871" s="217"/>
    </row>
    <row r="872" ht="15.75" customHeight="1">
      <c r="B872" s="217"/>
    </row>
    <row r="873" ht="15.75" customHeight="1">
      <c r="B873" s="217"/>
    </row>
    <row r="874" ht="15.75" customHeight="1">
      <c r="B874" s="217"/>
    </row>
    <row r="875" ht="15.75" customHeight="1">
      <c r="B875" s="217"/>
    </row>
    <row r="876" ht="15.75" customHeight="1">
      <c r="B876" s="217"/>
    </row>
    <row r="877" ht="15.75" customHeight="1">
      <c r="B877" s="217"/>
    </row>
    <row r="878" ht="15.75" customHeight="1">
      <c r="B878" s="217"/>
    </row>
    <row r="879" ht="15.75" customHeight="1">
      <c r="B879" s="217"/>
    </row>
    <row r="880" ht="15.75" customHeight="1">
      <c r="B880" s="217"/>
    </row>
    <row r="881" ht="15.75" customHeight="1">
      <c r="B881" s="217"/>
    </row>
    <row r="882" ht="15.75" customHeight="1">
      <c r="B882" s="217"/>
    </row>
    <row r="883" ht="15.75" customHeight="1">
      <c r="B883" s="217"/>
    </row>
    <row r="884" ht="15.75" customHeight="1">
      <c r="B884" s="217"/>
    </row>
    <row r="885" ht="15.75" customHeight="1">
      <c r="B885" s="217"/>
    </row>
    <row r="886" ht="15.75" customHeight="1">
      <c r="B886" s="217"/>
    </row>
    <row r="887" ht="15.75" customHeight="1">
      <c r="B887" s="217"/>
    </row>
    <row r="888" ht="15.75" customHeight="1">
      <c r="B888" s="217"/>
    </row>
    <row r="889" ht="15.75" customHeight="1">
      <c r="B889" s="217"/>
    </row>
    <row r="890" ht="15.75" customHeight="1">
      <c r="B890" s="217"/>
    </row>
    <row r="891" ht="15.75" customHeight="1">
      <c r="B891" s="217"/>
    </row>
    <row r="892" ht="15.75" customHeight="1">
      <c r="B892" s="217"/>
    </row>
    <row r="893" ht="15.75" customHeight="1">
      <c r="B893" s="217"/>
    </row>
    <row r="894" ht="15.75" customHeight="1">
      <c r="B894" s="217"/>
    </row>
    <row r="895" ht="15.75" customHeight="1">
      <c r="B895" s="217"/>
    </row>
    <row r="896" ht="15.75" customHeight="1">
      <c r="B896" s="217"/>
    </row>
    <row r="897" ht="15.75" customHeight="1">
      <c r="B897" s="217"/>
    </row>
    <row r="898" ht="15.75" customHeight="1">
      <c r="B898" s="217"/>
    </row>
    <row r="899" ht="15.75" customHeight="1">
      <c r="B899" s="217"/>
    </row>
    <row r="900" ht="15.75" customHeight="1">
      <c r="B900" s="217"/>
    </row>
    <row r="901" ht="15.75" customHeight="1">
      <c r="B901" s="217"/>
    </row>
    <row r="902" ht="15.75" customHeight="1">
      <c r="B902" s="217"/>
    </row>
    <row r="903" ht="15.75" customHeight="1">
      <c r="B903" s="217"/>
    </row>
    <row r="904" ht="15.75" customHeight="1">
      <c r="B904" s="217"/>
    </row>
    <row r="905" ht="15.75" customHeight="1">
      <c r="B905" s="217"/>
    </row>
    <row r="906" ht="15.75" customHeight="1">
      <c r="B906" s="217"/>
    </row>
    <row r="907" ht="15.75" customHeight="1">
      <c r="B907" s="217"/>
    </row>
    <row r="908" ht="15.75" customHeight="1">
      <c r="B908" s="217"/>
    </row>
    <row r="909" ht="15.75" customHeight="1">
      <c r="B909" s="217"/>
    </row>
    <row r="910" ht="15.75" customHeight="1">
      <c r="B910" s="217"/>
    </row>
    <row r="911" ht="15.75" customHeight="1">
      <c r="B911" s="217"/>
    </row>
    <row r="912" ht="15.75" customHeight="1">
      <c r="B912" s="217"/>
    </row>
    <row r="913" ht="15.75" customHeight="1">
      <c r="B913" s="217"/>
    </row>
    <row r="914" ht="15.75" customHeight="1">
      <c r="B914" s="217"/>
    </row>
    <row r="915" ht="15.75" customHeight="1">
      <c r="B915" s="217"/>
    </row>
    <row r="916" ht="15.75" customHeight="1">
      <c r="B916" s="217"/>
    </row>
    <row r="917" ht="15.75" customHeight="1">
      <c r="B917" s="217"/>
    </row>
    <row r="918" ht="15.75" customHeight="1">
      <c r="B918" s="217"/>
    </row>
    <row r="919" ht="15.75" customHeight="1">
      <c r="B919" s="217"/>
    </row>
    <row r="920" ht="15.75" customHeight="1">
      <c r="B920" s="217"/>
    </row>
    <row r="921" ht="15.75" customHeight="1">
      <c r="B921" s="217"/>
    </row>
    <row r="922" ht="15.75" customHeight="1">
      <c r="B922" s="217"/>
    </row>
    <row r="923" ht="15.75" customHeight="1">
      <c r="B923" s="217"/>
    </row>
    <row r="924" ht="15.75" customHeight="1">
      <c r="B924" s="217"/>
    </row>
    <row r="925" ht="15.75" customHeight="1">
      <c r="B925" s="217"/>
    </row>
    <row r="926" ht="15.75" customHeight="1">
      <c r="B926" s="217"/>
    </row>
    <row r="927" ht="15.75" customHeight="1">
      <c r="B927" s="217"/>
    </row>
    <row r="928" ht="15.75" customHeight="1">
      <c r="B928" s="217"/>
    </row>
    <row r="929" ht="15.75" customHeight="1">
      <c r="B929" s="217"/>
    </row>
    <row r="930" ht="15.75" customHeight="1">
      <c r="B930" s="217"/>
    </row>
    <row r="931" ht="15.75" customHeight="1">
      <c r="B931" s="217"/>
    </row>
    <row r="932" ht="15.75" customHeight="1">
      <c r="B932" s="217"/>
    </row>
    <row r="933" ht="15.75" customHeight="1">
      <c r="B933" s="217"/>
    </row>
    <row r="934" ht="15.75" customHeight="1">
      <c r="B934" s="217"/>
    </row>
    <row r="935" ht="15.75" customHeight="1">
      <c r="B935" s="217"/>
    </row>
    <row r="936" ht="15.75" customHeight="1">
      <c r="B936" s="217"/>
    </row>
    <row r="937" ht="15.75" customHeight="1">
      <c r="B937" s="217"/>
    </row>
    <row r="938" ht="15.75" customHeight="1">
      <c r="B938" s="217"/>
    </row>
    <row r="939" ht="15.75" customHeight="1">
      <c r="B939" s="217"/>
    </row>
    <row r="940" ht="15.75" customHeight="1">
      <c r="B940" s="217"/>
    </row>
    <row r="941" ht="15.75" customHeight="1">
      <c r="B941" s="217"/>
    </row>
    <row r="942" ht="15.75" customHeight="1">
      <c r="B942" s="217"/>
    </row>
    <row r="943" ht="15.75" customHeight="1">
      <c r="B943" s="217"/>
    </row>
    <row r="944" ht="15.75" customHeight="1">
      <c r="B944" s="217"/>
    </row>
    <row r="945" ht="15.75" customHeight="1">
      <c r="B945" s="217"/>
    </row>
    <row r="946" ht="15.75" customHeight="1">
      <c r="B946" s="217"/>
    </row>
    <row r="947" ht="15.75" customHeight="1">
      <c r="B947" s="217"/>
    </row>
    <row r="948" ht="15.75" customHeight="1">
      <c r="B948" s="217"/>
    </row>
    <row r="949" ht="15.75" customHeight="1">
      <c r="B949" s="217"/>
    </row>
    <row r="950" ht="15.75" customHeight="1">
      <c r="B950" s="217"/>
    </row>
    <row r="951" ht="15.75" customHeight="1">
      <c r="B951" s="217"/>
    </row>
    <row r="952" ht="15.75" customHeight="1">
      <c r="B952" s="217"/>
    </row>
    <row r="953" ht="15.75" customHeight="1">
      <c r="B953" s="217"/>
    </row>
    <row r="954" ht="15.75" customHeight="1">
      <c r="B954" s="217"/>
    </row>
    <row r="955" ht="15.75" customHeight="1">
      <c r="B955" s="217"/>
    </row>
    <row r="956" ht="15.75" customHeight="1">
      <c r="B956" s="217"/>
    </row>
    <row r="957" ht="15.75" customHeight="1">
      <c r="B957" s="217"/>
    </row>
    <row r="958" ht="15.75" customHeight="1">
      <c r="B958" s="217"/>
    </row>
    <row r="959" ht="15.75" customHeight="1">
      <c r="B959" s="217"/>
    </row>
    <row r="960" ht="15.75" customHeight="1">
      <c r="B960" s="217"/>
    </row>
    <row r="961" ht="15.75" customHeight="1">
      <c r="B961" s="217"/>
    </row>
    <row r="962" ht="15.75" customHeight="1">
      <c r="B962" s="217"/>
    </row>
    <row r="963" ht="15.75" customHeight="1">
      <c r="B963" s="217"/>
    </row>
    <row r="964" ht="15.75" customHeight="1">
      <c r="B964" s="217"/>
    </row>
    <row r="965" ht="15.75" customHeight="1">
      <c r="B965" s="217"/>
    </row>
    <row r="966" ht="15.75" customHeight="1">
      <c r="B966" s="217"/>
    </row>
    <row r="967" ht="15.75" customHeight="1">
      <c r="B967" s="217"/>
    </row>
    <row r="968" ht="15.75" customHeight="1">
      <c r="B968" s="217"/>
    </row>
    <row r="969" ht="15.75" customHeight="1">
      <c r="B969" s="217"/>
    </row>
    <row r="970" ht="15.75" customHeight="1">
      <c r="B970" s="217"/>
    </row>
    <row r="971" ht="15.75" customHeight="1">
      <c r="B971" s="217"/>
    </row>
    <row r="972" ht="15.75" customHeight="1">
      <c r="B972" s="217"/>
    </row>
    <row r="973" ht="15.75" customHeight="1">
      <c r="B973" s="217"/>
    </row>
    <row r="974" ht="15.75" customHeight="1">
      <c r="B974" s="217"/>
    </row>
    <row r="975" ht="15.75" customHeight="1">
      <c r="B975" s="217"/>
    </row>
    <row r="976" ht="15.75" customHeight="1">
      <c r="B976" s="217"/>
    </row>
    <row r="977" ht="15.75" customHeight="1">
      <c r="B977" s="217"/>
    </row>
    <row r="978" ht="15.75" customHeight="1">
      <c r="B978" s="217"/>
    </row>
    <row r="979" ht="15.75" customHeight="1">
      <c r="B979" s="217"/>
    </row>
    <row r="980" ht="15.75" customHeight="1">
      <c r="B980" s="217"/>
    </row>
    <row r="981" ht="15.75" customHeight="1">
      <c r="B981" s="217"/>
    </row>
    <row r="982" ht="15.75" customHeight="1">
      <c r="B982" s="217"/>
    </row>
    <row r="983" ht="15.75" customHeight="1">
      <c r="B983" s="217"/>
    </row>
    <row r="984" ht="15.75" customHeight="1">
      <c r="B984" s="217"/>
    </row>
    <row r="985" ht="15.75" customHeight="1">
      <c r="B985" s="217"/>
    </row>
    <row r="986" ht="15.75" customHeight="1">
      <c r="B986" s="217"/>
    </row>
    <row r="987" ht="15.75" customHeight="1">
      <c r="B987" s="217"/>
    </row>
    <row r="988" ht="15.75" customHeight="1">
      <c r="B988" s="217"/>
    </row>
    <row r="989" ht="15.75" customHeight="1">
      <c r="B989" s="217"/>
    </row>
    <row r="990" ht="15.75" customHeight="1">
      <c r="B990" s="217"/>
    </row>
    <row r="991" ht="15.75" customHeight="1">
      <c r="B991" s="217"/>
    </row>
    <row r="992" ht="15.75" customHeight="1">
      <c r="B992" s="217"/>
    </row>
    <row r="993" ht="15.75" customHeight="1">
      <c r="B993" s="217"/>
    </row>
    <row r="994" ht="15.75" customHeight="1">
      <c r="B994" s="217"/>
    </row>
    <row r="995" ht="15.75" customHeight="1">
      <c r="B995" s="217"/>
    </row>
    <row r="996" ht="15.75" customHeight="1">
      <c r="B996" s="217"/>
    </row>
    <row r="997" ht="15.75" customHeight="1">
      <c r="B997" s="217"/>
    </row>
    <row r="998" ht="15.75" customHeight="1">
      <c r="B998" s="217"/>
    </row>
    <row r="999" ht="15.75" customHeight="1">
      <c r="B999" s="217"/>
    </row>
    <row r="1000" ht="15.75" customHeight="1">
      <c r="B1000" s="217"/>
    </row>
  </sheetData>
  <mergeCells count="2">
    <mergeCell ref="A1:C1"/>
    <mergeCell ref="A2:C2"/>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9.18" defaultRowHeight="15.0"/>
  <cols>
    <col customWidth="1" min="1" max="1" width="18.36"/>
    <col customWidth="1" min="2" max="2" width="88.09"/>
    <col customWidth="1" min="3" max="26" width="10.64"/>
  </cols>
  <sheetData>
    <row r="1" ht="45.75" customHeight="1">
      <c r="A1" s="10" t="s">
        <v>1</v>
      </c>
      <c r="B1" s="9"/>
    </row>
    <row r="2" ht="25.5" customHeight="1">
      <c r="A2" s="11"/>
      <c r="B2" s="9"/>
      <c r="C2" s="12"/>
      <c r="D2" s="12"/>
      <c r="E2" s="12"/>
      <c r="F2" s="13"/>
      <c r="G2" s="13"/>
      <c r="H2" s="13"/>
      <c r="I2" s="13"/>
      <c r="J2" s="13"/>
      <c r="K2" s="13"/>
      <c r="L2" s="13"/>
      <c r="M2" s="13"/>
      <c r="N2" s="13"/>
      <c r="O2" s="13"/>
      <c r="P2" s="13"/>
      <c r="Q2" s="13"/>
      <c r="R2" s="13"/>
      <c r="S2" s="13"/>
      <c r="T2" s="13"/>
      <c r="U2" s="13"/>
      <c r="V2" s="13"/>
      <c r="W2" s="13"/>
      <c r="X2" s="13"/>
      <c r="Y2" s="13"/>
      <c r="Z2" s="13"/>
    </row>
    <row r="3" ht="24.0" customHeight="1">
      <c r="A3" s="14" t="s">
        <v>2</v>
      </c>
      <c r="B3" s="9"/>
      <c r="C3" s="15"/>
      <c r="D3" s="15"/>
      <c r="E3" s="15"/>
      <c r="F3" s="15"/>
      <c r="G3" s="15"/>
      <c r="H3" s="15"/>
      <c r="I3" s="15"/>
      <c r="J3" s="15"/>
      <c r="K3" s="15"/>
      <c r="L3" s="15"/>
      <c r="M3" s="15"/>
      <c r="N3" s="15"/>
      <c r="O3" s="15"/>
      <c r="P3" s="15"/>
      <c r="Q3" s="15"/>
      <c r="R3" s="15"/>
      <c r="S3" s="15"/>
      <c r="T3" s="15"/>
      <c r="U3" s="15"/>
      <c r="V3" s="15"/>
      <c r="W3" s="15"/>
      <c r="X3" s="15"/>
      <c r="Y3" s="15"/>
      <c r="Z3" s="15"/>
    </row>
    <row r="4" ht="72.0" customHeight="1">
      <c r="A4" s="16" t="s">
        <v>3</v>
      </c>
      <c r="B4" s="9"/>
    </row>
    <row r="5" ht="24.0" customHeight="1">
      <c r="A5" s="14" t="s">
        <v>4</v>
      </c>
      <c r="B5" s="9"/>
      <c r="C5" s="15"/>
      <c r="D5" s="15"/>
      <c r="E5" s="15"/>
      <c r="F5" s="15"/>
      <c r="G5" s="15"/>
      <c r="H5" s="15"/>
      <c r="I5" s="15"/>
      <c r="J5" s="15"/>
      <c r="K5" s="15"/>
      <c r="L5" s="15"/>
      <c r="M5" s="15"/>
      <c r="N5" s="15"/>
      <c r="O5" s="15"/>
      <c r="P5" s="15"/>
      <c r="Q5" s="15"/>
      <c r="R5" s="15"/>
      <c r="S5" s="15"/>
      <c r="T5" s="15"/>
      <c r="U5" s="15"/>
      <c r="V5" s="15"/>
      <c r="W5" s="15"/>
      <c r="X5" s="15"/>
      <c r="Y5" s="15"/>
      <c r="Z5" s="15"/>
    </row>
    <row r="6" ht="84.0" customHeight="1">
      <c r="A6" s="16" t="s">
        <v>5</v>
      </c>
      <c r="B6" s="9"/>
    </row>
    <row r="7" ht="54.75" customHeight="1">
      <c r="A7" s="17" t="s">
        <v>6</v>
      </c>
      <c r="B7" s="18" t="s">
        <v>7</v>
      </c>
    </row>
    <row r="8" ht="54.0" customHeight="1">
      <c r="A8" s="17" t="s">
        <v>8</v>
      </c>
      <c r="B8" s="18" t="s">
        <v>9</v>
      </c>
    </row>
    <row r="9" ht="36.0" customHeight="1">
      <c r="A9" s="17" t="s">
        <v>10</v>
      </c>
      <c r="B9" s="18" t="s">
        <v>11</v>
      </c>
    </row>
    <row r="10" ht="36.0" customHeight="1">
      <c r="A10" s="17" t="s">
        <v>12</v>
      </c>
      <c r="B10" s="18" t="s">
        <v>13</v>
      </c>
    </row>
    <row r="11" ht="36.0" customHeight="1">
      <c r="A11" s="17" t="s">
        <v>14</v>
      </c>
      <c r="B11" s="18" t="s">
        <v>15</v>
      </c>
    </row>
    <row r="12" ht="96.0" customHeight="1">
      <c r="A12" s="16" t="s">
        <v>16</v>
      </c>
      <c r="B12" s="9"/>
    </row>
    <row r="13" ht="123.75" customHeight="1">
      <c r="A13" s="19" t="s">
        <v>17</v>
      </c>
      <c r="B13" s="9"/>
    </row>
    <row r="14" ht="24.0" customHeight="1">
      <c r="A14" s="14" t="s">
        <v>18</v>
      </c>
      <c r="B14" s="9"/>
      <c r="C14" s="15"/>
      <c r="D14" s="15"/>
      <c r="E14" s="15"/>
      <c r="F14" s="15"/>
      <c r="G14" s="15"/>
      <c r="H14" s="15"/>
      <c r="I14" s="15"/>
      <c r="J14" s="15"/>
      <c r="K14" s="15"/>
      <c r="L14" s="15"/>
      <c r="M14" s="15"/>
      <c r="N14" s="15"/>
      <c r="O14" s="15"/>
      <c r="P14" s="15"/>
      <c r="Q14" s="15"/>
      <c r="R14" s="15"/>
      <c r="S14" s="15"/>
      <c r="T14" s="15"/>
      <c r="U14" s="15"/>
      <c r="V14" s="15"/>
      <c r="W14" s="15"/>
      <c r="X14" s="15"/>
      <c r="Y14" s="15"/>
      <c r="Z14" s="15"/>
    </row>
    <row r="15" ht="55.5" customHeight="1">
      <c r="A15" s="16" t="s">
        <v>19</v>
      </c>
      <c r="B15" s="9"/>
    </row>
    <row r="16" ht="111.75" customHeight="1">
      <c r="A16" s="19" t="s">
        <v>20</v>
      </c>
      <c r="B16" s="9"/>
    </row>
    <row r="17" ht="24.0" customHeight="1">
      <c r="A17" s="14" t="s">
        <v>21</v>
      </c>
      <c r="B17" s="9"/>
      <c r="C17" s="15"/>
      <c r="D17" s="15"/>
      <c r="E17" s="15"/>
      <c r="F17" s="15"/>
      <c r="G17" s="15"/>
      <c r="H17" s="15"/>
      <c r="I17" s="15"/>
      <c r="J17" s="15"/>
      <c r="K17" s="15"/>
      <c r="L17" s="15"/>
      <c r="M17" s="15"/>
      <c r="N17" s="15"/>
      <c r="O17" s="15"/>
      <c r="P17" s="15"/>
      <c r="Q17" s="15"/>
      <c r="R17" s="15"/>
      <c r="S17" s="15"/>
      <c r="T17" s="15"/>
      <c r="U17" s="15"/>
      <c r="V17" s="15"/>
      <c r="W17" s="15"/>
      <c r="X17" s="15"/>
      <c r="Y17" s="15"/>
      <c r="Z17" s="15"/>
    </row>
    <row r="18" ht="36.0" customHeight="1">
      <c r="A18" s="20" t="s">
        <v>22</v>
      </c>
      <c r="B18" s="18" t="s">
        <v>23</v>
      </c>
    </row>
    <row r="19" ht="36.0" customHeight="1">
      <c r="A19" s="20" t="s">
        <v>24</v>
      </c>
      <c r="B19" s="18" t="s">
        <v>25</v>
      </c>
    </row>
    <row r="20" ht="36.0" customHeight="1">
      <c r="A20" s="20" t="s">
        <v>26</v>
      </c>
      <c r="B20" s="18" t="s">
        <v>27</v>
      </c>
    </row>
    <row r="21" ht="24.0" customHeight="1">
      <c r="A21" s="14" t="s">
        <v>28</v>
      </c>
      <c r="B21" s="9"/>
      <c r="C21" s="15"/>
      <c r="D21" s="15"/>
      <c r="E21" s="15"/>
      <c r="F21" s="15"/>
      <c r="G21" s="15"/>
      <c r="H21" s="15"/>
      <c r="I21" s="15"/>
      <c r="J21" s="15"/>
      <c r="K21" s="15"/>
      <c r="L21" s="15"/>
      <c r="M21" s="15"/>
      <c r="N21" s="15"/>
      <c r="O21" s="15"/>
      <c r="P21" s="15"/>
      <c r="Q21" s="15"/>
      <c r="R21" s="15"/>
      <c r="S21" s="15"/>
      <c r="T21" s="15"/>
      <c r="U21" s="15"/>
      <c r="V21" s="15"/>
      <c r="W21" s="15"/>
      <c r="X21" s="15"/>
      <c r="Y21" s="15"/>
      <c r="Z21" s="15"/>
    </row>
    <row r="22" ht="84.0" customHeight="1">
      <c r="A22" s="16" t="s">
        <v>29</v>
      </c>
      <c r="B22" s="9"/>
    </row>
    <row r="23" ht="36.0" customHeight="1">
      <c r="A23" s="8" t="s">
        <v>30</v>
      </c>
      <c r="B23" s="9"/>
    </row>
    <row r="24" ht="46.5" customHeight="1">
      <c r="A24" s="21"/>
      <c r="B24" s="22"/>
    </row>
    <row r="25" ht="36.0" customHeight="1">
      <c r="A25" s="23" t="s">
        <v>31</v>
      </c>
      <c r="B25" s="9"/>
      <c r="C25" s="15"/>
      <c r="D25" s="15"/>
      <c r="E25" s="15"/>
      <c r="F25" s="15"/>
      <c r="G25" s="15"/>
      <c r="H25" s="15"/>
      <c r="I25" s="15"/>
      <c r="J25" s="15"/>
      <c r="K25" s="15"/>
      <c r="L25" s="15"/>
      <c r="M25" s="15"/>
      <c r="N25" s="15"/>
      <c r="O25" s="15"/>
      <c r="P25" s="15"/>
      <c r="Q25" s="15"/>
      <c r="R25" s="15"/>
      <c r="S25" s="15"/>
      <c r="T25" s="15"/>
      <c r="U25" s="15"/>
      <c r="V25" s="15"/>
      <c r="W25" s="15"/>
      <c r="X25" s="15"/>
      <c r="Y25" s="15"/>
      <c r="Z25" s="15"/>
    </row>
    <row r="26" ht="171.75" customHeight="1">
      <c r="A26" s="16" t="s">
        <v>32</v>
      </c>
      <c r="B26" s="9"/>
    </row>
    <row r="27" ht="15.75" customHeight="1">
      <c r="A27" s="24"/>
    </row>
    <row r="28" ht="15.75" customHeight="1">
      <c r="A28" s="25"/>
    </row>
    <row r="29" ht="15.75" customHeight="1"/>
    <row r="30" ht="15.75" customHeight="1">
      <c r="A30" s="25"/>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B1"/>
    <mergeCell ref="A2:B2"/>
    <mergeCell ref="A3:B3"/>
    <mergeCell ref="A4:B4"/>
    <mergeCell ref="A5:B5"/>
    <mergeCell ref="A6:B6"/>
    <mergeCell ref="A12:B12"/>
    <mergeCell ref="A23:B23"/>
    <mergeCell ref="A24:B24"/>
    <mergeCell ref="A25:B25"/>
    <mergeCell ref="A26:B26"/>
    <mergeCell ref="A13:B13"/>
    <mergeCell ref="A14:B14"/>
    <mergeCell ref="A15:B15"/>
    <mergeCell ref="A16:B16"/>
    <mergeCell ref="A17:B17"/>
    <mergeCell ref="A21:B21"/>
    <mergeCell ref="A22:B22"/>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00000"/>
    <pageSetUpPr/>
  </sheetPr>
  <sheetViews>
    <sheetView showGridLines="0" workbookViewId="0"/>
  </sheetViews>
  <sheetFormatPr customHeight="1" defaultColWidth="9.18" defaultRowHeight="15.0"/>
  <cols>
    <col customWidth="1" min="1" max="1" width="8.27"/>
    <col customWidth="1" min="2" max="2" width="55.09"/>
    <col customWidth="1" min="3" max="3" width="20.0"/>
    <col customWidth="1" min="4" max="4" width="43.64"/>
    <col customWidth="1" min="5" max="5" width="32.0"/>
    <col customWidth="1" min="6" max="6" width="26.64"/>
    <col customWidth="1" min="7" max="26" width="6.64"/>
  </cols>
  <sheetData>
    <row r="1" ht="36.0" customHeight="1">
      <c r="A1" s="26" t="s">
        <v>33</v>
      </c>
      <c r="B1" s="22"/>
      <c r="C1" s="22"/>
      <c r="D1" s="9"/>
      <c r="E1" s="27" t="s">
        <v>34</v>
      </c>
      <c r="F1" s="13"/>
      <c r="G1" s="13"/>
      <c r="H1" s="13"/>
      <c r="I1" s="13"/>
      <c r="J1" s="13"/>
      <c r="K1" s="13"/>
      <c r="L1" s="13"/>
      <c r="M1" s="13"/>
      <c r="N1" s="13"/>
      <c r="O1" s="13"/>
      <c r="P1" s="13"/>
      <c r="Q1" s="13"/>
      <c r="R1" s="13"/>
      <c r="S1" s="13"/>
      <c r="T1" s="13"/>
      <c r="U1" s="13"/>
      <c r="V1" s="13"/>
      <c r="W1" s="13"/>
      <c r="X1" s="13"/>
      <c r="Y1" s="13"/>
      <c r="Z1" s="13"/>
    </row>
    <row r="2" ht="36.0" customHeight="1">
      <c r="A2" s="28" t="s">
        <v>35</v>
      </c>
      <c r="B2" s="22"/>
      <c r="C2" s="22"/>
      <c r="D2" s="22"/>
      <c r="E2" s="9"/>
      <c r="F2" s="13"/>
      <c r="G2" s="13"/>
      <c r="H2" s="13"/>
      <c r="I2" s="13"/>
      <c r="J2" s="13"/>
      <c r="K2" s="13"/>
      <c r="L2" s="13"/>
      <c r="M2" s="13"/>
      <c r="N2" s="13"/>
      <c r="O2" s="13"/>
      <c r="P2" s="13"/>
      <c r="Q2" s="13"/>
      <c r="R2" s="13"/>
      <c r="S2" s="13"/>
      <c r="T2" s="13"/>
      <c r="U2" s="13"/>
      <c r="V2" s="13"/>
      <c r="W2" s="13"/>
      <c r="X2" s="13"/>
      <c r="Y2" s="13"/>
      <c r="Z2" s="13"/>
    </row>
    <row r="3" ht="28.5" customHeight="1">
      <c r="A3" s="29" t="s">
        <v>36</v>
      </c>
      <c r="B3" s="30" t="s">
        <v>37</v>
      </c>
      <c r="C3" s="31">
        <v>45299.0</v>
      </c>
      <c r="D3" s="22"/>
      <c r="E3" s="9"/>
      <c r="F3" s="13"/>
      <c r="G3" s="13"/>
      <c r="H3" s="13"/>
      <c r="I3" s="13"/>
      <c r="J3" s="13"/>
      <c r="K3" s="13"/>
      <c r="L3" s="13"/>
      <c r="M3" s="13"/>
      <c r="N3" s="13"/>
      <c r="O3" s="13"/>
      <c r="P3" s="13"/>
      <c r="Q3" s="13"/>
      <c r="R3" s="13"/>
      <c r="S3" s="13"/>
      <c r="T3" s="13"/>
      <c r="U3" s="13"/>
      <c r="V3" s="13"/>
      <c r="W3" s="13"/>
      <c r="X3" s="13"/>
      <c r="Y3" s="13"/>
      <c r="Z3" s="13"/>
    </row>
    <row r="4" ht="36.0" customHeight="1">
      <c r="A4" s="32" t="s">
        <v>6</v>
      </c>
      <c r="B4" s="9"/>
      <c r="C4" s="33"/>
      <c r="D4" s="34"/>
      <c r="E4" s="35"/>
      <c r="F4" s="13"/>
      <c r="G4" s="13"/>
      <c r="H4" s="13"/>
      <c r="I4" s="13"/>
      <c r="J4" s="13"/>
      <c r="K4" s="13"/>
      <c r="L4" s="13"/>
      <c r="M4" s="13"/>
      <c r="N4" s="13"/>
      <c r="O4" s="13"/>
      <c r="P4" s="13"/>
      <c r="Q4" s="13"/>
      <c r="R4" s="13"/>
      <c r="S4" s="13"/>
      <c r="T4" s="13"/>
      <c r="U4" s="13"/>
      <c r="V4" s="13"/>
      <c r="W4" s="13"/>
      <c r="X4" s="13"/>
      <c r="Y4" s="13"/>
      <c r="Z4" s="13"/>
    </row>
    <row r="5" ht="72.0" customHeight="1">
      <c r="A5" s="36" t="s">
        <v>38</v>
      </c>
      <c r="B5" s="22"/>
      <c r="C5" s="22"/>
      <c r="D5" s="22"/>
      <c r="E5" s="9"/>
      <c r="F5" s="13"/>
      <c r="G5" s="13"/>
      <c r="H5" s="13"/>
      <c r="I5" s="13"/>
      <c r="J5" s="13"/>
      <c r="K5" s="13"/>
      <c r="L5" s="13"/>
      <c r="M5" s="13"/>
      <c r="N5" s="13"/>
      <c r="O5" s="13"/>
      <c r="P5" s="13"/>
      <c r="Q5" s="13"/>
      <c r="R5" s="13"/>
      <c r="S5" s="13"/>
      <c r="T5" s="13"/>
      <c r="U5" s="13"/>
      <c r="V5" s="13"/>
      <c r="W5" s="13"/>
      <c r="X5" s="13"/>
      <c r="Y5" s="13"/>
      <c r="Z5" s="13"/>
    </row>
    <row r="6" ht="24.0" customHeight="1">
      <c r="A6" s="37" t="s">
        <v>39</v>
      </c>
      <c r="B6" s="22"/>
      <c r="C6" s="22"/>
      <c r="D6" s="22"/>
      <c r="E6" s="9"/>
      <c r="F6" s="13"/>
      <c r="G6" s="13"/>
      <c r="H6" s="13"/>
      <c r="I6" s="13"/>
      <c r="J6" s="13"/>
      <c r="K6" s="13"/>
      <c r="L6" s="13"/>
      <c r="M6" s="13"/>
      <c r="N6" s="13"/>
      <c r="O6" s="13"/>
      <c r="P6" s="13"/>
      <c r="Q6" s="13"/>
      <c r="R6" s="13"/>
      <c r="S6" s="13"/>
      <c r="T6" s="13"/>
      <c r="U6" s="13"/>
      <c r="V6" s="13"/>
      <c r="W6" s="13"/>
      <c r="X6" s="13"/>
      <c r="Y6" s="13"/>
      <c r="Z6" s="13"/>
    </row>
    <row r="7" ht="21.75" customHeight="1">
      <c r="A7" s="38" t="s">
        <v>40</v>
      </c>
      <c r="B7" s="39" t="str">
        <f>VLOOKUP(A7,Questions!$B$3:$C$256,2,FALSE)</f>
        <v>Vendor Name</v>
      </c>
      <c r="C7" s="40" t="s">
        <v>41</v>
      </c>
      <c r="D7" s="22"/>
      <c r="E7" s="9"/>
      <c r="F7" s="13"/>
      <c r="G7" s="13"/>
      <c r="H7" s="13"/>
      <c r="I7" s="13"/>
      <c r="J7" s="13"/>
      <c r="K7" s="13"/>
      <c r="L7" s="13"/>
      <c r="M7" s="13"/>
      <c r="N7" s="13"/>
      <c r="O7" s="13"/>
      <c r="P7" s="13"/>
      <c r="Q7" s="13"/>
      <c r="R7" s="13"/>
      <c r="S7" s="13"/>
      <c r="T7" s="13"/>
      <c r="U7" s="13"/>
      <c r="V7" s="13"/>
      <c r="W7" s="13"/>
      <c r="X7" s="13"/>
      <c r="Y7" s="13"/>
      <c r="Z7" s="13"/>
    </row>
    <row r="8" ht="21.75" customHeight="1">
      <c r="A8" s="38" t="s">
        <v>42</v>
      </c>
      <c r="B8" s="39" t="str">
        <f>VLOOKUP(A8,Questions!$B$3:$C$256,2,FALSE)</f>
        <v>Product Name</v>
      </c>
      <c r="C8" s="40" t="s">
        <v>43</v>
      </c>
      <c r="D8" s="22"/>
      <c r="E8" s="9"/>
      <c r="F8" s="13"/>
      <c r="G8" s="13"/>
      <c r="H8" s="13"/>
      <c r="I8" s="13"/>
      <c r="J8" s="13"/>
      <c r="K8" s="13"/>
      <c r="L8" s="13"/>
      <c r="M8" s="13"/>
      <c r="N8" s="13"/>
      <c r="O8" s="13"/>
      <c r="P8" s="13"/>
      <c r="Q8" s="13"/>
      <c r="R8" s="13"/>
      <c r="S8" s="13"/>
      <c r="T8" s="13"/>
      <c r="U8" s="13"/>
      <c r="V8" s="13"/>
      <c r="W8" s="13"/>
      <c r="X8" s="13"/>
      <c r="Y8" s="13"/>
      <c r="Z8" s="13"/>
    </row>
    <row r="9" ht="30.75" customHeight="1">
      <c r="A9" s="38" t="s">
        <v>44</v>
      </c>
      <c r="B9" s="39" t="str">
        <f>VLOOKUP(A9,Questions!$B$3:$C$256,2,FALSE)</f>
        <v>Product Description</v>
      </c>
      <c r="C9" s="40" t="s">
        <v>45</v>
      </c>
      <c r="D9" s="22"/>
      <c r="E9" s="9"/>
      <c r="F9" s="13"/>
      <c r="G9" s="13"/>
      <c r="H9" s="13"/>
      <c r="I9" s="13"/>
      <c r="J9" s="13"/>
      <c r="K9" s="13"/>
      <c r="L9" s="13"/>
      <c r="M9" s="13"/>
      <c r="N9" s="13"/>
      <c r="O9" s="13"/>
      <c r="P9" s="13"/>
      <c r="Q9" s="13"/>
      <c r="R9" s="13"/>
      <c r="S9" s="13"/>
      <c r="T9" s="13"/>
      <c r="U9" s="13"/>
      <c r="V9" s="13"/>
      <c r="W9" s="13"/>
      <c r="X9" s="13"/>
      <c r="Y9" s="13"/>
      <c r="Z9" s="13"/>
    </row>
    <row r="10" ht="21.75" customHeight="1">
      <c r="A10" s="38" t="s">
        <v>46</v>
      </c>
      <c r="B10" s="39" t="str">
        <f>VLOOKUP(A10,Questions!$B$3:$C$256,2,FALSE)</f>
        <v>Web Link to Product Privacy Notice</v>
      </c>
      <c r="C10" s="41" t="s">
        <v>47</v>
      </c>
      <c r="D10" s="22"/>
      <c r="E10" s="42"/>
      <c r="F10" s="13"/>
      <c r="G10" s="13"/>
      <c r="H10" s="13"/>
      <c r="I10" s="13"/>
      <c r="J10" s="13"/>
      <c r="K10" s="13"/>
      <c r="L10" s="13"/>
      <c r="M10" s="13"/>
      <c r="N10" s="13"/>
      <c r="O10" s="13"/>
      <c r="P10" s="13"/>
      <c r="Q10" s="13"/>
      <c r="R10" s="13"/>
      <c r="S10" s="13"/>
      <c r="T10" s="13"/>
      <c r="U10" s="13"/>
      <c r="V10" s="13"/>
      <c r="W10" s="13"/>
      <c r="X10" s="13"/>
      <c r="Y10" s="13"/>
      <c r="Z10" s="13"/>
    </row>
    <row r="11" ht="21.75" customHeight="1">
      <c r="A11" s="38" t="s">
        <v>48</v>
      </c>
      <c r="B11" s="39" t="str">
        <f>VLOOKUP(A11,Questions!$B$3:$C$256,2,FALSE)</f>
        <v>Web Link to Accessibility Statement or VPAT</v>
      </c>
      <c r="C11" s="41" t="s">
        <v>49</v>
      </c>
      <c r="D11" s="22"/>
      <c r="E11" s="42"/>
      <c r="F11" s="13"/>
      <c r="G11" s="13"/>
      <c r="H11" s="13"/>
      <c r="I11" s="13"/>
      <c r="J11" s="13"/>
      <c r="K11" s="13"/>
      <c r="L11" s="13"/>
      <c r="M11" s="13"/>
      <c r="N11" s="13"/>
      <c r="O11" s="13"/>
      <c r="P11" s="13"/>
      <c r="Q11" s="13"/>
      <c r="R11" s="13"/>
      <c r="S11" s="13"/>
      <c r="T11" s="13"/>
      <c r="U11" s="13"/>
      <c r="V11" s="13"/>
      <c r="W11" s="13"/>
      <c r="X11" s="13"/>
      <c r="Y11" s="13"/>
      <c r="Z11" s="13"/>
    </row>
    <row r="12" ht="21.75" customHeight="1">
      <c r="A12" s="38" t="s">
        <v>50</v>
      </c>
      <c r="B12" s="39" t="str">
        <f>VLOOKUP(A12,Questions!$B$3:$C$256,2,FALSE)</f>
        <v>Vendor Contact Name</v>
      </c>
      <c r="C12" s="40" t="s">
        <v>51</v>
      </c>
      <c r="D12" s="22"/>
      <c r="E12" s="42"/>
      <c r="F12" s="13"/>
      <c r="G12" s="13"/>
      <c r="H12" s="13"/>
      <c r="I12" s="13"/>
      <c r="J12" s="13"/>
      <c r="K12" s="13"/>
      <c r="L12" s="13"/>
      <c r="M12" s="13"/>
      <c r="N12" s="13"/>
      <c r="O12" s="13"/>
      <c r="P12" s="13"/>
      <c r="Q12" s="13"/>
      <c r="R12" s="13"/>
      <c r="S12" s="13"/>
      <c r="T12" s="13"/>
      <c r="U12" s="13"/>
      <c r="V12" s="13"/>
      <c r="W12" s="13"/>
      <c r="X12" s="13"/>
      <c r="Y12" s="13"/>
      <c r="Z12" s="13"/>
    </row>
    <row r="13" ht="21.75" customHeight="1">
      <c r="A13" s="38" t="s">
        <v>52</v>
      </c>
      <c r="B13" s="39" t="str">
        <f>VLOOKUP(A13,Questions!$B$3:$C$256,2,FALSE)</f>
        <v>Vendor Contact Title</v>
      </c>
      <c r="C13" s="40" t="s">
        <v>53</v>
      </c>
      <c r="D13" s="22"/>
      <c r="E13" s="42"/>
      <c r="F13" s="13"/>
      <c r="G13" s="13"/>
      <c r="H13" s="13"/>
      <c r="I13" s="13"/>
      <c r="J13" s="13"/>
      <c r="K13" s="13"/>
      <c r="L13" s="13"/>
      <c r="M13" s="13"/>
      <c r="N13" s="13"/>
      <c r="O13" s="13"/>
      <c r="P13" s="13"/>
      <c r="Q13" s="13"/>
      <c r="R13" s="13"/>
      <c r="S13" s="13"/>
      <c r="T13" s="13"/>
      <c r="U13" s="13"/>
      <c r="V13" s="13"/>
      <c r="W13" s="13"/>
      <c r="X13" s="13"/>
      <c r="Y13" s="13"/>
      <c r="Z13" s="13"/>
    </row>
    <row r="14" ht="21.75" customHeight="1">
      <c r="A14" s="38" t="s">
        <v>54</v>
      </c>
      <c r="B14" s="39" t="str">
        <f>VLOOKUP(A14,Questions!$B$3:$C$256,2,FALSE)</f>
        <v>Vendor Contact Email</v>
      </c>
      <c r="C14" s="40" t="s">
        <v>55</v>
      </c>
      <c r="D14" s="22"/>
      <c r="E14" s="42"/>
      <c r="F14" s="13"/>
      <c r="G14" s="13"/>
      <c r="H14" s="13"/>
      <c r="I14" s="13"/>
      <c r="J14" s="13"/>
      <c r="K14" s="13"/>
      <c r="L14" s="13"/>
      <c r="M14" s="13"/>
      <c r="N14" s="13"/>
      <c r="O14" s="13"/>
      <c r="P14" s="13"/>
      <c r="Q14" s="13"/>
      <c r="R14" s="13"/>
      <c r="S14" s="13"/>
      <c r="T14" s="13"/>
      <c r="U14" s="13"/>
      <c r="V14" s="13"/>
      <c r="W14" s="13"/>
      <c r="X14" s="13"/>
      <c r="Y14" s="13"/>
      <c r="Z14" s="13"/>
    </row>
    <row r="15" ht="21.75" customHeight="1">
      <c r="A15" s="38" t="s">
        <v>56</v>
      </c>
      <c r="B15" s="39" t="str">
        <f>VLOOKUP(A15,Questions!$B$3:$C$256,2,FALSE)</f>
        <v>Vendor Contact Phone Number</v>
      </c>
      <c r="C15" s="40" t="s">
        <v>57</v>
      </c>
      <c r="D15" s="22"/>
      <c r="E15" s="42"/>
      <c r="F15" s="13"/>
      <c r="G15" s="13"/>
      <c r="H15" s="13"/>
      <c r="I15" s="13"/>
      <c r="J15" s="13"/>
      <c r="K15" s="13"/>
      <c r="L15" s="13"/>
      <c r="M15" s="13"/>
      <c r="N15" s="13"/>
      <c r="O15" s="13"/>
      <c r="P15" s="13"/>
      <c r="Q15" s="13"/>
      <c r="R15" s="13"/>
      <c r="S15" s="13"/>
      <c r="T15" s="13"/>
      <c r="U15" s="13"/>
      <c r="V15" s="13"/>
      <c r="W15" s="13"/>
      <c r="X15" s="13"/>
      <c r="Y15" s="13"/>
      <c r="Z15" s="13"/>
    </row>
    <row r="16" ht="21.75" customHeight="1">
      <c r="A16" s="38" t="s">
        <v>58</v>
      </c>
      <c r="B16" s="39" t="str">
        <f>VLOOKUP(A16,Questions!$B$3:$C$256,2,FALSE)</f>
        <v>Vendor Accessibility Contact Name</v>
      </c>
      <c r="C16" s="40" t="s">
        <v>51</v>
      </c>
      <c r="D16" s="22"/>
      <c r="E16" s="42"/>
      <c r="F16" s="13"/>
      <c r="G16" s="13"/>
      <c r="H16" s="13"/>
      <c r="I16" s="13"/>
      <c r="J16" s="13"/>
      <c r="K16" s="13"/>
      <c r="L16" s="13"/>
      <c r="M16" s="13"/>
      <c r="N16" s="13"/>
      <c r="O16" s="13"/>
      <c r="P16" s="13"/>
      <c r="Q16" s="13"/>
      <c r="R16" s="13"/>
      <c r="S16" s="13"/>
      <c r="T16" s="13"/>
      <c r="U16" s="13"/>
      <c r="V16" s="13"/>
      <c r="W16" s="13"/>
      <c r="X16" s="13"/>
      <c r="Y16" s="13"/>
      <c r="Z16" s="13"/>
    </row>
    <row r="17" ht="21.75" customHeight="1">
      <c r="A17" s="38" t="s">
        <v>59</v>
      </c>
      <c r="B17" s="39" t="str">
        <f>VLOOKUP(A17,Questions!$B$3:$C$256,2,FALSE)</f>
        <v>Vendor Accessibility Contact Title</v>
      </c>
      <c r="C17" s="40" t="s">
        <v>60</v>
      </c>
      <c r="D17" s="22"/>
      <c r="E17" s="42"/>
      <c r="F17" s="13"/>
      <c r="G17" s="13"/>
      <c r="H17" s="13"/>
      <c r="I17" s="13"/>
      <c r="J17" s="13"/>
      <c r="K17" s="13"/>
      <c r="L17" s="13"/>
      <c r="M17" s="13"/>
      <c r="N17" s="13"/>
      <c r="O17" s="13"/>
      <c r="P17" s="13"/>
      <c r="Q17" s="13"/>
      <c r="R17" s="13"/>
      <c r="S17" s="13"/>
      <c r="T17" s="13"/>
      <c r="U17" s="13"/>
      <c r="V17" s="13"/>
      <c r="W17" s="13"/>
      <c r="X17" s="13"/>
      <c r="Y17" s="13"/>
      <c r="Z17" s="13"/>
    </row>
    <row r="18" ht="21.75" customHeight="1">
      <c r="A18" s="38" t="s">
        <v>61</v>
      </c>
      <c r="B18" s="39" t="str">
        <f>VLOOKUP(A18,Questions!$B$3:$C$256,2,FALSE)</f>
        <v>Vendor Accessibility Contact Email</v>
      </c>
      <c r="C18" s="40" t="s">
        <v>62</v>
      </c>
      <c r="D18" s="22"/>
      <c r="E18" s="42"/>
      <c r="F18" s="13"/>
      <c r="G18" s="13"/>
      <c r="H18" s="13"/>
      <c r="I18" s="13"/>
      <c r="J18" s="13"/>
      <c r="K18" s="13"/>
      <c r="L18" s="13"/>
      <c r="M18" s="13"/>
      <c r="N18" s="13"/>
      <c r="O18" s="13"/>
      <c r="P18" s="13"/>
      <c r="Q18" s="13"/>
      <c r="R18" s="13"/>
      <c r="S18" s="13"/>
      <c r="T18" s="13"/>
      <c r="U18" s="13"/>
      <c r="V18" s="13"/>
      <c r="W18" s="13"/>
      <c r="X18" s="13"/>
      <c r="Y18" s="13"/>
      <c r="Z18" s="13"/>
    </row>
    <row r="19" ht="21.75" customHeight="1">
      <c r="A19" s="38" t="s">
        <v>63</v>
      </c>
      <c r="B19" s="39" t="str">
        <f>VLOOKUP(A19,Questions!$B$3:$C$256,2,FALSE)</f>
        <v>Vendor Accessibility Contact Phone Number</v>
      </c>
      <c r="C19" s="40" t="s">
        <v>57</v>
      </c>
      <c r="D19" s="22"/>
      <c r="E19" s="42"/>
      <c r="F19" s="13"/>
      <c r="G19" s="13"/>
      <c r="H19" s="13"/>
      <c r="I19" s="13"/>
      <c r="J19" s="13"/>
      <c r="K19" s="13"/>
      <c r="L19" s="13"/>
      <c r="M19" s="13"/>
      <c r="N19" s="13"/>
      <c r="O19" s="13"/>
      <c r="P19" s="13"/>
      <c r="Q19" s="13"/>
      <c r="R19" s="13"/>
      <c r="S19" s="13"/>
      <c r="T19" s="13"/>
      <c r="U19" s="13"/>
      <c r="V19" s="13"/>
      <c r="W19" s="13"/>
      <c r="X19" s="13"/>
      <c r="Y19" s="13"/>
      <c r="Z19" s="13"/>
    </row>
    <row r="20" ht="21.75" customHeight="1">
      <c r="A20" s="38" t="s">
        <v>64</v>
      </c>
      <c r="B20" s="39" t="str">
        <f>VLOOKUP(A20,Questions!$B$3:$C$256,2,FALSE)</f>
        <v>Vendor Hosting Regions</v>
      </c>
      <c r="C20" s="40" t="s">
        <v>65</v>
      </c>
      <c r="D20" s="22"/>
      <c r="E20" s="42"/>
      <c r="F20" s="13"/>
      <c r="G20" s="13"/>
      <c r="H20" s="13"/>
      <c r="I20" s="13"/>
      <c r="J20" s="13"/>
      <c r="K20" s="13"/>
      <c r="L20" s="13"/>
      <c r="M20" s="13"/>
      <c r="N20" s="13"/>
      <c r="O20" s="13"/>
      <c r="P20" s="13"/>
      <c r="Q20" s="13"/>
      <c r="R20" s="13"/>
      <c r="S20" s="13"/>
      <c r="T20" s="13"/>
      <c r="U20" s="13"/>
      <c r="V20" s="13"/>
      <c r="W20" s="13"/>
      <c r="X20" s="13"/>
      <c r="Y20" s="13"/>
      <c r="Z20" s="13"/>
    </row>
    <row r="21" ht="21.75" customHeight="1">
      <c r="A21" s="38" t="s">
        <v>66</v>
      </c>
      <c r="B21" s="39" t="str">
        <f>VLOOKUP(A21,Questions!$B$3:$C$256,2,FALSE)</f>
        <v>Vendor Work Locations</v>
      </c>
      <c r="C21" s="40" t="s">
        <v>67</v>
      </c>
      <c r="D21" s="22"/>
      <c r="E21" s="42"/>
      <c r="F21" s="13"/>
      <c r="G21" s="13"/>
      <c r="H21" s="13"/>
      <c r="I21" s="13"/>
      <c r="J21" s="13"/>
      <c r="K21" s="13"/>
      <c r="L21" s="13"/>
      <c r="M21" s="13"/>
      <c r="N21" s="13"/>
      <c r="O21" s="13"/>
      <c r="P21" s="13"/>
      <c r="Q21" s="13"/>
      <c r="R21" s="13"/>
      <c r="S21" s="13"/>
      <c r="T21" s="13"/>
      <c r="U21" s="13"/>
      <c r="V21" s="13"/>
      <c r="W21" s="13"/>
      <c r="X21" s="13"/>
      <c r="Y21" s="13"/>
      <c r="Z21" s="13"/>
    </row>
    <row r="22" ht="36.0" customHeight="1">
      <c r="A22" s="32" t="s">
        <v>68</v>
      </c>
      <c r="B22" s="9"/>
      <c r="C22" s="33"/>
      <c r="D22" s="34"/>
      <c r="E22" s="35"/>
      <c r="F22" s="13"/>
      <c r="G22" s="13"/>
      <c r="H22" s="13"/>
      <c r="I22" s="13"/>
      <c r="J22" s="13"/>
      <c r="K22" s="13"/>
      <c r="L22" s="13"/>
      <c r="M22" s="13"/>
      <c r="N22" s="13"/>
      <c r="O22" s="13"/>
      <c r="P22" s="13"/>
      <c r="Q22" s="13"/>
      <c r="R22" s="13"/>
      <c r="S22" s="13"/>
      <c r="T22" s="13"/>
      <c r="U22" s="13"/>
      <c r="V22" s="13"/>
      <c r="W22" s="13"/>
      <c r="X22" s="13"/>
      <c r="Y22" s="13"/>
      <c r="Z22" s="13"/>
    </row>
    <row r="23" ht="72.0" customHeight="1">
      <c r="A23" s="36" t="s">
        <v>69</v>
      </c>
      <c r="B23" s="22"/>
      <c r="C23" s="22"/>
      <c r="D23" s="22"/>
      <c r="E23" s="9"/>
      <c r="F23" s="13"/>
      <c r="G23" s="13"/>
      <c r="H23" s="13"/>
      <c r="I23" s="13"/>
      <c r="J23" s="13"/>
      <c r="K23" s="13"/>
      <c r="L23" s="13"/>
      <c r="M23" s="13"/>
      <c r="N23" s="13"/>
      <c r="O23" s="13"/>
      <c r="P23" s="13"/>
      <c r="Q23" s="13"/>
      <c r="R23" s="13"/>
      <c r="S23" s="13"/>
      <c r="T23" s="13"/>
      <c r="U23" s="13"/>
      <c r="V23" s="13"/>
      <c r="W23" s="13"/>
      <c r="X23" s="13"/>
      <c r="Y23" s="13"/>
      <c r="Z23" s="13"/>
    </row>
    <row r="24" ht="36.75" customHeight="1">
      <c r="A24" s="32" t="s">
        <v>8</v>
      </c>
      <c r="B24" s="9"/>
      <c r="C24" s="33" t="s">
        <v>70</v>
      </c>
      <c r="D24" s="33" t="s">
        <v>71</v>
      </c>
      <c r="E24" s="43" t="s">
        <v>72</v>
      </c>
      <c r="F24" s="44" t="s">
        <v>73</v>
      </c>
      <c r="G24" s="13"/>
      <c r="H24" s="13"/>
      <c r="I24" s="13"/>
      <c r="J24" s="13"/>
      <c r="K24" s="13"/>
      <c r="L24" s="13"/>
      <c r="M24" s="13"/>
      <c r="N24" s="13"/>
      <c r="O24" s="13"/>
      <c r="P24" s="13"/>
      <c r="Q24" s="13"/>
      <c r="R24" s="13"/>
      <c r="S24" s="13"/>
      <c r="T24" s="13"/>
      <c r="U24" s="13"/>
      <c r="V24" s="13"/>
      <c r="W24" s="13"/>
      <c r="X24" s="13"/>
      <c r="Y24" s="13"/>
      <c r="Z24" s="13"/>
    </row>
    <row r="25" ht="48.0" customHeight="1">
      <c r="A25" s="36" t="s">
        <v>74</v>
      </c>
      <c r="B25" s="22"/>
      <c r="C25" s="22"/>
      <c r="D25" s="22"/>
      <c r="E25" s="45"/>
      <c r="F25" s="46"/>
      <c r="G25" s="13"/>
      <c r="H25" s="13"/>
      <c r="I25" s="13"/>
      <c r="J25" s="13"/>
      <c r="K25" s="13"/>
      <c r="L25" s="13"/>
      <c r="M25" s="13"/>
      <c r="N25" s="13"/>
      <c r="O25" s="13"/>
      <c r="P25" s="13"/>
      <c r="Q25" s="13"/>
      <c r="R25" s="13"/>
      <c r="S25" s="13"/>
      <c r="T25" s="13"/>
      <c r="U25" s="13"/>
      <c r="V25" s="13"/>
      <c r="W25" s="13"/>
      <c r="X25" s="13"/>
      <c r="Y25" s="13"/>
      <c r="Z25" s="13"/>
    </row>
    <row r="26" ht="48.0" customHeight="1">
      <c r="A26" s="38" t="s">
        <v>75</v>
      </c>
      <c r="B26" s="39" t="str">
        <f>VLOOKUP(A26,Questions!$B$3:$C$256,2,FALSE)</f>
        <v>Does your product process protected health information (PHI) or any data covered by the Health Insurance Portability and Accountability Act?</v>
      </c>
      <c r="C26" s="47" t="s">
        <v>76</v>
      </c>
      <c r="D26" s="48"/>
      <c r="E26" s="49" t="str">
        <f>IF((C26=""),VLOOKUP(A26,Questions!B$18:G$258,4,FALSE),IF(C26="Yes",VLOOKUP(A26,Questions!B$18:G$258,6,FALSE),IF(C26="No",VLOOKUP(A26,Questions!B$18:G$258,5,FALSE),"N/A")))</f>
        <v>Responses to the HIPAA section questions are not required.</v>
      </c>
      <c r="F26" s="46"/>
      <c r="G26" s="13"/>
      <c r="H26" s="13"/>
      <c r="I26" s="13"/>
      <c r="J26" s="13"/>
      <c r="K26" s="13"/>
      <c r="L26" s="13"/>
      <c r="M26" s="13"/>
      <c r="N26" s="13"/>
      <c r="O26" s="13"/>
      <c r="P26" s="13"/>
      <c r="Q26" s="13"/>
      <c r="R26" s="13"/>
      <c r="S26" s="13"/>
      <c r="T26" s="13"/>
      <c r="U26" s="13"/>
      <c r="V26" s="13"/>
      <c r="W26" s="13"/>
      <c r="X26" s="13"/>
      <c r="Y26" s="13"/>
      <c r="Z26" s="13"/>
    </row>
    <row r="27" ht="79.5" customHeight="1">
      <c r="A27" s="38" t="s">
        <v>77</v>
      </c>
      <c r="B27" s="39" t="str">
        <f>VLOOKUP(A27,Questions!$B$3:$C$256,2,FALSE)</f>
        <v>Will institution data be shared with or hosted by any third parties? (e.g. any entity not wholly-owned by your company is considered a third-party)</v>
      </c>
      <c r="C27" s="47" t="s">
        <v>78</v>
      </c>
      <c r="D27" s="50" t="s">
        <v>79</v>
      </c>
      <c r="E27" s="49" t="str">
        <f>IF((C27=""),VLOOKUP(A27,Questions!B$18:G$258,4,FALSE),IF(C27="Yes",VLOOKUP(A27,Questions!B$18:G$258,6,FALSE),IF(C27="No",VLOOKUP(A27,Questions!B$18:G$258,5,FALSE),"N/A")))</f>
        <v>State each third party which institutional data will be shared with and/or hosted by and their level of responsibility.</v>
      </c>
      <c r="F27" s="46"/>
      <c r="G27" s="13"/>
      <c r="H27" s="13"/>
      <c r="I27" s="13"/>
      <c r="J27" s="13"/>
      <c r="K27" s="13"/>
      <c r="L27" s="13"/>
      <c r="M27" s="13"/>
      <c r="N27" s="13"/>
      <c r="O27" s="13"/>
      <c r="P27" s="13"/>
      <c r="Q27" s="13"/>
      <c r="R27" s="13"/>
      <c r="S27" s="13"/>
      <c r="T27" s="13"/>
      <c r="U27" s="13"/>
      <c r="V27" s="13"/>
      <c r="W27" s="13"/>
      <c r="X27" s="13"/>
      <c r="Y27" s="13"/>
      <c r="Z27" s="13"/>
    </row>
    <row r="28" ht="54.0" customHeight="1">
      <c r="A28" s="38" t="s">
        <v>80</v>
      </c>
      <c r="B28" s="39" t="str">
        <f>VLOOKUP(A28,Questions!$B$3:$C$256,2,FALSE)</f>
        <v>Do you have a well documented Business Continuity Plan (BCP) that is tested annually?</v>
      </c>
      <c r="C28" s="47" t="s">
        <v>78</v>
      </c>
      <c r="D28" s="51" t="s">
        <v>81</v>
      </c>
      <c r="E28" s="49" t="str">
        <f>IF((C28=""),VLOOKUP(A28,Questions!B$18:G$258,4,FALSE),IF(C28="Yes",VLOOKUP(A28,Questions!B$18:G$258,6,FALSE),IF(C28="No",VLOOKUP(A28,Questions!B$18:G$258,5,FALSE),"N/A")))</f>
        <v>Provide a reference to your BCP and supporting documentation or submit it along with this fully-populated HECVAT.</v>
      </c>
      <c r="F28" s="46"/>
      <c r="G28" s="13"/>
      <c r="H28" s="13"/>
      <c r="I28" s="13"/>
      <c r="J28" s="13"/>
      <c r="K28" s="13"/>
      <c r="L28" s="13"/>
      <c r="M28" s="13"/>
      <c r="N28" s="13"/>
      <c r="O28" s="13"/>
      <c r="P28" s="13"/>
      <c r="Q28" s="13"/>
      <c r="R28" s="13"/>
      <c r="S28" s="13"/>
      <c r="T28" s="13"/>
      <c r="U28" s="13"/>
      <c r="V28" s="13"/>
      <c r="W28" s="13"/>
      <c r="X28" s="13"/>
      <c r="Y28" s="13"/>
      <c r="Z28" s="13"/>
    </row>
    <row r="29" ht="54.0" customHeight="1">
      <c r="A29" s="38" t="s">
        <v>82</v>
      </c>
      <c r="B29" s="39" t="str">
        <f>VLOOKUP(A29,Questions!$B$3:$C$256,2,FALSE)</f>
        <v>Do you have a well documented Disaster Recovery Plan (DRP) that is tested annually?</v>
      </c>
      <c r="C29" s="47" t="s">
        <v>78</v>
      </c>
      <c r="D29" s="52" t="s">
        <v>83</v>
      </c>
      <c r="E29" s="49" t="str">
        <f>IF((C29=""),VLOOKUP(A29,Questions!B$18:G$258,4,FALSE),IF(C29="Yes",VLOOKUP(A29,Questions!B$18:G$258,6,FALSE),IF(C29="No",VLOOKUP(A29,Questions!B$18:G$258,5,FALSE),"N/A")))</f>
        <v>Provide a reference to your DRP and supporting documentation or submit it along with this fully-populated HECVAT.</v>
      </c>
      <c r="F29" s="46"/>
      <c r="G29" s="13"/>
      <c r="H29" s="13"/>
      <c r="I29" s="13"/>
      <c r="J29" s="13"/>
      <c r="K29" s="13"/>
      <c r="L29" s="13"/>
      <c r="M29" s="13"/>
      <c r="N29" s="13"/>
      <c r="O29" s="13"/>
      <c r="P29" s="13"/>
      <c r="Q29" s="13"/>
      <c r="R29" s="13"/>
      <c r="S29" s="13"/>
      <c r="T29" s="13"/>
      <c r="U29" s="13"/>
      <c r="V29" s="13"/>
      <c r="W29" s="13"/>
      <c r="X29" s="13"/>
      <c r="Y29" s="13"/>
      <c r="Z29" s="13"/>
    </row>
    <row r="30" ht="54.0" customHeight="1">
      <c r="A30" s="38" t="s">
        <v>84</v>
      </c>
      <c r="B30" s="39" t="str">
        <f>VLOOKUP(A30,Questions!$B$3:$C$256,2,FALSE)</f>
        <v>Is the vended product designed to process or store Credit Card information?</v>
      </c>
      <c r="C30" s="47" t="s">
        <v>76</v>
      </c>
      <c r="D30" s="48"/>
      <c r="E30" s="49" t="str">
        <f>IF((C30=""),VLOOKUP(A30,Questions!B$18:G$258,4,FALSE),IF(C30="Yes",VLOOKUP(A30,Questions!B$18:G$258,6,FALSE),IF(C30="No",VLOOKUP(A30,Questions!B$18:G$258,5,FALSE),"N/A")))</f>
        <v>Responses to the PCI DSS section questions are not required.</v>
      </c>
      <c r="F30" s="46"/>
      <c r="G30" s="13"/>
      <c r="H30" s="13"/>
      <c r="I30" s="13"/>
      <c r="J30" s="13"/>
      <c r="K30" s="13"/>
      <c r="L30" s="13"/>
      <c r="M30" s="13"/>
      <c r="N30" s="13"/>
      <c r="O30" s="13"/>
      <c r="P30" s="13"/>
      <c r="Q30" s="13"/>
      <c r="R30" s="13"/>
      <c r="S30" s="13"/>
      <c r="T30" s="13"/>
      <c r="U30" s="13"/>
      <c r="V30" s="13"/>
      <c r="W30" s="13"/>
      <c r="X30" s="13"/>
      <c r="Y30" s="13"/>
      <c r="Z30" s="13"/>
    </row>
    <row r="31" ht="54.0" customHeight="1">
      <c r="A31" s="38" t="s">
        <v>85</v>
      </c>
      <c r="B31" s="39" t="str">
        <f>VLOOKUP(A31,Questions!$B$3:$C$256,2,FALSE)</f>
        <v>Does your company provide professional services pertaining to this product?</v>
      </c>
      <c r="C31" s="47" t="s">
        <v>78</v>
      </c>
      <c r="D31" s="48"/>
      <c r="E31" s="49" t="str">
        <f>IF((C31=""),VLOOKUP(A31,Questions!B$18:G$258,4,FALSE),IF(C31="Yes",VLOOKUP(A31,Questions!B$18:G$258,6,FALSE),IF(C31="No",VLOOKUP(A31,Questions!B$18:G$258,5,FALSE),"N/A")))</f>
        <v/>
      </c>
      <c r="F31" s="46"/>
      <c r="G31" s="13"/>
      <c r="H31" s="13"/>
      <c r="I31" s="13"/>
      <c r="J31" s="13"/>
      <c r="K31" s="13"/>
      <c r="L31" s="13"/>
      <c r="M31" s="13"/>
      <c r="N31" s="13"/>
      <c r="O31" s="13"/>
      <c r="P31" s="13"/>
      <c r="Q31" s="13"/>
      <c r="R31" s="13"/>
      <c r="S31" s="13"/>
      <c r="T31" s="13"/>
      <c r="U31" s="13"/>
      <c r="V31" s="13"/>
      <c r="W31" s="13"/>
      <c r="X31" s="13"/>
      <c r="Y31" s="13"/>
      <c r="Z31" s="13"/>
    </row>
    <row r="32" ht="54.0" customHeight="1">
      <c r="A32" s="38" t="s">
        <v>86</v>
      </c>
      <c r="B32" s="39" t="str">
        <f>VLOOKUP(A32,Questions!$B$3:$C$256,2,FALSE)</f>
        <v>Select your hosting option</v>
      </c>
      <c r="C32" s="47" t="s">
        <v>87</v>
      </c>
      <c r="D32" s="48"/>
      <c r="E32" s="49" t="str">
        <f>IF((C32=""),VLOOKUP(A32,Questions!B$18:G$258,4,FALSE),IF(C32="Yes",VLOOKUP(A32,Questions!B$18:G$258,6,FALSE),IF(C32="No",VLOOKUP(A32,Questions!B$18:G$258,5,FALSE),"N/A")))</f>
        <v>N/A</v>
      </c>
      <c r="F32" s="46"/>
      <c r="G32" s="13"/>
      <c r="H32" s="13"/>
      <c r="I32" s="13"/>
      <c r="J32" s="13"/>
      <c r="K32" s="13"/>
      <c r="L32" s="13"/>
      <c r="M32" s="13"/>
      <c r="N32" s="13"/>
      <c r="O32" s="13"/>
      <c r="P32" s="13"/>
      <c r="Q32" s="13"/>
      <c r="R32" s="13"/>
      <c r="S32" s="13"/>
      <c r="T32" s="13"/>
      <c r="U32" s="13"/>
      <c r="V32" s="13"/>
      <c r="W32" s="13"/>
      <c r="X32" s="13"/>
      <c r="Y32" s="13"/>
      <c r="Z32" s="13"/>
    </row>
    <row r="33" ht="36.0" customHeight="1">
      <c r="A33" s="32" t="s">
        <v>12</v>
      </c>
      <c r="B33" s="9"/>
      <c r="C33" s="33" t="s">
        <v>70</v>
      </c>
      <c r="D33" s="33" t="s">
        <v>71</v>
      </c>
      <c r="E33" s="43" t="s">
        <v>72</v>
      </c>
      <c r="F33" s="53" t="s">
        <v>73</v>
      </c>
      <c r="G33" s="13"/>
      <c r="H33" s="13"/>
      <c r="I33" s="13"/>
      <c r="J33" s="13"/>
      <c r="K33" s="13"/>
      <c r="L33" s="13"/>
      <c r="M33" s="13"/>
      <c r="N33" s="13"/>
      <c r="O33" s="13"/>
      <c r="P33" s="13"/>
      <c r="Q33" s="13"/>
      <c r="R33" s="13"/>
      <c r="S33" s="13"/>
      <c r="T33" s="13"/>
      <c r="U33" s="13"/>
      <c r="V33" s="13"/>
      <c r="W33" s="13"/>
      <c r="X33" s="13"/>
      <c r="Y33" s="13"/>
      <c r="Z33" s="13"/>
    </row>
    <row r="34" ht="54.0" customHeight="1">
      <c r="A34" s="38" t="s">
        <v>88</v>
      </c>
      <c r="B34" s="39" t="str">
        <f>VLOOKUP(A34,Questions!$B$3:$C$256,2,FALSE)</f>
        <v>Describe your organization’s business background and ownership structure, including all parent and subsidiary relationships.</v>
      </c>
      <c r="C34" s="54" t="s">
        <v>89</v>
      </c>
      <c r="D34" s="9"/>
      <c r="E34" s="49" t="str">
        <f>IF((C34=""),VLOOKUP(A34,Questions!B$18:G$258,4,FALSE),IF(C34="Yes",VLOOKUP(A34,Questions!B$18:G$258,6,FALSE),IF(C34="No",VLOOKUP(A34,Questions!B$18:G$258,5,FALSE),"N/A")))</f>
        <v>N/A</v>
      </c>
      <c r="F34" s="46" t="str">
        <f>VLOOKUP(A34,'Analyst Report'!$A$38:$E$287,5,FALSE)</f>
        <v> </v>
      </c>
      <c r="G34" s="13"/>
      <c r="H34" s="13"/>
      <c r="I34" s="13"/>
      <c r="J34" s="13"/>
      <c r="K34" s="13"/>
      <c r="L34" s="13"/>
      <c r="M34" s="13"/>
      <c r="N34" s="13"/>
      <c r="O34" s="13"/>
      <c r="P34" s="13"/>
      <c r="Q34" s="13"/>
      <c r="R34" s="13"/>
      <c r="S34" s="13"/>
      <c r="T34" s="13"/>
      <c r="U34" s="13"/>
      <c r="V34" s="13"/>
      <c r="W34" s="13"/>
      <c r="X34" s="13"/>
      <c r="Y34" s="13"/>
      <c r="Z34" s="13"/>
    </row>
    <row r="35" ht="54.0" customHeight="1">
      <c r="A35" s="38" t="s">
        <v>90</v>
      </c>
      <c r="B35" s="39" t="str">
        <f>VLOOKUP(A35,Questions!$B$3:$C$256,2,FALSE)</f>
        <v>Have you had an unplanned disruption to this product/service in the last 12 months?</v>
      </c>
      <c r="C35" s="47" t="s">
        <v>76</v>
      </c>
      <c r="D35" s="55" t="s">
        <v>91</v>
      </c>
      <c r="E35" s="49" t="str">
        <f>IF((C35=""),VLOOKUP(A35,Questions!B$18:G$258,4,FALSE),IF(C35="Yes",VLOOKUP(A35,Questions!B$18:G$258,6,FALSE),IF(C35="No",VLOOKUP(A35,Questions!B$18:G$258,5,FALSE),"N/A")))</f>
        <v> </v>
      </c>
      <c r="F35" s="46" t="str">
        <f>VLOOKUP(A35,'Analyst Report'!$A$38:$E$287,5,FALSE)</f>
        <v> </v>
      </c>
      <c r="G35" s="13"/>
      <c r="H35" s="13"/>
      <c r="I35" s="13"/>
      <c r="J35" s="13"/>
      <c r="K35" s="13"/>
      <c r="L35" s="13"/>
      <c r="M35" s="13"/>
      <c r="N35" s="13"/>
      <c r="O35" s="13"/>
      <c r="P35" s="13"/>
      <c r="Q35" s="13"/>
      <c r="R35" s="13"/>
      <c r="S35" s="13"/>
      <c r="T35" s="13"/>
      <c r="U35" s="13"/>
      <c r="V35" s="13"/>
      <c r="W35" s="13"/>
      <c r="X35" s="13"/>
      <c r="Y35" s="13"/>
      <c r="Z35" s="13"/>
    </row>
    <row r="36" ht="54.0" customHeight="1">
      <c r="A36" s="38" t="s">
        <v>92</v>
      </c>
      <c r="B36" s="39" t="str">
        <f>VLOOKUP(A36,Questions!$B$3:$C$256,2,FALSE)</f>
        <v>Do you have a dedicated Information Security staff or office?</v>
      </c>
      <c r="C36" s="47" t="s">
        <v>78</v>
      </c>
      <c r="D36" s="56" t="s">
        <v>93</v>
      </c>
      <c r="E36" s="49" t="str">
        <f>IF((C36=""),VLOOKUP(A36,Questions!B$18:G$258,4,FALSE),IF(C36="Yes",VLOOKUP(A36,Questions!B$18:G$258,6,FALSE),IF(C36="No",VLOOKUP(A36,Questions!B$18:G$258,5,FALSE),"N/A")))</f>
        <v>Describe your Information Security Office, including size, talents, resources, etc.</v>
      </c>
      <c r="F36" s="46" t="str">
        <f>VLOOKUP(A36,'Analyst Report'!$A$38:$E$287,5,FALSE)</f>
        <v> </v>
      </c>
      <c r="G36" s="13"/>
      <c r="H36" s="13"/>
      <c r="I36" s="13"/>
      <c r="J36" s="13"/>
      <c r="K36" s="13"/>
      <c r="L36" s="13"/>
      <c r="M36" s="13"/>
      <c r="N36" s="13"/>
      <c r="O36" s="13"/>
      <c r="P36" s="13"/>
      <c r="Q36" s="13"/>
      <c r="R36" s="13"/>
      <c r="S36" s="13"/>
      <c r="T36" s="13"/>
      <c r="U36" s="13"/>
      <c r="V36" s="13"/>
      <c r="W36" s="13"/>
      <c r="X36" s="13"/>
      <c r="Y36" s="13"/>
      <c r="Z36" s="13"/>
    </row>
    <row r="37" ht="63.75" customHeight="1">
      <c r="A37" s="38" t="s">
        <v>94</v>
      </c>
      <c r="B37" s="39" t="str">
        <f>VLOOKUP(A37,Questions!$B$3:$C$256,2,FALSE)</f>
        <v>Do you have a dedicated Software and System Development team(s)? (e.g. Customer Support, Implementation, Product Management, etc.)</v>
      </c>
      <c r="C37" s="47" t="s">
        <v>78</v>
      </c>
      <c r="D37" s="57" t="s">
        <v>95</v>
      </c>
      <c r="E37" s="49" t="str">
        <f>IF((C37=""),VLOOKUP(A37,Questions!B$18:G$258,4,FALSE),IF(C37="Yes",VLOOKUP(A37,Questions!B$18:G$258,6,FALSE),IF(C37="No",VLOOKUP(A37,Questions!B$18:G$258,5,FALSE),"N/A")))</f>
        <v>Describe the structure and size of your Software and System Development teams. (e.g. Customer Support, Implementation, Product Management, etc.)</v>
      </c>
      <c r="F37" s="46" t="str">
        <f>VLOOKUP(A37,'Analyst Report'!$A$38:$E$287,5,FALSE)</f>
        <v> </v>
      </c>
      <c r="G37" s="13"/>
      <c r="H37" s="13"/>
      <c r="I37" s="13"/>
      <c r="J37" s="13"/>
      <c r="K37" s="13"/>
      <c r="L37" s="13"/>
      <c r="M37" s="13"/>
      <c r="N37" s="13"/>
      <c r="O37" s="13"/>
      <c r="P37" s="13"/>
      <c r="Q37" s="13"/>
      <c r="R37" s="13"/>
      <c r="S37" s="13"/>
      <c r="T37" s="13"/>
      <c r="U37" s="13"/>
      <c r="V37" s="13"/>
      <c r="W37" s="13"/>
      <c r="X37" s="13"/>
      <c r="Y37" s="13"/>
      <c r="Z37" s="13"/>
    </row>
    <row r="38" ht="54.0" customHeight="1">
      <c r="A38" s="39" t="s">
        <v>96</v>
      </c>
      <c r="B38" s="39" t="str">
        <f>VLOOKUP(A38,Questions!$B$3:$C$256,2,FALSE)</f>
        <v>Use this area to share information about your environment that will assist those who are assessing your company data security program.</v>
      </c>
      <c r="C38" s="58" t="s">
        <v>97</v>
      </c>
      <c r="D38" s="9"/>
      <c r="E38" s="49" t="str">
        <f>IF((C38=""),VLOOKUP(A38,Questions!B$18:G$258,4,FALSE),IF(C38="Yes",VLOOKUP(A38,Questions!B$18:G$258,6,FALSE),IF(C38="No",VLOOKUP(A38,Questions!B$18:G$258,5,FALSE),"N/A")))</f>
        <v>N/A</v>
      </c>
      <c r="F38" s="46" t="str">
        <f>VLOOKUP(A38,'Analyst Report'!$A$38:$E$287,5,FALSE)</f>
        <v> </v>
      </c>
      <c r="G38" s="13"/>
      <c r="H38" s="13"/>
      <c r="I38" s="13"/>
      <c r="J38" s="13"/>
      <c r="K38" s="13"/>
      <c r="L38" s="13"/>
      <c r="M38" s="13"/>
      <c r="N38" s="13"/>
      <c r="O38" s="13"/>
      <c r="P38" s="13"/>
      <c r="Q38" s="13"/>
      <c r="R38" s="13"/>
      <c r="S38" s="13"/>
      <c r="T38" s="13"/>
      <c r="U38" s="13"/>
      <c r="V38" s="13"/>
      <c r="W38" s="13"/>
      <c r="X38" s="13"/>
      <c r="Y38" s="13"/>
      <c r="Z38" s="13"/>
    </row>
    <row r="39" ht="36.0" customHeight="1">
      <c r="A39" s="59" t="s">
        <v>10</v>
      </c>
      <c r="B39" s="9"/>
      <c r="C39" s="33" t="s">
        <v>70</v>
      </c>
      <c r="D39" s="33" t="s">
        <v>71</v>
      </c>
      <c r="E39" s="43" t="s">
        <v>72</v>
      </c>
      <c r="F39" s="60" t="s">
        <v>73</v>
      </c>
      <c r="G39" s="13"/>
      <c r="H39" s="13"/>
      <c r="I39" s="13"/>
      <c r="J39" s="13"/>
      <c r="K39" s="13"/>
      <c r="L39" s="13"/>
      <c r="M39" s="13"/>
      <c r="N39" s="13"/>
      <c r="O39" s="13"/>
      <c r="P39" s="13"/>
      <c r="Q39" s="13"/>
      <c r="R39" s="13"/>
      <c r="S39" s="13"/>
      <c r="T39" s="13"/>
      <c r="U39" s="13"/>
      <c r="V39" s="13"/>
      <c r="W39" s="13"/>
      <c r="X39" s="13"/>
      <c r="Y39" s="13"/>
      <c r="Z39" s="13"/>
    </row>
    <row r="40" ht="96.75" customHeight="1">
      <c r="A40" s="38" t="s">
        <v>98</v>
      </c>
      <c r="B40" s="39" t="str">
        <f>VLOOKUP(A40,Questions!$B$3:$C$256,2,FALSE)</f>
        <v>Have you undergone a SSAE 18/SOC 2 audit?</v>
      </c>
      <c r="C40" s="47" t="s">
        <v>76</v>
      </c>
      <c r="D40" s="61" t="s">
        <v>99</v>
      </c>
      <c r="E40" s="49" t="str">
        <f>IF((C40=""),VLOOKUP(A40,Questions!B$18:G$258,4,FALSE),IF(C40="Yes",VLOOKUP(A40,Questions!B$18:G$258,6,FALSE),IF(C40="No",VLOOKUP(A40,Questions!B$18:G$258,5,FALSE),"N/A")))</f>
        <v>Describe any plans to undergo a SSAE 18 audit.</v>
      </c>
      <c r="F40" s="62" t="str">
        <f>VLOOKUP(A40,'Analyst Report'!$A$38:$E$287,5,FALSE)</f>
        <v> </v>
      </c>
      <c r="G40" s="13"/>
      <c r="H40" s="13"/>
      <c r="I40" s="13"/>
      <c r="J40" s="13"/>
      <c r="K40" s="13"/>
      <c r="L40" s="13"/>
      <c r="M40" s="13"/>
      <c r="N40" s="13"/>
      <c r="O40" s="13"/>
      <c r="P40" s="13"/>
      <c r="Q40" s="13"/>
      <c r="R40" s="13"/>
      <c r="S40" s="13"/>
      <c r="T40" s="13"/>
      <c r="U40" s="13"/>
      <c r="V40" s="13"/>
      <c r="W40" s="13"/>
      <c r="X40" s="13"/>
      <c r="Y40" s="13"/>
      <c r="Z40" s="13"/>
    </row>
    <row r="41" ht="48.0" customHeight="1">
      <c r="A41" s="38" t="s">
        <v>100</v>
      </c>
      <c r="B41" s="39" t="str">
        <f>VLOOKUP(A41,Questions!$B$3:$C$256,2,FALSE)</f>
        <v>Have you completed the Cloud Security Alliance (CSA) self assessment or CAIQ?</v>
      </c>
      <c r="C41" s="47" t="s">
        <v>76</v>
      </c>
      <c r="D41" s="61" t="s">
        <v>101</v>
      </c>
      <c r="E41" s="49" t="str">
        <f>IF((C41=""),VLOOKUP(A41,Questions!B$18:G$258,4,FALSE),IF(C41="Yes",VLOOKUP(A41,Questions!B$18:G$258,6,FALSE),IF(C41="No",VLOOKUP(A41,Questions!B$18:G$258,5,FALSE),"N/A")))</f>
        <v>Describe any plans to complete the CSA self assessment or CAIQ.</v>
      </c>
      <c r="F41" s="62" t="str">
        <f>VLOOKUP(A41,'Analyst Report'!$A$38:$E$287,5,FALSE)</f>
        <v> </v>
      </c>
      <c r="G41" s="13"/>
      <c r="H41" s="13"/>
      <c r="I41" s="13"/>
      <c r="J41" s="13"/>
      <c r="K41" s="13"/>
      <c r="L41" s="13"/>
      <c r="M41" s="13"/>
      <c r="N41" s="13"/>
      <c r="O41" s="13"/>
      <c r="P41" s="13"/>
      <c r="Q41" s="13"/>
      <c r="R41" s="13"/>
      <c r="S41" s="13"/>
      <c r="T41" s="13"/>
      <c r="U41" s="13"/>
      <c r="V41" s="13"/>
      <c r="W41" s="13"/>
      <c r="X41" s="13"/>
      <c r="Y41" s="13"/>
      <c r="Z41" s="13"/>
    </row>
    <row r="42" ht="48.0" customHeight="1">
      <c r="A42" s="38" t="s">
        <v>102</v>
      </c>
      <c r="B42" s="39" t="str">
        <f>VLOOKUP(A42,Questions!$B$3:$C$256,2,FALSE)</f>
        <v>Have you received the Cloud Security Alliance STAR certification?</v>
      </c>
      <c r="C42" s="47" t="s">
        <v>76</v>
      </c>
      <c r="D42" s="61" t="s">
        <v>103</v>
      </c>
      <c r="E42" s="49" t="str">
        <f>IF((C42=""),VLOOKUP(A42,Questions!B$18:G$258,4,FALSE),IF(C42="Yes",VLOOKUP(A42,Questions!B$18:G$258,6,FALSE),IF(C42="No",VLOOKUP(A42,Questions!B$18:G$258,5,FALSE),"N/A")))</f>
        <v>Describe any plans to obtain CSA STAR certification.</v>
      </c>
      <c r="F42" s="62" t="str">
        <f>VLOOKUP(A42,'Analyst Report'!$A$38:$E$287,5,FALSE)</f>
        <v> </v>
      </c>
      <c r="G42" s="13"/>
      <c r="H42" s="13"/>
      <c r="I42" s="13"/>
      <c r="J42" s="13"/>
      <c r="K42" s="13"/>
      <c r="L42" s="13"/>
      <c r="M42" s="13"/>
      <c r="N42" s="13"/>
      <c r="O42" s="13"/>
      <c r="P42" s="13"/>
      <c r="Q42" s="13"/>
      <c r="R42" s="13"/>
      <c r="S42" s="13"/>
      <c r="T42" s="13"/>
      <c r="U42" s="13"/>
      <c r="V42" s="13"/>
      <c r="W42" s="13"/>
      <c r="X42" s="13"/>
      <c r="Y42" s="13"/>
      <c r="Z42" s="13"/>
    </row>
    <row r="43" ht="81.75" customHeight="1">
      <c r="A43" s="38" t="s">
        <v>104</v>
      </c>
      <c r="B43" s="39" t="str">
        <f>VLOOKUP(A43,Questions!$B$3:$C$256,2,FALSE)</f>
        <v>Do you conform with a specific industry standard security framework? (e.g. NIST Cybersecurity Framework, CIS Controls, ISO 27001, etc.)</v>
      </c>
      <c r="C43" s="47" t="s">
        <v>78</v>
      </c>
      <c r="D43" s="63" t="s">
        <v>105</v>
      </c>
      <c r="E43" s="49" t="str">
        <f>IF((C43=""),VLOOKUP(A43,Questions!B$18:G$258,4,FALSE),IF(C43="Yes",VLOOKUP(A43,Questions!B$18:G$258,6,FALSE),IF(C43="No",VLOOKUP(A43,Questions!B$18:G$258,5,FALSE),"N/A")))</f>
        <v>Provide documentation on how your organization conforms to your chosen framework and indicate current certification levels, where appropriate.</v>
      </c>
      <c r="F43" s="62" t="str">
        <f>VLOOKUP(A43,'Analyst Report'!$A$38:$E$287,5,FALSE)</f>
        <v> </v>
      </c>
      <c r="G43" s="13"/>
      <c r="H43" s="13"/>
      <c r="I43" s="13"/>
      <c r="J43" s="13"/>
      <c r="K43" s="13"/>
      <c r="L43" s="13"/>
      <c r="M43" s="13"/>
      <c r="N43" s="13"/>
      <c r="O43" s="13"/>
      <c r="P43" s="13"/>
      <c r="Q43" s="13"/>
      <c r="R43" s="13"/>
      <c r="S43" s="13"/>
      <c r="T43" s="13"/>
      <c r="U43" s="13"/>
      <c r="V43" s="13"/>
      <c r="W43" s="13"/>
      <c r="X43" s="13"/>
      <c r="Y43" s="13"/>
      <c r="Z43" s="13"/>
    </row>
    <row r="44" ht="63.75" customHeight="1">
      <c r="A44" s="38" t="s">
        <v>106</v>
      </c>
      <c r="B44" s="39" t="str">
        <f>VLOOKUP(A44,Questions!$B$3:$C$256,2,FALSE)</f>
        <v>Can the systems that hold the institution's data be compliant with NIST SP 800-171 and/or CMMC Level 3 standards?</v>
      </c>
      <c r="C44" s="47" t="s">
        <v>78</v>
      </c>
      <c r="D44" s="64" t="s">
        <v>107</v>
      </c>
      <c r="E44" s="49" t="str">
        <f>IF((C44=""),VLOOKUP(A44,Questions!B$18:G$258,4,FALSE),IF(C44="Yes",VLOOKUP(A44,Questions!B$18:G$258,6,FALSE),IF(C44="No",VLOOKUP(A44,Questions!B$18:G$258,5,FALSE),"N/A")))</f>
        <v>if you have a 3rd party hosting provider, please provide how you comply with 800-171 where your 3rd party uses a shared responsibility mode</v>
      </c>
      <c r="F44" s="62" t="str">
        <f>VLOOKUP(A44,'Analyst Report'!$A$38:$E$287,5,FALSE)</f>
        <v> </v>
      </c>
      <c r="G44" s="13"/>
      <c r="H44" s="13"/>
      <c r="I44" s="13"/>
      <c r="J44" s="13"/>
      <c r="K44" s="13"/>
      <c r="L44" s="13"/>
      <c r="M44" s="13"/>
      <c r="N44" s="13"/>
      <c r="O44" s="13"/>
      <c r="P44" s="13"/>
      <c r="Q44" s="13"/>
      <c r="R44" s="13"/>
      <c r="S44" s="13"/>
      <c r="T44" s="13"/>
      <c r="U44" s="13"/>
      <c r="V44" s="13"/>
      <c r="W44" s="13"/>
      <c r="X44" s="13"/>
      <c r="Y44" s="13"/>
      <c r="Z44" s="13"/>
    </row>
    <row r="45" ht="63.75" customHeight="1">
      <c r="A45" s="38" t="s">
        <v>108</v>
      </c>
      <c r="B45" s="39" t="str">
        <f>VLOOKUP(A45,Questions!$B$3:$C$256,2,FALSE)</f>
        <v>Can you provide overall system and/or application architecture diagrams including a full description of the data flow for all components of the system?</v>
      </c>
      <c r="C45" s="47" t="s">
        <v>78</v>
      </c>
      <c r="D45" s="65" t="s">
        <v>109</v>
      </c>
      <c r="E45" s="49" t="str">
        <f>IF((C45=""),VLOOKUP(A45,Questions!B$18:G$258,4,FALSE),IF(C45="Yes",VLOOKUP(A45,Questions!B$18:G$258,6,FALSE),IF(C45="No",VLOOKUP(A45,Questions!B$18:G$258,5,FALSE),"N/A")))</f>
        <v>Provide your diagrams (or a valid link to it) upon submission.</v>
      </c>
      <c r="F45" s="62" t="str">
        <f>VLOOKUP(A45,'Analyst Report'!$A$38:$E$287,5,FALSE)</f>
        <v> </v>
      </c>
      <c r="G45" s="13"/>
      <c r="H45" s="13"/>
      <c r="I45" s="13"/>
      <c r="J45" s="13"/>
      <c r="K45" s="13"/>
      <c r="L45" s="13"/>
      <c r="M45" s="13"/>
      <c r="N45" s="13"/>
      <c r="O45" s="13"/>
      <c r="P45" s="13"/>
      <c r="Q45" s="13"/>
      <c r="R45" s="13"/>
      <c r="S45" s="13"/>
      <c r="T45" s="13"/>
      <c r="U45" s="13"/>
      <c r="V45" s="13"/>
      <c r="W45" s="13"/>
      <c r="X45" s="13"/>
      <c r="Y45" s="13"/>
      <c r="Z45" s="13"/>
    </row>
    <row r="46" ht="63.75" customHeight="1">
      <c r="A46" s="38" t="s">
        <v>110</v>
      </c>
      <c r="B46" s="39" t="str">
        <f>VLOOKUP(A46,Questions!$B$3:$C$256,2,FALSE)</f>
        <v>Does your organization have a data privacy policy?</v>
      </c>
      <c r="C46" s="47" t="s">
        <v>78</v>
      </c>
      <c r="D46" s="66" t="s">
        <v>47</v>
      </c>
      <c r="E46" s="49" t="str">
        <f>IF((C46=""),VLOOKUP(A46,Questions!B$18:G$258,4,FALSE),IF(C46="Yes",VLOOKUP(A46,Questions!B$18:G$258,6,FALSE),IF(C46="No",VLOOKUP(A46,Questions!B$18:G$258,5,FALSE),"N/A")))</f>
        <v>Provide your data privacy document (or a valid link to it) upon submission.</v>
      </c>
      <c r="F46" s="62" t="str">
        <f>VLOOKUP(A46,'Analyst Report'!$A$38:$E$287,5,FALSE)</f>
        <v> </v>
      </c>
      <c r="G46" s="13"/>
      <c r="H46" s="13"/>
      <c r="I46" s="13"/>
      <c r="J46" s="13"/>
      <c r="K46" s="13"/>
      <c r="L46" s="13"/>
      <c r="M46" s="13"/>
      <c r="N46" s="13"/>
      <c r="O46" s="13"/>
      <c r="P46" s="13"/>
      <c r="Q46" s="13"/>
      <c r="R46" s="13"/>
      <c r="S46" s="13"/>
      <c r="T46" s="13"/>
      <c r="U46" s="13"/>
      <c r="V46" s="13"/>
      <c r="W46" s="13"/>
      <c r="X46" s="13"/>
      <c r="Y46" s="13"/>
      <c r="Z46" s="13"/>
    </row>
    <row r="47" ht="124.5" customHeight="1">
      <c r="A47" s="38" t="s">
        <v>111</v>
      </c>
      <c r="B47" s="39" t="str">
        <f>VLOOKUP(A47,Questions!$B$3:$C$256,2,FALSE)</f>
        <v>Do you have a documented, and currently implemented, employee onboarding and offboarding policy?</v>
      </c>
      <c r="C47" s="47" t="s">
        <v>78</v>
      </c>
      <c r="D47" s="67" t="s">
        <v>112</v>
      </c>
      <c r="E47" s="49" t="str">
        <f>IF((C47=""),VLOOKUP(A47,Questions!B$18:G$258,4,FALSE),IF(C47="Yes",VLOOKUP(A47,Questions!B$18:G$258,6,FALSE),IF(C47="No",VLOOKUP(A47,Questions!B$18:G$258,5,FALSE),"N/A")))</f>
        <v>Provide a reference to your employee onboarding and offboarding policy and supporting documentation or submit it along with this fully-populated HECVAT.</v>
      </c>
      <c r="F47" s="62" t="str">
        <f>VLOOKUP(A47,'Analyst Report'!$A$38:$E$287,5,FALSE)</f>
        <v> </v>
      </c>
      <c r="G47" s="13"/>
      <c r="H47" s="13"/>
      <c r="I47" s="13"/>
      <c r="J47" s="13"/>
      <c r="K47" s="13"/>
      <c r="L47" s="13"/>
      <c r="M47" s="13"/>
      <c r="N47" s="13"/>
      <c r="O47" s="13"/>
      <c r="P47" s="13"/>
      <c r="Q47" s="13"/>
      <c r="R47" s="13"/>
      <c r="S47" s="13"/>
      <c r="T47" s="13"/>
      <c r="U47" s="13"/>
      <c r="V47" s="13"/>
      <c r="W47" s="13"/>
      <c r="X47" s="13"/>
      <c r="Y47" s="13"/>
      <c r="Z47" s="13"/>
    </row>
    <row r="48" ht="63.75" customHeight="1">
      <c r="A48" s="38" t="s">
        <v>113</v>
      </c>
      <c r="B48" s="39" t="str">
        <f>VLOOKUP(A48,Questions!$B$3:$C$256,2,FALSE)</f>
        <v>Do you have a documented change management process?</v>
      </c>
      <c r="C48" s="47" t="s">
        <v>78</v>
      </c>
      <c r="D48" s="66" t="s">
        <v>114</v>
      </c>
      <c r="E48" s="49" t="str">
        <f>IF((C48=""),VLOOKUP(A48,Questions!B$18:G$258,4,FALSE),IF(C48="Yes",VLOOKUP(A48,Questions!B$18:G$258,6,FALSE),IF(C48="No",VLOOKUP(A48,Questions!B$18:G$258,5,FALSE),"N/A")))</f>
        <v>Summarize your current change management process.</v>
      </c>
      <c r="F48" s="62" t="str">
        <f>VLOOKUP(A48,'Analyst Report'!$A$38:$E$287,5,FALSE)</f>
        <v> </v>
      </c>
      <c r="G48" s="13"/>
      <c r="H48" s="13"/>
      <c r="I48" s="13"/>
      <c r="J48" s="13"/>
      <c r="K48" s="13"/>
      <c r="L48" s="13"/>
      <c r="M48" s="13"/>
      <c r="N48" s="13"/>
      <c r="O48" s="13"/>
      <c r="P48" s="13"/>
      <c r="Q48" s="13"/>
      <c r="R48" s="13"/>
      <c r="S48" s="13"/>
      <c r="T48" s="13"/>
      <c r="U48" s="13"/>
      <c r="V48" s="13"/>
      <c r="W48" s="13"/>
      <c r="X48" s="13"/>
      <c r="Y48" s="13"/>
      <c r="Z48" s="13"/>
    </row>
    <row r="49" ht="93.0" customHeight="1">
      <c r="A49" s="38" t="s">
        <v>115</v>
      </c>
      <c r="B49" s="39" t="str">
        <f>VLOOKUP(A49,Questions!$B$3:$C$256,2,FALSE)</f>
        <v>Has a VPAT or ACR been created or updated for the product and version under consideration within the past year?</v>
      </c>
      <c r="C49" s="47" t="s">
        <v>78</v>
      </c>
      <c r="D49" s="64" t="s">
        <v>116</v>
      </c>
      <c r="E49" s="49" t="str">
        <f>IF((C49=""),VLOOKUP(A49,Questions!B$18:G$258,4,FALSE),IF(C49="Yes",VLOOKUP(A49,Questions!B$18:G$258,6,FALSE),IF(C49="No",VLOOKUP(A49,Questions!B$18:G$258,5,FALSE),"N/A")))</f>
        <v>State the date the VPAT was completed. Include this VPAT in your submission and/or link to its web location.</v>
      </c>
      <c r="F49" s="62" t="str">
        <f>VLOOKUP(A49,'Analyst Report'!$A$38:$E$287,5,FALSE)</f>
        <v> </v>
      </c>
      <c r="G49" s="13"/>
      <c r="H49" s="13"/>
      <c r="I49" s="13"/>
      <c r="J49" s="13"/>
      <c r="K49" s="13"/>
      <c r="L49" s="13"/>
      <c r="M49" s="13"/>
      <c r="N49" s="13"/>
      <c r="O49" s="13"/>
      <c r="P49" s="13"/>
      <c r="Q49" s="13"/>
      <c r="R49" s="13"/>
      <c r="S49" s="13"/>
      <c r="T49" s="13"/>
      <c r="U49" s="13"/>
      <c r="V49" s="13"/>
      <c r="W49" s="13"/>
      <c r="X49" s="13"/>
      <c r="Y49" s="13"/>
      <c r="Z49" s="13"/>
    </row>
    <row r="50" ht="63.75" customHeight="1">
      <c r="A50" s="38" t="s">
        <v>117</v>
      </c>
      <c r="B50" s="39" t="str">
        <f>VLOOKUP(A50,Questions!$B$3:$C$256,2,FALSE)</f>
        <v>Do you have documentation to support the accessibility features of your product?</v>
      </c>
      <c r="C50" s="47" t="s">
        <v>78</v>
      </c>
      <c r="D50" s="64" t="s">
        <v>118</v>
      </c>
      <c r="E50" s="49" t="str">
        <f>IF((C50=""),VLOOKUP(A50,Questions!B$18:G$258,4,FALSE),IF(C50="Yes",VLOOKUP(A50,Questions!B$18:G$258,6,FALSE),IF(C50="No",VLOOKUP(A50,Questions!B$18:G$258,5,FALSE),"N/A")))</f>
        <v>Provide examples with links where possible.</v>
      </c>
      <c r="F50" s="62" t="str">
        <f>VLOOKUP(A50,'Analyst Report'!$A$38:$E$287,5,FALSE)</f>
        <v> </v>
      </c>
      <c r="G50" s="13"/>
      <c r="H50" s="13"/>
      <c r="I50" s="13"/>
      <c r="J50" s="13"/>
      <c r="K50" s="13"/>
      <c r="L50" s="13"/>
      <c r="M50" s="13"/>
      <c r="N50" s="13"/>
      <c r="O50" s="13"/>
      <c r="P50" s="13"/>
      <c r="Q50" s="13"/>
      <c r="R50" s="13"/>
      <c r="S50" s="13"/>
      <c r="T50" s="13"/>
      <c r="U50" s="13"/>
      <c r="V50" s="13"/>
      <c r="W50" s="13"/>
      <c r="X50" s="13"/>
      <c r="Y50" s="13"/>
      <c r="Z50" s="13"/>
    </row>
    <row r="51" ht="36.0" customHeight="1">
      <c r="A51" s="68" t="s">
        <v>119</v>
      </c>
      <c r="B51" s="9"/>
      <c r="C51" s="33" t="s">
        <v>70</v>
      </c>
      <c r="D51" s="33" t="s">
        <v>71</v>
      </c>
      <c r="E51" s="43" t="s">
        <v>72</v>
      </c>
      <c r="F51" s="69" t="s">
        <v>73</v>
      </c>
      <c r="G51" s="13"/>
      <c r="H51" s="13"/>
      <c r="I51" s="13"/>
      <c r="J51" s="13"/>
      <c r="K51" s="13"/>
      <c r="L51" s="13"/>
      <c r="M51" s="13"/>
      <c r="N51" s="13"/>
      <c r="O51" s="13"/>
      <c r="P51" s="13"/>
      <c r="Q51" s="13"/>
      <c r="R51" s="13"/>
      <c r="S51" s="13"/>
      <c r="T51" s="13"/>
      <c r="U51" s="13"/>
      <c r="V51" s="13"/>
      <c r="W51" s="13"/>
      <c r="X51" s="13"/>
      <c r="Y51" s="13"/>
      <c r="Z51" s="13"/>
    </row>
    <row r="52" ht="88.5" customHeight="1">
      <c r="A52" s="38" t="s">
        <v>120</v>
      </c>
      <c r="B52" s="39" t="str">
        <f>VLOOKUP(A52,Questions!$B$3:$C$256,2,FALSE)</f>
        <v>Has a third party expert conducted an audit of the most recent version of your product?</v>
      </c>
      <c r="C52" s="47" t="s">
        <v>78</v>
      </c>
      <c r="D52" s="64" t="s">
        <v>121</v>
      </c>
      <c r="E52" s="49" t="str">
        <f>IF((C52=""),VLOOKUP(A52,Questions!B$18:G$258,4,FALSE),IF(C52="Yes",VLOOKUP(A52,Questions!B$18:G$258,6,FALSE),IF(C52="No",VLOOKUP(A52,Questions!B$18:G$258,5,FALSE),"N/A")))</f>
        <v>State when the audit was conducted and by whom? Include the results in your submission and/or link to its web location.</v>
      </c>
      <c r="F52" s="62" t="str">
        <f>VLOOKUP(A52,'Analyst Report'!$A$38:$E$287,5,FALSE)</f>
        <v> </v>
      </c>
      <c r="G52" s="13"/>
      <c r="H52" s="13"/>
      <c r="I52" s="13"/>
      <c r="J52" s="13"/>
      <c r="K52" s="13"/>
      <c r="L52" s="13"/>
      <c r="M52" s="13"/>
      <c r="N52" s="13"/>
      <c r="O52" s="13"/>
      <c r="P52" s="13"/>
      <c r="Q52" s="13"/>
      <c r="R52" s="13"/>
      <c r="S52" s="13"/>
      <c r="T52" s="13"/>
      <c r="U52" s="13"/>
      <c r="V52" s="13"/>
      <c r="W52" s="13"/>
      <c r="X52" s="13"/>
      <c r="Y52" s="13"/>
      <c r="Z52" s="13"/>
    </row>
    <row r="53" ht="60.0" customHeight="1">
      <c r="A53" s="38" t="s">
        <v>122</v>
      </c>
      <c r="B53" s="39" t="str">
        <f>VLOOKUP(A53,Questions!$B$3:$C$256,2,FALSE)</f>
        <v>Do you have a documented and implemented process for verifying accessibility conformance?</v>
      </c>
      <c r="C53" s="47" t="s">
        <v>78</v>
      </c>
      <c r="D53" s="70" t="s">
        <v>123</v>
      </c>
      <c r="E53" s="49" t="str">
        <f>IF((C53=""),VLOOKUP(A53,Questions!B$18:G$258,4,FALSE),IF(C53="Yes",VLOOKUP(A53,Questions!B$18:G$258,6,FALSE),IF(C53="No",VLOOKUP(A53,Questions!B$18:G$258,5,FALSE),"N/A")))</f>
        <v>Describe your processes and methodologies for validating accessibility conformance.</v>
      </c>
      <c r="F53" s="62" t="str">
        <f>VLOOKUP(A53,'Analyst Report'!$A$38:$E$287,5,FALSE)</f>
        <v> </v>
      </c>
      <c r="G53" s="13"/>
      <c r="H53" s="13"/>
      <c r="I53" s="13"/>
      <c r="J53" s="13"/>
      <c r="K53" s="13"/>
      <c r="L53" s="13"/>
      <c r="M53" s="13"/>
      <c r="N53" s="13"/>
      <c r="O53" s="13"/>
      <c r="P53" s="13"/>
      <c r="Q53" s="13"/>
      <c r="R53" s="13"/>
      <c r="S53" s="13"/>
      <c r="T53" s="13"/>
      <c r="U53" s="13"/>
      <c r="V53" s="13"/>
      <c r="W53" s="13"/>
      <c r="X53" s="13"/>
      <c r="Y53" s="13"/>
      <c r="Z53" s="13"/>
    </row>
    <row r="54" ht="48.0" customHeight="1">
      <c r="A54" s="38" t="s">
        <v>124</v>
      </c>
      <c r="B54" s="39" t="str">
        <f>VLOOKUP(A54,Questions!$B$3:$C$256,2,FALSE)</f>
        <v>Have you adopted a technical or legal standard of conformance for the product in question?</v>
      </c>
      <c r="C54" s="47" t="s">
        <v>78</v>
      </c>
      <c r="D54" s="70" t="s">
        <v>125</v>
      </c>
      <c r="E54" s="49" t="str">
        <f>IF((C54=""),VLOOKUP(A54,Questions!B$18:G$258,4,FALSE),IF(C54="Yes",VLOOKUP(A54,Questions!B$18:G$258,6,FALSE),IF(C54="No",VLOOKUP(A54,Questions!B$18:G$258,5,FALSE),"N/A")))</f>
        <v>Indicate which primary standards and comment upon any additional standards the product meets.</v>
      </c>
      <c r="F54" s="62" t="str">
        <f>VLOOKUP(A54,'Analyst Report'!$A$38:$E$287,5,FALSE)</f>
        <v> </v>
      </c>
      <c r="G54" s="13"/>
      <c r="H54" s="13"/>
      <c r="I54" s="13"/>
      <c r="J54" s="13"/>
      <c r="K54" s="13"/>
      <c r="L54" s="13"/>
      <c r="M54" s="13"/>
      <c r="N54" s="13"/>
      <c r="O54" s="13"/>
      <c r="P54" s="13"/>
      <c r="Q54" s="13"/>
      <c r="R54" s="13"/>
      <c r="S54" s="13"/>
      <c r="T54" s="13"/>
      <c r="U54" s="13"/>
      <c r="V54" s="13"/>
      <c r="W54" s="13"/>
      <c r="X54" s="13"/>
      <c r="Y54" s="13"/>
      <c r="Z54" s="13"/>
    </row>
    <row r="55" ht="60.75" customHeight="1">
      <c r="A55" s="38" t="s">
        <v>126</v>
      </c>
      <c r="B55" s="39" t="str">
        <f>VLOOKUP(A55,Questions!$B$3:$C$256,2,FALSE)</f>
        <v>Can you provide a current, detailed accessibility roadmap with delivery timelines?</v>
      </c>
      <c r="C55" s="47" t="s">
        <v>78</v>
      </c>
      <c r="D55" s="70" t="s">
        <v>127</v>
      </c>
      <c r="E55" s="49" t="str">
        <f>IF((C55=""),VLOOKUP(A55,Questions!B$18:G$258,4,FALSE),IF(C55="Yes",VLOOKUP(A55,Questions!B$18:G$258,6,FALSE),IF(C55="No",VLOOKUP(A55,Questions!B$18:G$258,5,FALSE),"N/A")))</f>
        <v>Comment upon how far into the future the roadmap extends. Provide evidence (including links) of having delivered upon the accessibility roadmap in the past.</v>
      </c>
      <c r="F55" s="62" t="str">
        <f>VLOOKUP(A55,'Analyst Report'!$A$38:$E$287,5,FALSE)</f>
        <v> </v>
      </c>
      <c r="G55" s="13"/>
      <c r="H55" s="13"/>
      <c r="I55" s="13"/>
      <c r="J55" s="13"/>
      <c r="K55" s="13"/>
      <c r="L55" s="13"/>
      <c r="M55" s="13"/>
      <c r="N55" s="13"/>
      <c r="O55" s="13"/>
      <c r="P55" s="13"/>
      <c r="Q55" s="13"/>
      <c r="R55" s="13"/>
      <c r="S55" s="13"/>
      <c r="T55" s="13"/>
      <c r="U55" s="13"/>
      <c r="V55" s="13"/>
      <c r="W55" s="13"/>
      <c r="X55" s="13"/>
      <c r="Y55" s="13"/>
      <c r="Z55" s="13"/>
    </row>
    <row r="56" ht="130.5" customHeight="1">
      <c r="A56" s="38" t="s">
        <v>128</v>
      </c>
      <c r="B56" s="39" t="str">
        <f>VLOOKUP(A56,Questions!$B$3:$C$256,2,FALSE)</f>
        <v>Do you expect your staff to maintain a current skill set in IT accessibility?</v>
      </c>
      <c r="C56" s="47" t="s">
        <v>78</v>
      </c>
      <c r="D56" s="70" t="s">
        <v>129</v>
      </c>
      <c r="E56" s="49" t="str">
        <f>IF((C56=""),VLOOKUP(A56,Questions!B$18:G$258,4,FALSE),IF(C56="Yes",VLOOKUP(A56,Questions!B$18:G$258,6,FALSE),IF(C56="No",VLOOKUP(A56,Questions!B$18:G$258,5,FALSE),"N/A")))</f>
        <v>Provide any further relevant information about how expertise is maintained; include any accessibility certifications staff may hold (e.g., IAAP WAS &lt;https://www.accessibilityassociation.org/certifications&gt; or DHS Trusted Tester &lt;https://section508.gov/test/trusted-tester&gt;.</v>
      </c>
      <c r="F56" s="62" t="str">
        <f>VLOOKUP(A56,'Analyst Report'!$A$38:$E$287,5,FALSE)</f>
        <v> </v>
      </c>
      <c r="G56" s="13"/>
      <c r="H56" s="13"/>
      <c r="I56" s="13"/>
      <c r="J56" s="13"/>
      <c r="K56" s="13"/>
      <c r="L56" s="13"/>
      <c r="M56" s="13"/>
      <c r="N56" s="13"/>
      <c r="O56" s="13"/>
      <c r="P56" s="13"/>
      <c r="Q56" s="13"/>
      <c r="R56" s="13"/>
      <c r="S56" s="13"/>
      <c r="T56" s="13"/>
      <c r="U56" s="13"/>
      <c r="V56" s="13"/>
      <c r="W56" s="13"/>
      <c r="X56" s="13"/>
      <c r="Y56" s="13"/>
      <c r="Z56" s="13"/>
    </row>
    <row r="57" ht="48.0" customHeight="1">
      <c r="A57" s="38" t="s">
        <v>130</v>
      </c>
      <c r="B57" s="39" t="str">
        <f>VLOOKUP(A57,Questions!$B$3:$C$256,2,FALSE)</f>
        <v>Do you have a documented and implemented process for reporting and tracking accessibility issues?</v>
      </c>
      <c r="C57" s="47" t="s">
        <v>78</v>
      </c>
      <c r="D57" s="70" t="s">
        <v>131</v>
      </c>
      <c r="E57" s="49" t="str">
        <f>IF((C57=""),VLOOKUP(A57,Questions!B$18:G$258,4,FALSE),IF(C57="Yes",VLOOKUP(A57,Questions!B$18:G$258,6,FALSE),IF(C57="No",VLOOKUP(A57,Questions!B$18:G$258,5,FALSE),"N/A")))</f>
        <v>Describe the process and any recent examples of fixes as a result of the process.</v>
      </c>
      <c r="F57" s="62" t="str">
        <f>VLOOKUP(A57,'Analyst Report'!$A$38:$E$287,5,FALSE)</f>
        <v> </v>
      </c>
      <c r="G57" s="13"/>
      <c r="H57" s="13"/>
      <c r="I57" s="13"/>
      <c r="J57" s="13"/>
      <c r="K57" s="13"/>
      <c r="L57" s="13"/>
      <c r="M57" s="13"/>
      <c r="N57" s="13"/>
      <c r="O57" s="13"/>
      <c r="P57" s="13"/>
      <c r="Q57" s="13"/>
      <c r="R57" s="13"/>
      <c r="S57" s="13"/>
      <c r="T57" s="13"/>
      <c r="U57" s="13"/>
      <c r="V57" s="13"/>
      <c r="W57" s="13"/>
      <c r="X57" s="13"/>
      <c r="Y57" s="13"/>
      <c r="Z57" s="13"/>
    </row>
    <row r="58" ht="48.0" customHeight="1">
      <c r="A58" s="38" t="s">
        <v>132</v>
      </c>
      <c r="B58" s="39" t="str">
        <f>VLOOKUP(A58,Questions!$B$3:$C$256,2,FALSE)</f>
        <v>Do you have documented processes and procedures for implementing accessibility into your development lifecycle?</v>
      </c>
      <c r="C58" s="47" t="s">
        <v>78</v>
      </c>
      <c r="D58" s="70" t="s">
        <v>133</v>
      </c>
      <c r="E58" s="49" t="str">
        <f>IF((C58=""),VLOOKUP(A58,Questions!B$18:G$258,4,FALSE),IF(C58="Yes",VLOOKUP(A58,Questions!B$18:G$258,6,FALSE),IF(C58="No",VLOOKUP(A58,Questions!B$18:G$258,5,FALSE),"N/A")))</f>
        <v>Provide further details or multiple means in Additional Information.</v>
      </c>
      <c r="F58" s="62" t="str">
        <f>VLOOKUP(A58,'Analyst Report'!$A$38:$E$287,5,FALSE)</f>
        <v> </v>
      </c>
      <c r="G58" s="13"/>
      <c r="H58" s="13"/>
      <c r="I58" s="13"/>
      <c r="J58" s="13"/>
      <c r="K58" s="13"/>
      <c r="L58" s="13"/>
      <c r="M58" s="13"/>
      <c r="N58" s="13"/>
      <c r="O58" s="13"/>
      <c r="P58" s="13"/>
      <c r="Q58" s="13"/>
      <c r="R58" s="13"/>
      <c r="S58" s="13"/>
      <c r="T58" s="13"/>
      <c r="U58" s="13"/>
      <c r="V58" s="13"/>
      <c r="W58" s="13"/>
      <c r="X58" s="13"/>
      <c r="Y58" s="13"/>
      <c r="Z58" s="13"/>
    </row>
    <row r="59" ht="48.0" customHeight="1">
      <c r="A59" s="38" t="s">
        <v>134</v>
      </c>
      <c r="B59" s="39" t="str">
        <f>VLOOKUP(A59,Questions!$B$3:$C$256,2,FALSE)</f>
        <v>Can all functions of the application or service be performed using only the keyboard?</v>
      </c>
      <c r="C59" s="47" t="s">
        <v>78</v>
      </c>
      <c r="D59" s="70" t="s">
        <v>135</v>
      </c>
      <c r="E59" s="49" t="str">
        <f>IF((C59=""),VLOOKUP(A59,Questions!B$18:G$258,4,FALSE),IF(C59="Yes",VLOOKUP(A59,Questions!B$18:G$258,6,FALSE),IF(C59="No",VLOOKUP(A59,Questions!B$18:G$258,5,FALSE),"N/A")))</f>
        <v>State when and on which platform this was verified.</v>
      </c>
      <c r="F59" s="62" t="str">
        <f>VLOOKUP(A59,'Analyst Report'!$A$38:$E$287,5,FALSE)</f>
        <v> </v>
      </c>
      <c r="G59" s="13"/>
      <c r="H59" s="13"/>
      <c r="I59" s="13"/>
      <c r="J59" s="13"/>
      <c r="K59" s="13"/>
      <c r="L59" s="13"/>
      <c r="M59" s="13"/>
      <c r="N59" s="13"/>
      <c r="O59" s="13"/>
      <c r="P59" s="13"/>
      <c r="Q59" s="13"/>
      <c r="R59" s="13"/>
      <c r="S59" s="13"/>
      <c r="T59" s="13"/>
      <c r="U59" s="13"/>
      <c r="V59" s="13"/>
      <c r="W59" s="13"/>
      <c r="X59" s="13"/>
      <c r="Y59" s="13"/>
      <c r="Z59" s="13"/>
    </row>
    <row r="60" ht="72.75" customHeight="1">
      <c r="A60" s="38" t="s">
        <v>136</v>
      </c>
      <c r="B60" s="39" t="str">
        <f>VLOOKUP(A60,Questions!$B$3:$C$256,2,FALSE)</f>
        <v>Does your product rely on activating a special ‘accessibility mode,’ a ‘lite version’ or accessing an alternate interface for accessibility purposes?</v>
      </c>
      <c r="C60" s="47" t="s">
        <v>76</v>
      </c>
      <c r="D60" s="70" t="s">
        <v>137</v>
      </c>
      <c r="E60" s="49" t="str">
        <f>IF((C60=""),VLOOKUP(A60,Questions!B$18:G$258,4,FALSE),IF(C60="Yes",VLOOKUP(A60,Questions!B$18:G$258,6,FALSE),IF(C60="No",VLOOKUP(A60,Questions!B$18:G$258,5,FALSE),"N/A")))</f>
        <v> </v>
      </c>
      <c r="F60" s="62" t="str">
        <f>VLOOKUP(A60,'Analyst Report'!$A$38:$E$287,5,FALSE)</f>
        <v> </v>
      </c>
      <c r="G60" s="13"/>
      <c r="H60" s="13"/>
      <c r="I60" s="13"/>
      <c r="J60" s="13"/>
      <c r="K60" s="13"/>
      <c r="L60" s="13"/>
      <c r="M60" s="13"/>
      <c r="N60" s="13"/>
      <c r="O60" s="13"/>
      <c r="P60" s="13"/>
      <c r="Q60" s="13"/>
      <c r="R60" s="13"/>
      <c r="S60" s="13"/>
      <c r="T60" s="13"/>
      <c r="U60" s="13"/>
      <c r="V60" s="13"/>
      <c r="W60" s="13"/>
      <c r="X60" s="13"/>
      <c r="Y60" s="13"/>
      <c r="Z60" s="13"/>
    </row>
    <row r="61" ht="36.0" customHeight="1">
      <c r="A61" s="32" t="str">
        <f>IF($C$28="No","Assessment of Third Parties - Optional based on QUALIFIER response.","Assessment of Third Parties")</f>
        <v>Assessment of Third Parties</v>
      </c>
      <c r="B61" s="9"/>
      <c r="C61" s="33" t="s">
        <v>70</v>
      </c>
      <c r="D61" s="33" t="s">
        <v>71</v>
      </c>
      <c r="E61" s="43" t="s">
        <v>72</v>
      </c>
      <c r="F61" s="69" t="s">
        <v>73</v>
      </c>
      <c r="G61" s="13"/>
      <c r="H61" s="13"/>
      <c r="I61" s="13"/>
      <c r="J61" s="13"/>
      <c r="K61" s="13"/>
      <c r="L61" s="13"/>
      <c r="M61" s="13"/>
      <c r="N61" s="13"/>
      <c r="O61" s="13"/>
      <c r="P61" s="13"/>
      <c r="Q61" s="13"/>
      <c r="R61" s="13"/>
      <c r="S61" s="13"/>
      <c r="T61" s="13"/>
      <c r="U61" s="13"/>
      <c r="V61" s="13"/>
      <c r="W61" s="13"/>
      <c r="X61" s="13"/>
      <c r="Y61" s="13"/>
      <c r="Z61" s="13"/>
    </row>
    <row r="62" ht="96.0" customHeight="1">
      <c r="A62" s="38" t="s">
        <v>138</v>
      </c>
      <c r="B62" s="39" t="str">
        <f>VLOOKUP(A62,Questions!$B$3:$C$256,2,FALSE)</f>
        <v>Do you perform security assessments of third party companies with which you share data? (i.e. hosting providers, cloud services, PaaS, IaaS, SaaS, etc.).</v>
      </c>
      <c r="C62" s="47" t="s">
        <v>76</v>
      </c>
      <c r="D62" s="71" t="s">
        <v>139</v>
      </c>
      <c r="E62" s="49" t="str">
        <f>IF((C62=""),VLOOKUP(A62,Questions!B$18:G$258,4,FALSE),IF(C62="Yes",VLOOKUP(A62,Questions!B$18:G$258,6,FALSE),IF(C62="No",VLOOKUP(A62,Questions!B$18:G$258,5,FALSE),"N/A")))</f>
        <v>State your plans to perform security assessments of third party companies.</v>
      </c>
      <c r="F62" s="62" t="str">
        <f>VLOOKUP(A62,'Analyst Report'!$A$38:$E$287,5,FALSE)</f>
        <v> </v>
      </c>
      <c r="G62" s="13"/>
      <c r="H62" s="13"/>
      <c r="I62" s="13"/>
      <c r="J62" s="13"/>
      <c r="K62" s="13"/>
      <c r="L62" s="13"/>
      <c r="M62" s="13"/>
      <c r="N62" s="13"/>
      <c r="O62" s="13"/>
      <c r="P62" s="13"/>
      <c r="Q62" s="13"/>
      <c r="R62" s="13"/>
      <c r="S62" s="13"/>
      <c r="T62" s="13"/>
      <c r="U62" s="13"/>
      <c r="V62" s="13"/>
      <c r="W62" s="13"/>
      <c r="X62" s="13"/>
      <c r="Y62" s="13"/>
      <c r="Z62" s="13"/>
    </row>
    <row r="63" ht="79.5" customHeight="1">
      <c r="A63" s="38" t="s">
        <v>140</v>
      </c>
      <c r="B63" s="39" t="str">
        <f>VLOOKUP(A63,Questions!$B$3:$C$256,2,FALSE)</f>
        <v>Provide a brief description for why each of these third parties will have access to institution data.</v>
      </c>
      <c r="C63" s="72" t="s">
        <v>141</v>
      </c>
      <c r="D63" s="9"/>
      <c r="E63" s="49" t="str">
        <f>IF((C63=""),VLOOKUP(A63,Questions!B$18:G$258,4,FALSE),IF(C63="Yes",VLOOKUP(A63,Questions!B$18:G$258,6,FALSE),IF(C63="No",VLOOKUP(A63,Questions!B$18:G$258,5,FALSE),"N/A")))</f>
        <v>N/A</v>
      </c>
      <c r="F63" s="62" t="str">
        <f>VLOOKUP(A63,'Analyst Report'!$A$38:$E$287,5,FALSE)</f>
        <v> </v>
      </c>
      <c r="G63" s="13"/>
      <c r="H63" s="13"/>
      <c r="I63" s="13"/>
      <c r="J63" s="13"/>
      <c r="K63" s="13"/>
      <c r="L63" s="13"/>
      <c r="M63" s="13"/>
      <c r="N63" s="13"/>
      <c r="O63" s="13"/>
      <c r="P63" s="13"/>
      <c r="Q63" s="13"/>
      <c r="R63" s="13"/>
      <c r="S63" s="13"/>
      <c r="T63" s="13"/>
      <c r="U63" s="13"/>
      <c r="V63" s="13"/>
      <c r="W63" s="13"/>
      <c r="X63" s="13"/>
      <c r="Y63" s="13"/>
      <c r="Z63" s="13"/>
    </row>
    <row r="64" ht="79.5" customHeight="1">
      <c r="A64" s="38" t="s">
        <v>142</v>
      </c>
      <c r="B64" s="39" t="str">
        <f>VLOOKUP(A64,Questions!$B$3:$C$256,2,FALSE)</f>
        <v>What legal agreements (i.e. contracts) do you have in place with these third parties that address liability in the event of a data breach?</v>
      </c>
      <c r="C64" s="73" t="s">
        <v>143</v>
      </c>
      <c r="D64" s="9"/>
      <c r="E64" s="49" t="str">
        <f>IF((C64=""),VLOOKUP(A64,Questions!B$18:G$258,4,FALSE),IF(C64="Yes",VLOOKUP(A64,Questions!B$18:G$258,6,FALSE),IF(C64="No",VLOOKUP(A64,Questions!B$18:G$258,5,FALSE),"N/A")))</f>
        <v>N/A</v>
      </c>
      <c r="F64" s="62" t="str">
        <f>VLOOKUP(A64,'Analyst Report'!$A$38:$E$287,5,FALSE)</f>
        <v> </v>
      </c>
      <c r="G64" s="13"/>
      <c r="H64" s="13"/>
      <c r="I64" s="13"/>
      <c r="J64" s="13"/>
      <c r="K64" s="13"/>
      <c r="L64" s="13"/>
      <c r="M64" s="13"/>
      <c r="N64" s="13"/>
      <c r="O64" s="13"/>
      <c r="P64" s="13"/>
      <c r="Q64" s="13"/>
      <c r="R64" s="13"/>
      <c r="S64" s="13"/>
      <c r="T64" s="13"/>
      <c r="U64" s="13"/>
      <c r="V64" s="13"/>
      <c r="W64" s="13"/>
      <c r="X64" s="13"/>
      <c r="Y64" s="13"/>
      <c r="Z64" s="13"/>
    </row>
    <row r="65" ht="79.5" customHeight="1">
      <c r="A65" s="38" t="s">
        <v>144</v>
      </c>
      <c r="B65" s="39" t="str">
        <f>VLOOKUP(A65,Questions!$B$3:$C$256,2,FALSE)</f>
        <v>Do you have an implemented third party management strategy?</v>
      </c>
      <c r="C65" s="47" t="s">
        <v>78</v>
      </c>
      <c r="D65" s="74" t="s">
        <v>145</v>
      </c>
      <c r="E65" s="49" t="str">
        <f>IF((C65=""),VLOOKUP(A65,Questions!B$18:G$258,4,FALSE),IF(C65="Yes",VLOOKUP(A65,Questions!B$18:G$258,6,FALSE),IF(C65="No",VLOOKUP(A65,Questions!B$18:G$258,5,FALSE),"N/A")))</f>
        <v>Provide additional information that may help analysts better understand your environment and how it relates to third-party solutions.</v>
      </c>
      <c r="F65" s="62" t="str">
        <f>VLOOKUP(A65,'Analyst Report'!$A$38:$E$287,5,FALSE)</f>
        <v> </v>
      </c>
      <c r="G65" s="13"/>
      <c r="H65" s="13"/>
      <c r="I65" s="13"/>
      <c r="J65" s="13"/>
      <c r="K65" s="13"/>
      <c r="L65" s="13"/>
      <c r="M65" s="13"/>
      <c r="N65" s="13"/>
      <c r="O65" s="13"/>
      <c r="P65" s="13"/>
      <c r="Q65" s="13"/>
      <c r="R65" s="13"/>
      <c r="S65" s="13"/>
      <c r="T65" s="13"/>
      <c r="U65" s="13"/>
      <c r="V65" s="13"/>
      <c r="W65" s="13"/>
      <c r="X65" s="13"/>
      <c r="Y65" s="13"/>
      <c r="Z65" s="13"/>
    </row>
    <row r="66" ht="79.5" customHeight="1">
      <c r="A66" s="38" t="s">
        <v>146</v>
      </c>
      <c r="B66" s="39" t="str">
        <f>VLOOKUP(A66,Questions!$B$3:$C$256,2,FALSE)</f>
        <v>Do you have a process and implemented procedures for managing your hardware supply chain? (e.g., telecommunications equipment, export licensing, computing devices)</v>
      </c>
      <c r="C66" s="47" t="s">
        <v>76</v>
      </c>
      <c r="D66" s="75" t="s">
        <v>147</v>
      </c>
      <c r="E66" s="49" t="str">
        <f>IF((C66=""),VLOOKUP(A66,Questions!B$18:G$258,4,FALSE),IF(C66="Yes",VLOOKUP(A66,Questions!B$18:G$258,6,FALSE),IF(C66="No",VLOOKUP(A66,Questions!B$18:G$258,5,FALSE),"N/A")))</f>
        <v>State your plans to create a process and implemented procedures for managing your hardware supply chain.</v>
      </c>
      <c r="F66" s="62" t="str">
        <f>VLOOKUP(A66,'Analyst Report'!$A$38:$E$287,5,FALSE)</f>
        <v> </v>
      </c>
      <c r="G66" s="13"/>
      <c r="H66" s="13"/>
      <c r="I66" s="13"/>
      <c r="J66" s="13"/>
      <c r="K66" s="13"/>
      <c r="L66" s="13"/>
      <c r="M66" s="13"/>
      <c r="N66" s="13"/>
      <c r="O66" s="13"/>
      <c r="P66" s="13"/>
      <c r="Q66" s="13"/>
      <c r="R66" s="13"/>
      <c r="S66" s="13"/>
      <c r="T66" s="13"/>
      <c r="U66" s="13"/>
      <c r="V66" s="13"/>
      <c r="W66" s="13"/>
      <c r="X66" s="13"/>
      <c r="Y66" s="13"/>
      <c r="Z66" s="13"/>
    </row>
    <row r="67" ht="36.0" customHeight="1">
      <c r="A67" s="32" t="str">
        <f>IF(Questions!D23&lt;&gt;"","Consulting",IF(Questions!D23&lt;&gt;"Yes","Consulting - All questions after this section are OPTIONAL.","Consulting - Optional based on QUALIFIER response."))</f>
        <v>Consulting - All questions after this section are OPTIONAL.</v>
      </c>
      <c r="B67" s="9"/>
      <c r="C67" s="33" t="s">
        <v>70</v>
      </c>
      <c r="D67" s="33" t="s">
        <v>71</v>
      </c>
      <c r="E67" s="43" t="s">
        <v>72</v>
      </c>
      <c r="F67" s="69" t="s">
        <v>73</v>
      </c>
      <c r="G67" s="13"/>
      <c r="H67" s="13"/>
      <c r="I67" s="13"/>
      <c r="J67" s="13"/>
      <c r="K67" s="13"/>
      <c r="L67" s="13"/>
      <c r="M67" s="13"/>
      <c r="N67" s="13"/>
      <c r="O67" s="13"/>
      <c r="P67" s="13"/>
      <c r="Q67" s="13"/>
      <c r="R67" s="13"/>
      <c r="S67" s="13"/>
      <c r="T67" s="13"/>
      <c r="U67" s="13"/>
      <c r="V67" s="13"/>
      <c r="W67" s="13"/>
      <c r="X67" s="13"/>
      <c r="Y67" s="13"/>
      <c r="Z67" s="13"/>
    </row>
    <row r="68" ht="48.0" customHeight="1">
      <c r="A68" s="38" t="s">
        <v>148</v>
      </c>
      <c r="B68" s="39" t="str">
        <f>VLOOKUP(A68,Questions!$B$3:$C$256,2,FALSE)</f>
        <v>Will the consulting take place on-premises?</v>
      </c>
      <c r="C68" s="47" t="s">
        <v>76</v>
      </c>
      <c r="D68" s="76"/>
      <c r="E68" s="49" t="str">
        <f>IF((C68=""),VLOOKUP(A68,Questions!B:G,4,FALSE),IF(C68="Yes",VLOOKUP(A68,Questions!B:G,6,FALSE),IF(C68="No",VLOOKUP(A68,Questions!B:G,5,FALSE),"N/A")))</f>
        <v> </v>
      </c>
      <c r="F68" s="62" t="str">
        <f>VLOOKUP(A68,'Analyst Report'!$A$38:$E$287,5,FALSE)</f>
        <v> </v>
      </c>
      <c r="G68" s="13"/>
      <c r="H68" s="13"/>
      <c r="I68" s="13"/>
      <c r="J68" s="13"/>
      <c r="K68" s="13"/>
      <c r="L68" s="13"/>
      <c r="M68" s="13"/>
      <c r="N68" s="13"/>
      <c r="O68" s="13"/>
      <c r="P68" s="13"/>
      <c r="Q68" s="13"/>
      <c r="R68" s="13"/>
      <c r="S68" s="13"/>
      <c r="T68" s="13"/>
      <c r="U68" s="13"/>
      <c r="V68" s="13"/>
      <c r="W68" s="13"/>
      <c r="X68" s="13"/>
      <c r="Y68" s="13"/>
      <c r="Z68" s="13"/>
    </row>
    <row r="69" ht="63.0" customHeight="1">
      <c r="A69" s="38" t="s">
        <v>149</v>
      </c>
      <c r="B69" s="39" t="str">
        <f>VLOOKUP(A69,Questions!$B$3:$C$256,2,FALSE)</f>
        <v>Will the consultant require access to Institution's network resources?</v>
      </c>
      <c r="C69" s="47" t="s">
        <v>76</v>
      </c>
      <c r="D69" s="76"/>
      <c r="E69" s="49" t="str">
        <f>IF((C69=""),VLOOKUP(A69,Questions!B:G,4,FALSE),IF(C69="Yes",VLOOKUP(A69,Questions!B:G,6,FALSE),IF(C69="No",VLOOKUP(A69,Questions!B:G,5,FALSE),"N/A")))</f>
        <v> </v>
      </c>
      <c r="F69" s="62" t="str">
        <f>VLOOKUP(A69,'Analyst Report'!$A$38:$E$287,5,FALSE)</f>
        <v> </v>
      </c>
      <c r="G69" s="13"/>
      <c r="H69" s="13"/>
      <c r="I69" s="13"/>
      <c r="J69" s="13"/>
      <c r="K69" s="13"/>
      <c r="L69" s="13"/>
      <c r="M69" s="13"/>
      <c r="N69" s="13"/>
      <c r="O69" s="13"/>
      <c r="P69" s="13"/>
      <c r="Q69" s="13"/>
      <c r="R69" s="13"/>
      <c r="S69" s="13"/>
      <c r="T69" s="13"/>
      <c r="U69" s="13"/>
      <c r="V69" s="13"/>
      <c r="W69" s="13"/>
      <c r="X69" s="13"/>
      <c r="Y69" s="13"/>
      <c r="Z69" s="13"/>
    </row>
    <row r="70" ht="63.0" customHeight="1">
      <c r="A70" s="38" t="s">
        <v>150</v>
      </c>
      <c r="B70" s="39" t="str">
        <f>VLOOKUP(A70,Questions!$B$3:$C$256,2,FALSE)</f>
        <v>Will the consultant require access to hardware in the Institution's data centers?</v>
      </c>
      <c r="C70" s="47" t="s">
        <v>76</v>
      </c>
      <c r="D70" s="76"/>
      <c r="E70" s="49" t="str">
        <f>IF((C70=""),VLOOKUP(A70,Questions!B:G,4,FALSE),IF(C70="Yes",VLOOKUP(A70,Questions!B:G,6,FALSE),IF(C70="No",VLOOKUP(A70,Questions!B:G,5,FALSE),"N/A")))</f>
        <v> </v>
      </c>
      <c r="F70" s="62" t="str">
        <f>VLOOKUP(A70,'Analyst Report'!$A$38:$E$287,5,FALSE)</f>
        <v> </v>
      </c>
      <c r="G70" s="13"/>
      <c r="H70" s="13"/>
      <c r="I70" s="13"/>
      <c r="J70" s="13"/>
      <c r="K70" s="13"/>
      <c r="L70" s="13"/>
      <c r="M70" s="13"/>
      <c r="N70" s="13"/>
      <c r="O70" s="13"/>
      <c r="P70" s="13"/>
      <c r="Q70" s="13"/>
      <c r="R70" s="13"/>
      <c r="S70" s="13"/>
      <c r="T70" s="13"/>
      <c r="U70" s="13"/>
      <c r="V70" s="13"/>
      <c r="W70" s="13"/>
      <c r="X70" s="13"/>
      <c r="Y70" s="13"/>
      <c r="Z70" s="13"/>
    </row>
    <row r="71" ht="48.0" customHeight="1">
      <c r="A71" s="38" t="s">
        <v>151</v>
      </c>
      <c r="B71" s="39" t="str">
        <f>VLOOKUP(A71,Questions!$B$3:$C$256,2,FALSE)</f>
        <v>Will the consultant require an account within the Institution's domain (@*.edu)?</v>
      </c>
      <c r="C71" s="47" t="s">
        <v>76</v>
      </c>
      <c r="D71" s="77"/>
      <c r="E71" s="49" t="str">
        <f>IF((C71=""),VLOOKUP(A71,Questions!B:G,4,FALSE),IF(C71="Yes",VLOOKUP(A71,Questions!B:G,6,FALSE),IF(C71="No",VLOOKUP(A71,Questions!B:G,5,FALSE),"N/A")))</f>
        <v> </v>
      </c>
      <c r="F71" s="62" t="str">
        <f>VLOOKUP(A71,'Analyst Report'!$A$38:$E$287,5,FALSE)</f>
        <v> </v>
      </c>
      <c r="G71" s="13"/>
      <c r="H71" s="13"/>
      <c r="I71" s="13"/>
      <c r="J71" s="13"/>
      <c r="K71" s="13"/>
      <c r="L71" s="13"/>
      <c r="M71" s="13"/>
      <c r="N71" s="13"/>
      <c r="O71" s="13"/>
      <c r="P71" s="13"/>
      <c r="Q71" s="13"/>
      <c r="R71" s="13"/>
      <c r="S71" s="13"/>
      <c r="T71" s="13"/>
      <c r="U71" s="13"/>
      <c r="V71" s="13"/>
      <c r="W71" s="13"/>
      <c r="X71" s="13"/>
      <c r="Y71" s="13"/>
      <c r="Z71" s="13"/>
    </row>
    <row r="72" ht="48.0" customHeight="1">
      <c r="A72" s="38" t="s">
        <v>152</v>
      </c>
      <c r="B72" s="39" t="str">
        <f>VLOOKUP(A72,Questions!$B$3:$C$256,2,FALSE)</f>
        <v>Has the consultant received training on [sensitive, HIPAA, PCI, etc.] data handling?</v>
      </c>
      <c r="C72" s="47" t="s">
        <v>76</v>
      </c>
      <c r="D72" s="77"/>
      <c r="E72" s="49" t="str">
        <f>IF((C72=""),VLOOKUP(A72,Questions!B:G,4,FALSE),IF(C72="Yes",VLOOKUP(A72,Questions!B:G,6,FALSE),IF(C72="No",VLOOKUP(A72,Questions!B:G,5,FALSE),"N/A")))</f>
        <v> </v>
      </c>
      <c r="F72" s="62" t="str">
        <f>VLOOKUP(A72,'Analyst Report'!$A$38:$E$287,5,FALSE)</f>
        <v> </v>
      </c>
      <c r="G72" s="13"/>
      <c r="H72" s="13"/>
      <c r="I72" s="13"/>
      <c r="J72" s="13"/>
      <c r="K72" s="13"/>
      <c r="L72" s="13"/>
      <c r="M72" s="13"/>
      <c r="N72" s="13"/>
      <c r="O72" s="13"/>
      <c r="P72" s="13"/>
      <c r="Q72" s="13"/>
      <c r="R72" s="13"/>
      <c r="S72" s="13"/>
      <c r="T72" s="13"/>
      <c r="U72" s="13"/>
      <c r="V72" s="13"/>
      <c r="W72" s="13"/>
      <c r="X72" s="13"/>
      <c r="Y72" s="13"/>
      <c r="Z72" s="13"/>
    </row>
    <row r="73" ht="48.0" customHeight="1">
      <c r="A73" s="38" t="s">
        <v>153</v>
      </c>
      <c r="B73" s="39" t="str">
        <f>VLOOKUP(A73,Questions!$B$3:$C$256,2,FALSE)</f>
        <v>Will any data be transferred to the consultant's possession?</v>
      </c>
      <c r="C73" s="47" t="s">
        <v>76</v>
      </c>
      <c r="D73" s="77"/>
      <c r="E73" s="49" t="str">
        <f>IF((C73=""),VLOOKUP(A73,Questions!B:G,4,FALSE),IF(C73="Yes",VLOOKUP(A73,Questions!B:G,6,FALSE),IF(C73="No",VLOOKUP(A73,Questions!B:G,5,FALSE),"N/A")))</f>
        <v>No need to answer CONS-07</v>
      </c>
      <c r="F73" s="62" t="str">
        <f>VLOOKUP(A73,'Analyst Report'!$A$38:$E$287,5,FALSE)</f>
        <v> </v>
      </c>
      <c r="G73" s="13"/>
      <c r="H73" s="13"/>
      <c r="I73" s="13"/>
      <c r="J73" s="13"/>
      <c r="K73" s="13"/>
      <c r="L73" s="13"/>
      <c r="M73" s="13"/>
      <c r="N73" s="13"/>
      <c r="O73" s="13"/>
      <c r="P73" s="13"/>
      <c r="Q73" s="13"/>
      <c r="R73" s="13"/>
      <c r="S73" s="13"/>
      <c r="T73" s="13"/>
      <c r="U73" s="13"/>
      <c r="V73" s="13"/>
      <c r="W73" s="13"/>
      <c r="X73" s="13"/>
      <c r="Y73" s="13"/>
      <c r="Z73" s="13"/>
    </row>
    <row r="74" ht="48.0" customHeight="1">
      <c r="A74" s="38" t="s">
        <v>154</v>
      </c>
      <c r="B74" s="39" t="str">
        <f>VLOOKUP(A74,Questions!$B$3:$C$256,2,FALSE)</f>
        <v>Is it encrypted (at rest) while in the consultant's possession?</v>
      </c>
      <c r="C74" s="78"/>
      <c r="D74" s="77"/>
      <c r="E74" s="49" t="str">
        <f>IF((C74=""),VLOOKUP(A74,Questions!B:G,4,FALSE),IF(C74="Yes",VLOOKUP(A74,Questions!B:G,6,FALSE),IF(C74="No",VLOOKUP(A74,Questions!B:G,5,FALSE),"N/A")))</f>
        <v> </v>
      </c>
      <c r="F74" s="62" t="str">
        <f>VLOOKUP(A74,'Analyst Report'!$A$38:$E$287,5,FALSE)</f>
        <v> </v>
      </c>
      <c r="G74" s="79"/>
      <c r="H74" s="79"/>
      <c r="I74" s="79"/>
      <c r="J74" s="79"/>
      <c r="K74" s="79"/>
      <c r="L74" s="79"/>
      <c r="M74" s="79"/>
      <c r="N74" s="79"/>
      <c r="O74" s="79"/>
      <c r="P74" s="79"/>
      <c r="Q74" s="79"/>
      <c r="R74" s="79"/>
      <c r="S74" s="79"/>
      <c r="T74" s="79"/>
      <c r="U74" s="79"/>
      <c r="V74" s="79"/>
      <c r="W74" s="79"/>
      <c r="X74" s="79"/>
      <c r="Y74" s="79"/>
      <c r="Z74" s="79"/>
    </row>
    <row r="75" ht="48.0" customHeight="1">
      <c r="A75" s="38" t="s">
        <v>155</v>
      </c>
      <c r="B75" s="39" t="str">
        <f>VLOOKUP(A75,Questions!$B$3:$C$256,2,FALSE)</f>
        <v>Will the consultant need remote access to the Institution's network or systems?</v>
      </c>
      <c r="C75" s="47" t="s">
        <v>76</v>
      </c>
      <c r="D75" s="77"/>
      <c r="E75" s="49" t="str">
        <f>IF((C75=""),VLOOKUP(A75,Questions!B:G,4,FALSE),IF(C75="Yes",VLOOKUP(A75,Questions!B:G,6,FALSE),IF(C75="No",VLOOKUP(A75,Questions!B:G,5,FALSE),"N/A")))</f>
        <v>No need to answer CONS-09</v>
      </c>
      <c r="F75" s="62" t="str">
        <f>VLOOKUP(A75,'Analyst Report'!$A$38:$E$287,5,FALSE)</f>
        <v> </v>
      </c>
      <c r="G75" s="13"/>
      <c r="H75" s="13"/>
      <c r="I75" s="13"/>
      <c r="J75" s="13"/>
      <c r="K75" s="13"/>
      <c r="L75" s="13"/>
      <c r="M75" s="13"/>
      <c r="N75" s="13"/>
      <c r="O75" s="13"/>
      <c r="P75" s="13"/>
      <c r="Q75" s="13"/>
      <c r="R75" s="13"/>
      <c r="S75" s="13"/>
      <c r="T75" s="13"/>
      <c r="U75" s="13"/>
      <c r="V75" s="13"/>
      <c r="W75" s="13"/>
      <c r="X75" s="13"/>
      <c r="Y75" s="13"/>
      <c r="Z75" s="13"/>
    </row>
    <row r="76" ht="48.0" customHeight="1">
      <c r="A76" s="38" t="s">
        <v>156</v>
      </c>
      <c r="B76" s="39" t="str">
        <f>VLOOKUP(A76,Questions!$B$3:$C$256,2,FALSE)</f>
        <v>Can we restrict that access based on source IP address?</v>
      </c>
      <c r="C76" s="80"/>
      <c r="D76" s="77"/>
      <c r="E76" s="49" t="str">
        <f>IF((C76=""),VLOOKUP(A76,Questions!B:G,4,FALSE),IF(C76="Yes",VLOOKUP(A76,Questions!B:G,6,FALSE),IF(C76="No",VLOOKUP(A76,Questions!B:G,5,FALSE),"N/A")))</f>
        <v> </v>
      </c>
      <c r="F76" s="62" t="str">
        <f>VLOOKUP(A76,'Analyst Report'!$A$38:$E$287,5,FALSE)</f>
        <v> </v>
      </c>
      <c r="G76" s="79"/>
      <c r="H76" s="79"/>
      <c r="I76" s="79"/>
      <c r="J76" s="79"/>
      <c r="K76" s="79"/>
      <c r="L76" s="79"/>
      <c r="M76" s="79"/>
      <c r="N76" s="79"/>
      <c r="O76" s="79"/>
      <c r="P76" s="79"/>
      <c r="Q76" s="79"/>
      <c r="R76" s="79"/>
      <c r="S76" s="79"/>
      <c r="T76" s="79"/>
      <c r="U76" s="79"/>
      <c r="V76" s="79"/>
      <c r="W76" s="79"/>
      <c r="X76" s="79"/>
      <c r="Y76" s="79"/>
      <c r="Z76" s="79"/>
    </row>
    <row r="77" ht="36.0" customHeight="1">
      <c r="A77" s="32" t="s">
        <v>157</v>
      </c>
      <c r="B77" s="9"/>
      <c r="C77" s="33" t="s">
        <v>70</v>
      </c>
      <c r="D77" s="33" t="s">
        <v>71</v>
      </c>
      <c r="E77" s="43" t="s">
        <v>72</v>
      </c>
      <c r="F77" s="69" t="s">
        <v>73</v>
      </c>
      <c r="G77" s="13"/>
      <c r="H77" s="13"/>
      <c r="I77" s="13"/>
      <c r="J77" s="13"/>
      <c r="K77" s="13"/>
      <c r="L77" s="13"/>
      <c r="M77" s="13"/>
      <c r="N77" s="13"/>
      <c r="O77" s="13"/>
      <c r="P77" s="13"/>
      <c r="Q77" s="13"/>
      <c r="R77" s="13"/>
      <c r="S77" s="13"/>
      <c r="T77" s="13"/>
      <c r="U77" s="13"/>
      <c r="V77" s="13"/>
      <c r="W77" s="13"/>
      <c r="X77" s="13"/>
      <c r="Y77" s="13"/>
      <c r="Z77" s="13"/>
    </row>
    <row r="78" ht="89.25" customHeight="1">
      <c r="A78" s="38" t="s">
        <v>158</v>
      </c>
      <c r="B78" s="39" t="str">
        <f>VLOOKUP(A78,Questions!$B$3:$C$256,2,FALSE)</f>
        <v>Are access controls for institutional accounts based on structured rules, such as role-based access control (RBAC), attribute-based access control (ABAC) or policy-based access control (PBAC)?</v>
      </c>
      <c r="C78" s="47" t="s">
        <v>78</v>
      </c>
      <c r="D78" s="51" t="s">
        <v>159</v>
      </c>
      <c r="E78" s="49" t="str">
        <f>IF((C78=""),VLOOKUP(A78,Questions!B:G,4,FALSE),IF(C78="Yes",VLOOKUP(A78,Questions!B:G,6,FALSE),IF(C78="No",VLOOKUP(A78,Questions!B:G,5,FALSE),"N/A")))</f>
        <v>Describe available roles.</v>
      </c>
      <c r="F78" s="62" t="str">
        <f>VLOOKUP(A78,'Analyst Report'!$A$38:$E$287,5,FALSE)</f>
        <v> </v>
      </c>
      <c r="G78" s="13"/>
      <c r="H78" s="13"/>
      <c r="I78" s="13"/>
      <c r="J78" s="13"/>
      <c r="K78" s="13"/>
      <c r="L78" s="13"/>
      <c r="M78" s="13"/>
      <c r="N78" s="13"/>
      <c r="O78" s="13"/>
      <c r="P78" s="13"/>
      <c r="Q78" s="13"/>
      <c r="R78" s="13"/>
      <c r="S78" s="13"/>
      <c r="T78" s="13"/>
      <c r="U78" s="13"/>
      <c r="V78" s="13"/>
      <c r="W78" s="13"/>
      <c r="X78" s="13"/>
      <c r="Y78" s="13"/>
      <c r="Z78" s="13"/>
    </row>
    <row r="79" ht="93.75" customHeight="1">
      <c r="A79" s="38" t="s">
        <v>160</v>
      </c>
      <c r="B79" s="39" t="str">
        <f>VLOOKUP(A79,Questions!$B$3:$C$256,2,FALSE)</f>
        <v>Are access controls for staff within your organization based on structured rules, such as RBAC, ABAC, or PBAC?</v>
      </c>
      <c r="C79" s="47" t="s">
        <v>78</v>
      </c>
      <c r="D79" s="81"/>
      <c r="E79" s="49" t="str">
        <f>IF((C79=""),VLOOKUP(A79,Questions!B:G,4,FALSE),IF(C79="Yes",VLOOKUP(A79,Questions!B:G,6,FALSE),IF(C79="No",VLOOKUP(A79,Questions!B:G,5,FALSE),"N/A")))</f>
        <v> </v>
      </c>
      <c r="F79" s="62" t="str">
        <f>VLOOKUP(A79,'Analyst Report'!$A$38:$E$287,5,FALSE)</f>
        <v> </v>
      </c>
      <c r="G79" s="13"/>
      <c r="H79" s="13"/>
      <c r="I79" s="13"/>
      <c r="J79" s="13"/>
      <c r="K79" s="13"/>
      <c r="L79" s="13"/>
      <c r="M79" s="13"/>
      <c r="N79" s="13"/>
      <c r="O79" s="13"/>
      <c r="P79" s="13"/>
      <c r="Q79" s="13"/>
      <c r="R79" s="13"/>
      <c r="S79" s="13"/>
      <c r="T79" s="13"/>
      <c r="U79" s="13"/>
      <c r="V79" s="13"/>
      <c r="W79" s="13"/>
      <c r="X79" s="13"/>
      <c r="Y79" s="13"/>
      <c r="Z79" s="13"/>
    </row>
    <row r="80" ht="48.0" customHeight="1">
      <c r="A80" s="38" t="s">
        <v>161</v>
      </c>
      <c r="B80" s="39" t="str">
        <f>VLOOKUP(A80,Questions!$B$3:$C$256,2,FALSE)</f>
        <v>Does the system provide data input validation and error messages?</v>
      </c>
      <c r="C80" s="47" t="s">
        <v>78</v>
      </c>
      <c r="D80" s="50" t="s">
        <v>162</v>
      </c>
      <c r="E80" s="49" t="str">
        <f>IF((C80=""),VLOOKUP(A80,Questions!B:G,4,FALSE),IF(C80="Yes",VLOOKUP(A80,Questions!B:G,6,FALSE),IF(C80="No",VLOOKUP(A80,Questions!B:G,5,FALSE),"N/A")))</f>
        <v>Describe how your system(s) provide data input validation and error messages.</v>
      </c>
      <c r="F80" s="62" t="str">
        <f>VLOOKUP(A80,'Analyst Report'!$A$38:$E$287,5,FALSE)</f>
        <v> </v>
      </c>
      <c r="G80" s="13"/>
      <c r="H80" s="13"/>
      <c r="I80" s="13"/>
      <c r="J80" s="13"/>
      <c r="K80" s="13"/>
      <c r="L80" s="13"/>
      <c r="M80" s="13"/>
      <c r="N80" s="13"/>
      <c r="O80" s="13"/>
      <c r="P80" s="13"/>
      <c r="Q80" s="13"/>
      <c r="R80" s="13"/>
      <c r="S80" s="13"/>
      <c r="T80" s="13"/>
      <c r="U80" s="13"/>
      <c r="V80" s="13"/>
      <c r="W80" s="13"/>
      <c r="X80" s="13"/>
      <c r="Y80" s="13"/>
      <c r="Z80" s="13"/>
    </row>
    <row r="81" ht="54.0" customHeight="1">
      <c r="A81" s="38" t="s">
        <v>163</v>
      </c>
      <c r="B81" s="39" t="str">
        <f>VLOOKUP(A81,Questions!$B$3:$C$256,2,FALSE)</f>
        <v>Are you using a web application firewall (WAF)?</v>
      </c>
      <c r="C81" s="47" t="s">
        <v>78</v>
      </c>
      <c r="D81" s="71" t="s">
        <v>164</v>
      </c>
      <c r="E81" s="49" t="str">
        <f>IF((C81=""),VLOOKUP(A81,Questions!B:G,4,FALSE),IF(C81="Yes",VLOOKUP(A81,Questions!B:G,6,FALSE),IF(C81="No",VLOOKUP(A81,Questions!B:G,5,FALSE),"N/A")))</f>
        <v>Describe the currently implemented WAF.</v>
      </c>
      <c r="F81" s="62" t="str">
        <f>VLOOKUP(A81,'Analyst Report'!$A$38:$E$287,5,FALSE)</f>
        <v> </v>
      </c>
      <c r="G81" s="13"/>
      <c r="H81" s="13"/>
      <c r="I81" s="13"/>
      <c r="J81" s="13"/>
      <c r="K81" s="13"/>
      <c r="L81" s="13"/>
      <c r="M81" s="13"/>
      <c r="N81" s="13"/>
      <c r="O81" s="13"/>
      <c r="P81" s="13"/>
      <c r="Q81" s="13"/>
      <c r="R81" s="13"/>
      <c r="S81" s="13"/>
      <c r="T81" s="13"/>
      <c r="U81" s="13"/>
      <c r="V81" s="13"/>
      <c r="W81" s="13"/>
      <c r="X81" s="13"/>
      <c r="Y81" s="13"/>
      <c r="Z81" s="13"/>
    </row>
    <row r="82" ht="66.0" customHeight="1">
      <c r="A82" s="38" t="s">
        <v>165</v>
      </c>
      <c r="B82" s="39" t="str">
        <f>VLOOKUP(A82,Questions!$B$3:$C$256,2,FALSE)</f>
        <v>Do you have a process and implemented procedures for managing your software supply chain (e.g. libraries, repositories, frameworks, etc)</v>
      </c>
      <c r="C82" s="47" t="s">
        <v>78</v>
      </c>
      <c r="D82" s="71" t="s">
        <v>166</v>
      </c>
      <c r="E82" s="49" t="str">
        <f>IF((C82=""),VLOOKUP(A82,Questions!B:G,4,FALSE),IF(C82="Yes",VLOOKUP(A82,Questions!B:G,6,FALSE),IF(C82="No",VLOOKUP(A82,Questions!B:G,5,FALSE),"N/A")))</f>
        <v>Provide supporting documentation of your processes.</v>
      </c>
      <c r="F82" s="62" t="str">
        <f>VLOOKUP(A82,'Analyst Report'!$A$38:$E$287,5,FALSE)</f>
        <v> </v>
      </c>
      <c r="G82" s="13"/>
      <c r="H82" s="13"/>
      <c r="I82" s="13"/>
      <c r="J82" s="13"/>
      <c r="K82" s="13"/>
      <c r="L82" s="13"/>
      <c r="M82" s="13"/>
      <c r="N82" s="13"/>
      <c r="O82" s="13"/>
      <c r="P82" s="13"/>
      <c r="Q82" s="13"/>
      <c r="R82" s="13"/>
      <c r="S82" s="13"/>
      <c r="T82" s="13"/>
      <c r="U82" s="13"/>
      <c r="V82" s="13"/>
      <c r="W82" s="13"/>
      <c r="X82" s="13"/>
      <c r="Y82" s="13"/>
      <c r="Z82" s="13"/>
    </row>
    <row r="83" ht="48.0" customHeight="1">
      <c r="A83" s="38" t="s">
        <v>167</v>
      </c>
      <c r="B83" s="39" t="str">
        <f>VLOOKUP(A83,Questions!$B$3:$C$256,2,FALSE)</f>
        <v>Are only currently supported operating system(s), software, and libraries leveraged by the system(s)/application(s) that will have access to institution's data?</v>
      </c>
      <c r="C83" s="47" t="s">
        <v>78</v>
      </c>
      <c r="D83" s="82" t="s">
        <v>168</v>
      </c>
      <c r="E83" s="49" t="str">
        <f>IF((C83=""),VLOOKUP(A83,Questions!B:G,4,FALSE),IF(C83="Yes",VLOOKUP(A83,Questions!B:G,6,FALSE),IF(C83="No",VLOOKUP(A83,Questions!B:G,5,FALSE),"N/A")))</f>
        <v>Please provide a list of all required dependencies.</v>
      </c>
      <c r="F83" s="62" t="str">
        <f>VLOOKUP(A83,'Analyst Report'!$A$38:$E$287,5,FALSE)</f>
        <v> </v>
      </c>
      <c r="G83" s="13"/>
      <c r="H83" s="13"/>
      <c r="I83" s="13"/>
      <c r="J83" s="13"/>
      <c r="K83" s="13"/>
      <c r="L83" s="13"/>
      <c r="M83" s="13"/>
      <c r="N83" s="13"/>
      <c r="O83" s="13"/>
      <c r="P83" s="13"/>
      <c r="Q83" s="13"/>
      <c r="R83" s="13"/>
      <c r="S83" s="13"/>
      <c r="T83" s="13"/>
      <c r="U83" s="13"/>
      <c r="V83" s="13"/>
      <c r="W83" s="13"/>
      <c r="X83" s="13"/>
      <c r="Y83" s="13"/>
      <c r="Z83" s="13"/>
    </row>
    <row r="84" ht="42.75" customHeight="1">
      <c r="A84" s="38" t="s">
        <v>169</v>
      </c>
      <c r="B84" s="39" t="str">
        <f>VLOOKUP(A84,Questions!$B$3:$C$256,2,FALSE)</f>
        <v>If mobile, is the application available from a trusted source (e.g., App Store, Google Play Store)?</v>
      </c>
      <c r="C84" s="47" t="s">
        <v>78</v>
      </c>
      <c r="D84" s="83" t="s">
        <v>170</v>
      </c>
      <c r="E84" s="49" t="str">
        <f>IF((C84=""),VLOOKUP(A84,Questions!B:G,4,FALSE),IF(C84="Yes",VLOOKUP(A84,Questions!B:G,6,FALSE),IF(C84="No",VLOOKUP(A84,Questions!B:G,5,FALSE),"N/A")))</f>
        <v> State the application title as listed within the trusted source.</v>
      </c>
      <c r="F84" s="62" t="str">
        <f>VLOOKUP(A84,'Analyst Report'!$A$38:$E$287,5,FALSE)</f>
        <v> </v>
      </c>
      <c r="G84" s="79"/>
      <c r="H84" s="79"/>
      <c r="I84" s="79"/>
      <c r="J84" s="79"/>
      <c r="K84" s="79"/>
      <c r="L84" s="79"/>
      <c r="M84" s="79"/>
      <c r="N84" s="79"/>
      <c r="O84" s="79"/>
      <c r="P84" s="79"/>
      <c r="Q84" s="79"/>
      <c r="R84" s="79"/>
      <c r="S84" s="79"/>
      <c r="T84" s="79"/>
      <c r="U84" s="79"/>
      <c r="V84" s="79"/>
      <c r="W84" s="79"/>
      <c r="X84" s="79"/>
      <c r="Y84" s="79"/>
      <c r="Z84" s="79"/>
    </row>
    <row r="85" ht="115.5" customHeight="1">
      <c r="A85" s="38" t="s">
        <v>171</v>
      </c>
      <c r="B85" s="39" t="str">
        <f>VLOOKUP(A85,Questions!$B$3:$C$256,2,FALSE)</f>
        <v>Does your application require access to location or GPS data?</v>
      </c>
      <c r="C85" s="47" t="s">
        <v>76</v>
      </c>
      <c r="D85" s="84" t="s">
        <v>172</v>
      </c>
      <c r="E85" s="49" t="str">
        <f>IF((C85=""),VLOOKUP(A85,Questions!B:G,4,FALSE),IF(C85="Yes",VLOOKUP(A85,Questions!B:G,6,FALSE),IF(C85="No",VLOOKUP(A85,Questions!B:G,5,FALSE),"N/A")))</f>
        <v>Please indicate any future plans that would require access to this data</v>
      </c>
      <c r="F85" s="62" t="str">
        <f>VLOOKUP(A85,'Analyst Report'!$A$38:$E$287,5,FALSE)</f>
        <v> </v>
      </c>
      <c r="G85" s="13"/>
      <c r="H85" s="13"/>
      <c r="I85" s="13"/>
      <c r="J85" s="13"/>
      <c r="K85" s="13"/>
      <c r="L85" s="13"/>
      <c r="M85" s="13"/>
      <c r="N85" s="13"/>
      <c r="O85" s="13"/>
      <c r="P85" s="13"/>
      <c r="Q85" s="13"/>
      <c r="R85" s="13"/>
      <c r="S85" s="13"/>
      <c r="T85" s="13"/>
      <c r="U85" s="13"/>
      <c r="V85" s="13"/>
      <c r="W85" s="13"/>
      <c r="X85" s="13"/>
      <c r="Y85" s="13"/>
      <c r="Z85" s="13"/>
    </row>
    <row r="86" ht="76.5" customHeight="1">
      <c r="A86" s="38" t="s">
        <v>173</v>
      </c>
      <c r="B86" s="39" t="str">
        <f>VLOOKUP(A86,Questions!$B$3:$C$256,2,FALSE)</f>
        <v>Does your application provide separation of duties between security administration, system administration, and standard user functions?</v>
      </c>
      <c r="C86" s="47" t="s">
        <v>78</v>
      </c>
      <c r="D86" s="83" t="s">
        <v>174</v>
      </c>
      <c r="E86" s="49" t="str">
        <f>IF((C86=""),VLOOKUP(A86,Questions!B:G,4,FALSE),IF(C86="Yes",VLOOKUP(A86,Questions!B:G,6,FALSE),IF(C86="No",VLOOKUP(A86,Questions!B:G,5,FALSE),"N/A")))</f>
        <v>Describe or provide a reference to the facilities available in the system to provide separation of duties between security administration and system administration functions.</v>
      </c>
      <c r="F86" s="62" t="str">
        <f>VLOOKUP(A86,'Analyst Report'!$A$38:$E$287,5,FALSE)</f>
        <v>  </v>
      </c>
      <c r="G86" s="13"/>
      <c r="H86" s="13"/>
      <c r="I86" s="13"/>
      <c r="J86" s="13"/>
      <c r="K86" s="13"/>
      <c r="L86" s="13"/>
      <c r="M86" s="13"/>
      <c r="N86" s="13"/>
      <c r="O86" s="13"/>
      <c r="P86" s="13"/>
      <c r="Q86" s="13"/>
      <c r="R86" s="13"/>
      <c r="S86" s="13"/>
      <c r="T86" s="13"/>
      <c r="U86" s="13"/>
      <c r="V86" s="13"/>
      <c r="W86" s="13"/>
      <c r="X86" s="13"/>
      <c r="Y86" s="13"/>
      <c r="Z86" s="13"/>
    </row>
    <row r="87" ht="63.75" customHeight="1">
      <c r="A87" s="38" t="s">
        <v>175</v>
      </c>
      <c r="B87" s="39" t="str">
        <f>VLOOKUP(A87,Questions!$B$3:$C$256,2,FALSE)</f>
        <v>Do you have a fully implemented policy or procedure that details how your employees obtain administrator access to institutional instance of the application?</v>
      </c>
      <c r="C87" s="47" t="s">
        <v>78</v>
      </c>
      <c r="D87" s="83" t="s">
        <v>176</v>
      </c>
      <c r="E87" s="49" t="str">
        <f>IF((C87=""),VLOOKUP(A87,Questions!B:G,4,FALSE),IF(C87="Yes",VLOOKUP(A87,Questions!B:G,6,FALSE),IF(C87="No",VLOOKUP(A87,Questions!B:G,5,FALSE),"N/A")))</f>
        <v>Describe or provide a reference that details how administrator access is handled (e.g. provisioning, principle of least privilege, deprovisioning, etc.)</v>
      </c>
      <c r="F87" s="62" t="str">
        <f>VLOOKUP(A87,'Analyst Report'!$A$38:$E$287,5,FALSE)</f>
        <v> </v>
      </c>
      <c r="G87" s="13"/>
      <c r="H87" s="13"/>
      <c r="I87" s="13"/>
      <c r="J87" s="13"/>
      <c r="K87" s="13"/>
      <c r="L87" s="13"/>
      <c r="M87" s="13"/>
      <c r="N87" s="13"/>
      <c r="O87" s="13"/>
      <c r="P87" s="13"/>
      <c r="Q87" s="13"/>
      <c r="R87" s="13"/>
      <c r="S87" s="13"/>
      <c r="T87" s="13"/>
      <c r="U87" s="13"/>
      <c r="V87" s="13"/>
      <c r="W87" s="13"/>
      <c r="X87" s="13"/>
      <c r="Y87" s="13"/>
      <c r="Z87" s="13"/>
    </row>
    <row r="88" ht="33.0" customHeight="1">
      <c r="A88" s="38" t="s">
        <v>177</v>
      </c>
      <c r="B88" s="39" t="str">
        <f>VLOOKUP(A88,Questions!$B$3:$C$256,2,FALSE)</f>
        <v>Have your developers been trained in secure coding techniques?</v>
      </c>
      <c r="C88" s="47" t="s">
        <v>78</v>
      </c>
      <c r="D88" s="83" t="s">
        <v>178</v>
      </c>
      <c r="E88" s="49" t="str">
        <f>IF((C88=""),VLOOKUP(A88,Questions!B:G,4,FALSE),IF(C88="Yes",VLOOKUP(A88,Questions!B:G,6,FALSE),IF(C88="No",VLOOKUP(A88,Questions!B:G,5,FALSE),"N/A")))</f>
        <v>Summarize your secure coding training.</v>
      </c>
      <c r="F88" s="62" t="str">
        <f>VLOOKUP(A88,'Analyst Report'!$A$38:$E$287,5,FALSE)</f>
        <v> </v>
      </c>
      <c r="G88" s="13"/>
      <c r="H88" s="13"/>
      <c r="I88" s="13"/>
      <c r="J88" s="13"/>
      <c r="K88" s="13"/>
      <c r="L88" s="13"/>
      <c r="M88" s="13"/>
      <c r="N88" s="13"/>
      <c r="O88" s="13"/>
      <c r="P88" s="13"/>
      <c r="Q88" s="13"/>
      <c r="R88" s="13"/>
      <c r="S88" s="13"/>
      <c r="T88" s="13"/>
      <c r="U88" s="13"/>
      <c r="V88" s="13"/>
      <c r="W88" s="13"/>
      <c r="X88" s="13"/>
      <c r="Y88" s="13"/>
      <c r="Z88" s="13"/>
    </row>
    <row r="89" ht="39.0" customHeight="1">
      <c r="A89" s="38" t="s">
        <v>179</v>
      </c>
      <c r="B89" s="39" t="str">
        <f>VLOOKUP(A89,Questions!$B$3:$C$256,2,FALSE)</f>
        <v>Was your application developed using secure coding techniques?</v>
      </c>
      <c r="C89" s="47" t="s">
        <v>78</v>
      </c>
      <c r="D89" s="85" t="s">
        <v>180</v>
      </c>
      <c r="E89" s="49" t="str">
        <f>IF((C89=""),VLOOKUP(A89,Questions!B:G,4,FALSE),IF(C89="Yes",VLOOKUP(A89,Questions!B:G,6,FALSE),IF(C89="No",VLOOKUP(A89,Questions!B:G,5,FALSE),"N/A")))</f>
        <v>Summarize your secure coding practices.</v>
      </c>
      <c r="F89" s="62" t="str">
        <f>VLOOKUP(A89,'Analyst Report'!$A$38:$E$287,5,FALSE)</f>
        <v> </v>
      </c>
      <c r="G89" s="13"/>
      <c r="H89" s="13"/>
      <c r="I89" s="13"/>
      <c r="J89" s="13"/>
      <c r="K89" s="13"/>
      <c r="L89" s="13"/>
      <c r="M89" s="13"/>
      <c r="N89" s="13"/>
      <c r="O89" s="13"/>
      <c r="P89" s="13"/>
      <c r="Q89" s="13"/>
      <c r="R89" s="13"/>
      <c r="S89" s="13"/>
      <c r="T89" s="13"/>
      <c r="U89" s="13"/>
      <c r="V89" s="13"/>
      <c r="W89" s="13"/>
      <c r="X89" s="13"/>
      <c r="Y89" s="13"/>
      <c r="Z89" s="13"/>
    </row>
    <row r="90" ht="40.5" customHeight="1">
      <c r="A90" s="38" t="s">
        <v>181</v>
      </c>
      <c r="B90" s="39" t="str">
        <f>VLOOKUP(A90,Questions!$B$3:$C$256,2,FALSE)</f>
        <v>Do you subject your code to static code analysis and/or static application security testing prior to release?</v>
      </c>
      <c r="C90" s="47" t="s">
        <v>78</v>
      </c>
      <c r="D90" s="83" t="s">
        <v>182</v>
      </c>
      <c r="E90" s="49" t="str">
        <f>IF((C90=""),VLOOKUP(A90,Questions!B:G,4,FALSE),IF(C90="Yes",VLOOKUP(A90,Questions!B:G,6,FALSE),IF(C90="No",VLOOKUP(A90,Questions!B:G,5,FALSE),"N/A")))</f>
        <v> Provide a list of all tools utilized during static code analysis or static application security testing.</v>
      </c>
      <c r="F90" s="62" t="str">
        <f>VLOOKUP(A90,'Analyst Report'!$A$38:$E$287,5,FALSE)</f>
        <v> </v>
      </c>
      <c r="G90" s="13"/>
      <c r="H90" s="13"/>
      <c r="I90" s="13"/>
      <c r="J90" s="13"/>
      <c r="K90" s="13"/>
      <c r="L90" s="13"/>
      <c r="M90" s="13"/>
      <c r="N90" s="13"/>
      <c r="O90" s="13"/>
      <c r="P90" s="13"/>
      <c r="Q90" s="13"/>
      <c r="R90" s="13"/>
      <c r="S90" s="13"/>
      <c r="T90" s="13"/>
      <c r="U90" s="13"/>
      <c r="V90" s="13"/>
      <c r="W90" s="13"/>
      <c r="X90" s="13"/>
      <c r="Y90" s="13"/>
      <c r="Z90" s="13"/>
    </row>
    <row r="91" ht="39.75" customHeight="1">
      <c r="A91" s="38" t="s">
        <v>183</v>
      </c>
      <c r="B91" s="39" t="str">
        <f>VLOOKUP(A91,Questions!$B$3:$C$256,2,FALSE)</f>
        <v>Do you have software testing processes (dynamic or static) that are established and followed?</v>
      </c>
      <c r="C91" s="47" t="s">
        <v>78</v>
      </c>
      <c r="D91" s="83" t="s">
        <v>184</v>
      </c>
      <c r="E91" s="49"/>
      <c r="F91" s="62" t="str">
        <f>VLOOKUP(A91,'Analyst Report'!$A$38:$E$287,5,FALSE)</f>
        <v> </v>
      </c>
      <c r="G91" s="13"/>
      <c r="H91" s="13"/>
      <c r="I91" s="13"/>
      <c r="J91" s="13"/>
      <c r="K91" s="13"/>
      <c r="L91" s="13"/>
      <c r="M91" s="13"/>
      <c r="N91" s="13"/>
      <c r="O91" s="13"/>
      <c r="P91" s="13"/>
      <c r="Q91" s="13"/>
      <c r="R91" s="13"/>
      <c r="S91" s="13"/>
      <c r="T91" s="13"/>
      <c r="U91" s="13"/>
      <c r="V91" s="13"/>
      <c r="W91" s="13"/>
      <c r="X91" s="13"/>
      <c r="Y91" s="13"/>
      <c r="Z91" s="13"/>
    </row>
    <row r="92" ht="36.0" customHeight="1">
      <c r="A92" s="32" t="s">
        <v>185</v>
      </c>
      <c r="B92" s="9"/>
      <c r="C92" s="33" t="s">
        <v>70</v>
      </c>
      <c r="D92" s="33" t="s">
        <v>71</v>
      </c>
      <c r="E92" s="43" t="s">
        <v>72</v>
      </c>
      <c r="F92" s="69" t="s">
        <v>73</v>
      </c>
      <c r="G92" s="13"/>
      <c r="H92" s="13"/>
      <c r="I92" s="13"/>
      <c r="J92" s="13"/>
      <c r="K92" s="13"/>
      <c r="L92" s="13"/>
      <c r="M92" s="13"/>
      <c r="N92" s="13"/>
      <c r="O92" s="13"/>
      <c r="P92" s="13"/>
      <c r="Q92" s="13"/>
      <c r="R92" s="13"/>
      <c r="S92" s="13"/>
      <c r="T92" s="13"/>
      <c r="U92" s="13"/>
      <c r="V92" s="13"/>
      <c r="W92" s="13"/>
      <c r="X92" s="13"/>
      <c r="Y92" s="13"/>
      <c r="Z92" s="13"/>
    </row>
    <row r="93" ht="84.0" customHeight="1">
      <c r="A93" s="38" t="s">
        <v>186</v>
      </c>
      <c r="B93" s="39" t="str">
        <f>VLOOKUP(A93,Questions!$B$3:$C$256,2,FALSE)</f>
        <v>Does your solution support single sign-on (SSO) protocols for user and administrator authentication?</v>
      </c>
      <c r="C93" s="47" t="s">
        <v>187</v>
      </c>
      <c r="D93" s="83" t="s">
        <v>188</v>
      </c>
      <c r="E93" s="49" t="str">
        <f>IF((C93=""),VLOOKUP(A93,Questions!B:G,4,FALSE),IF(C93="1) Yes",VLOOKUP(A93,Questions!B:G,6,FALSE),IF(C93="2) No",VLOOKUP(A93,Questions!B:G,5,FALSE),"N/A")))</f>
        <v>Describe how strong authentication is enforced (e.g., complex passwords, multifactor tokens, certificates, biometrics, aging requirements, re-use policy).</v>
      </c>
      <c r="F93" s="62" t="str">
        <f>VLOOKUP(A93,'Analyst Report'!$A$38:$E$287,5,FALSE)</f>
        <v> </v>
      </c>
      <c r="G93" s="13"/>
      <c r="H93" s="13"/>
      <c r="I93" s="13"/>
      <c r="J93" s="13"/>
      <c r="K93" s="13"/>
      <c r="L93" s="13"/>
      <c r="M93" s="13"/>
      <c r="N93" s="13"/>
      <c r="O93" s="13"/>
      <c r="P93" s="13"/>
      <c r="Q93" s="13"/>
      <c r="R93" s="13"/>
      <c r="S93" s="13"/>
      <c r="T93" s="13"/>
      <c r="U93" s="13"/>
      <c r="V93" s="13"/>
      <c r="W93" s="13"/>
      <c r="X93" s="13"/>
      <c r="Y93" s="13"/>
      <c r="Z93" s="13"/>
    </row>
    <row r="94" ht="48.0" customHeight="1">
      <c r="A94" s="38" t="s">
        <v>189</v>
      </c>
      <c r="B94" s="39" t="str">
        <f>VLOOKUP(A94,Questions!$B$3:$C$256,2,FALSE)</f>
        <v>Does your solution support local authentication protocols for user and administrator authentication?</v>
      </c>
      <c r="C94" s="47" t="s">
        <v>187</v>
      </c>
      <c r="D94" s="83" t="s">
        <v>190</v>
      </c>
      <c r="E94" s="49" t="str">
        <f>IF((C94=""),VLOOKUP(A94,Questions!B:G,4,FALSE),IF(C94="1) Yes",VLOOKUP(A94,Questions!B:G,6,FALSE),IF(C94="2) No",VLOOKUP(A94,Questions!B:G,5,FALSE),"Answer relevant questions below")))</f>
        <v> Provide a detailed description of your local authentication mode practices.</v>
      </c>
      <c r="F94" s="62" t="str">
        <f>VLOOKUP(A94,'Analyst Report'!$A$38:$E$287,5,FALSE)</f>
        <v> </v>
      </c>
      <c r="G94" s="13"/>
      <c r="H94" s="13"/>
      <c r="I94" s="13"/>
      <c r="J94" s="13"/>
      <c r="K94" s="13"/>
      <c r="L94" s="13"/>
      <c r="M94" s="13"/>
      <c r="N94" s="13"/>
      <c r="O94" s="13"/>
      <c r="P94" s="13"/>
      <c r="Q94" s="13"/>
      <c r="R94" s="13"/>
      <c r="S94" s="13"/>
      <c r="T94" s="13"/>
      <c r="U94" s="13"/>
      <c r="V94" s="13"/>
      <c r="W94" s="13"/>
      <c r="X94" s="13"/>
      <c r="Y94" s="13"/>
      <c r="Z94" s="13"/>
    </row>
    <row r="95" ht="62.25" customHeight="1">
      <c r="A95" s="38" t="s">
        <v>191</v>
      </c>
      <c r="B95" s="39" t="str">
        <f>VLOOKUP(A95,Questions!$B$3:$C$256,2,FALSE)</f>
        <v>Can you enforce password/passphrase aging requirements?</v>
      </c>
      <c r="C95" s="47" t="s">
        <v>78</v>
      </c>
      <c r="D95" s="70" t="s">
        <v>192</v>
      </c>
      <c r="E95" s="49" t="str">
        <f>IF((C95=""),VLOOKUP(A95,Questions!B:G,4,FALSE),IF(C95="Yes",VLOOKUP(A95,Questions!B:G,6,FALSE),IF(C95="No",VLOOKUP(A95,Questions!B:G,5,FALSE),"N/A")))</f>
        <v>Describe how aging requirements are implemented in the product.</v>
      </c>
      <c r="F95" s="62" t="str">
        <f>VLOOKUP(A95,'Analyst Report'!$A$38:$E$287,5,FALSE)</f>
        <v> </v>
      </c>
      <c r="G95" s="13"/>
      <c r="H95" s="13"/>
      <c r="I95" s="13"/>
      <c r="J95" s="13"/>
      <c r="K95" s="13"/>
      <c r="L95" s="13"/>
      <c r="M95" s="13"/>
      <c r="N95" s="13"/>
      <c r="O95" s="13"/>
      <c r="P95" s="13"/>
      <c r="Q95" s="13"/>
      <c r="R95" s="13"/>
      <c r="S95" s="13"/>
      <c r="T95" s="13"/>
      <c r="U95" s="13"/>
      <c r="V95" s="13"/>
      <c r="W95" s="13"/>
      <c r="X95" s="13"/>
      <c r="Y95" s="13"/>
      <c r="Z95" s="13"/>
    </row>
    <row r="96" ht="64.5" customHeight="1">
      <c r="A96" s="38" t="s">
        <v>193</v>
      </c>
      <c r="B96" s="39" t="str">
        <f>VLOOKUP(A96,Questions!$B$3:$C$256,2,FALSE)</f>
        <v>Can you enforce password/passphrase complexity requirements [provided by the institution]?</v>
      </c>
      <c r="C96" s="47" t="s">
        <v>78</v>
      </c>
      <c r="D96" s="70" t="s">
        <v>194</v>
      </c>
      <c r="E96" s="49" t="str">
        <f>IF((C96=""),VLOOKUP(A96,Questions!B:G,4,FALSE),IF(C96="Yes",VLOOKUP(A96,Questions!B:G,6,FALSE),IF(C96="No",VLOOKUP(A96,Questions!B:G,5,FALSE),"N/A")))</f>
        <v>Describe how password/passphrase complexity requirements are implemented in the product.</v>
      </c>
      <c r="F96" s="62" t="str">
        <f>VLOOKUP(A96,'Analyst Report'!$A$38:$E$287,5,FALSE)</f>
        <v> </v>
      </c>
      <c r="G96" s="13"/>
      <c r="H96" s="13"/>
      <c r="I96" s="13"/>
      <c r="J96" s="13"/>
      <c r="K96" s="13"/>
      <c r="L96" s="13"/>
      <c r="M96" s="13"/>
      <c r="N96" s="13"/>
      <c r="O96" s="13"/>
      <c r="P96" s="13"/>
      <c r="Q96" s="13"/>
      <c r="R96" s="13"/>
      <c r="S96" s="13"/>
      <c r="T96" s="13"/>
      <c r="U96" s="13"/>
      <c r="V96" s="13"/>
      <c r="W96" s="13"/>
      <c r="X96" s="13"/>
      <c r="Y96" s="13"/>
      <c r="Z96" s="13"/>
    </row>
    <row r="97" ht="46.5" customHeight="1">
      <c r="A97" s="38" t="s">
        <v>195</v>
      </c>
      <c r="B97" s="39" t="str">
        <f>VLOOKUP(A97,Questions!$B$3:$C$256,2,FALSE)</f>
        <v>Does the system have password complexity or length limitations and/or restrictions?</v>
      </c>
      <c r="C97" s="47" t="s">
        <v>78</v>
      </c>
      <c r="D97" s="86" t="s">
        <v>196</v>
      </c>
      <c r="E97" s="49" t="str">
        <f>IF((C97=""),VLOOKUP(A97,Questions!B:G,4,FALSE),IF(C97="Yes",VLOOKUP(A97,Questions!B:G,6,FALSE),IF(C97="No",VLOOKUP(A97,Questions!B:G,5,FALSE),"N/A")))</f>
        <v>Describe these limitations and/or restrictions and state what lengths and complexities are supported.</v>
      </c>
      <c r="F97" s="62" t="str">
        <f>VLOOKUP(A97,'Analyst Report'!$A$38:$E$287,5,FALSE)</f>
        <v> </v>
      </c>
      <c r="G97" s="13"/>
      <c r="H97" s="13"/>
      <c r="I97" s="13"/>
      <c r="J97" s="13"/>
      <c r="K97" s="13"/>
      <c r="L97" s="13"/>
      <c r="M97" s="13"/>
      <c r="N97" s="13"/>
      <c r="O97" s="13"/>
      <c r="P97" s="13"/>
      <c r="Q97" s="13"/>
      <c r="R97" s="13"/>
      <c r="S97" s="13"/>
      <c r="T97" s="13"/>
      <c r="U97" s="13"/>
      <c r="V97" s="13"/>
      <c r="W97" s="13"/>
      <c r="X97" s="13"/>
      <c r="Y97" s="13"/>
      <c r="Z97" s="13"/>
    </row>
    <row r="98" ht="54.75" customHeight="1">
      <c r="A98" s="38" t="s">
        <v>197</v>
      </c>
      <c r="B98" s="39" t="str">
        <f>VLOOKUP(A98,Questions!$B$3:$C$256,2,FALSE)</f>
        <v>Do you have documented password/passphrase reset procedures that are currently implemented in the system and/or customer support?</v>
      </c>
      <c r="C98" s="47" t="s">
        <v>78</v>
      </c>
      <c r="D98" s="87" t="s">
        <v>198</v>
      </c>
      <c r="E98" s="49" t="str">
        <f>IF((C98=""),VLOOKUP(A98,Questions!B:G,4,FALSE),IF(C98="Yes",VLOOKUP(A98,Questions!B:G,6,FALSE),IF(C98="No",VLOOKUP(A98,Questions!B:G,5,FALSE),"N/A")))</f>
        <v> Describe your documented password/passphrase reset procedures that are currently implemented in the system and/or customer support.</v>
      </c>
      <c r="F98" s="62" t="str">
        <f>VLOOKUP(A98,'Analyst Report'!$A$38:$E$287,5,FALSE)</f>
        <v> </v>
      </c>
      <c r="G98" s="13"/>
      <c r="H98" s="13"/>
      <c r="I98" s="13"/>
      <c r="J98" s="13"/>
      <c r="K98" s="13"/>
      <c r="L98" s="13"/>
      <c r="M98" s="13"/>
      <c r="N98" s="13"/>
      <c r="O98" s="13"/>
      <c r="P98" s="13"/>
      <c r="Q98" s="13"/>
      <c r="R98" s="13"/>
      <c r="S98" s="13"/>
      <c r="T98" s="13"/>
      <c r="U98" s="13"/>
      <c r="V98" s="13"/>
      <c r="W98" s="13"/>
      <c r="X98" s="13"/>
      <c r="Y98" s="13"/>
      <c r="Z98" s="13"/>
    </row>
    <row r="99" ht="48.0" customHeight="1">
      <c r="A99" s="38" t="s">
        <v>199</v>
      </c>
      <c r="B99" s="39" t="str">
        <f>VLOOKUP(A99,Questions!$B$3:$C$256,2,FALSE)</f>
        <v>Does your organization participate in InCommon or another eduGAIN affiliated trust federation?</v>
      </c>
      <c r="C99" s="47" t="s">
        <v>78</v>
      </c>
      <c r="D99" s="87" t="s">
        <v>200</v>
      </c>
      <c r="E99" s="49" t="str">
        <f>IF((C99=""),VLOOKUP(A99,Questions!B:G,4,FALSE),IF(C99="Yes",VLOOKUP(A99,Questions!B:G,6,FALSE),IF(C99="No",VLOOKUP(A99,Questions!B:G,5,FALSE),"N/A")))</f>
        <v>List the entityIds registered in the Additional Information column.</v>
      </c>
      <c r="F99" s="62" t="str">
        <f>VLOOKUP(A99,'Analyst Report'!$A$38:$E$287,5,FALSE)</f>
        <v> </v>
      </c>
      <c r="G99" s="13"/>
      <c r="H99" s="13"/>
      <c r="I99" s="13"/>
      <c r="J99" s="13"/>
      <c r="K99" s="13"/>
      <c r="L99" s="13"/>
      <c r="M99" s="13"/>
      <c r="N99" s="13"/>
      <c r="O99" s="13"/>
      <c r="P99" s="13"/>
      <c r="Q99" s="13"/>
      <c r="R99" s="13"/>
      <c r="S99" s="13"/>
      <c r="T99" s="13"/>
      <c r="U99" s="13"/>
      <c r="V99" s="13"/>
      <c r="W99" s="13"/>
      <c r="X99" s="13"/>
      <c r="Y99" s="13"/>
      <c r="Z99" s="13"/>
    </row>
    <row r="100" ht="66.0" customHeight="1">
      <c r="A100" s="38" t="s">
        <v>201</v>
      </c>
      <c r="B100" s="39" t="str">
        <f>VLOOKUP(A100,Questions!$B$3:$C$256,2,FALSE)</f>
        <v>Does your application support integration with other authentication and authorization systems?</v>
      </c>
      <c r="C100" s="47" t="s">
        <v>78</v>
      </c>
      <c r="D100" s="87" t="s">
        <v>202</v>
      </c>
      <c r="E100" s="49" t="str">
        <f>IF((C100=""),VLOOKUP(A100,Questions!B:G,4,FALSE),IF(C100="Yes",VLOOKUP(A100,Questions!B:G,6,FALSE),IF(C100="No",VLOOKUP(A100,Questions!B:G,5,FALSE),"N/A")))</f>
        <v>List which systems and versions supported (such as Active Directory, Kerberos, or other LDAP compatible directory) in Additional Info.</v>
      </c>
      <c r="F100" s="62" t="str">
        <f>VLOOKUP(A100,'Analyst Report'!$A$38:$E$287,5,FALSE)</f>
        <v> </v>
      </c>
      <c r="G100" s="13"/>
      <c r="H100" s="13"/>
      <c r="I100" s="13"/>
      <c r="J100" s="13"/>
      <c r="K100" s="13"/>
      <c r="L100" s="13"/>
      <c r="M100" s="13"/>
      <c r="N100" s="13"/>
      <c r="O100" s="13"/>
      <c r="P100" s="13"/>
      <c r="Q100" s="13"/>
      <c r="R100" s="13"/>
      <c r="S100" s="13"/>
      <c r="T100" s="13"/>
      <c r="U100" s="13"/>
      <c r="V100" s="13"/>
      <c r="W100" s="13"/>
      <c r="X100" s="13"/>
      <c r="Y100" s="13"/>
      <c r="Z100" s="13"/>
    </row>
    <row r="101" ht="74.25" customHeight="1">
      <c r="A101" s="38" t="s">
        <v>203</v>
      </c>
      <c r="B101" s="39" t="str">
        <f>VLOOKUP(A101,Questions!$B$3:$C$256,2,FALSE)</f>
        <v>Does your solution support any of the following Web SSO standards? [e.g., SAML2 (with redirect flow), OIDC, CAS, or other]</v>
      </c>
      <c r="C101" s="47" t="s">
        <v>78</v>
      </c>
      <c r="D101" s="87" t="s">
        <v>204</v>
      </c>
      <c r="E101" s="49" t="str">
        <f>IF((C101=""),VLOOKUP(A101,Questions!B:G,4,FALSE),IF(C101="Yes",VLOOKUP(A101,Questions!B:G,6,FALSE),IF(C101="No",VLOOKUP(A101,Questions!B:G,5,FALSE),"N/A")))</f>
        <v>State the Web SSO standards supported by your solution and provide additional details about your support, including framework(s) in use, how information is exchanged securely, etc.</v>
      </c>
      <c r="F101" s="62" t="str">
        <f>VLOOKUP(A101,'Analyst Report'!$A$38:$E$287,5,FALSE)</f>
        <v> </v>
      </c>
      <c r="G101" s="13"/>
      <c r="H101" s="13"/>
      <c r="I101" s="13"/>
      <c r="J101" s="13"/>
      <c r="K101" s="13"/>
      <c r="L101" s="13"/>
      <c r="M101" s="13"/>
      <c r="N101" s="13"/>
      <c r="O101" s="13"/>
      <c r="P101" s="13"/>
      <c r="Q101" s="13"/>
      <c r="R101" s="13"/>
      <c r="S101" s="13"/>
      <c r="T101" s="13"/>
      <c r="U101" s="13"/>
      <c r="V101" s="13"/>
      <c r="W101" s="13"/>
      <c r="X101" s="13"/>
      <c r="Y101" s="13"/>
      <c r="Z101" s="13"/>
    </row>
    <row r="102" ht="52.5" customHeight="1">
      <c r="A102" s="38" t="s">
        <v>205</v>
      </c>
      <c r="B102" s="39" t="str">
        <f>VLOOKUP(A102,Questions!$B$3:$C$256,2,FALSE)</f>
        <v>Do you support differentiation between email address and user identifier?</v>
      </c>
      <c r="C102" s="47" t="s">
        <v>78</v>
      </c>
      <c r="D102" s="77"/>
      <c r="E102" s="49" t="str">
        <f>IF((C102=""),VLOOKUP(A102,Questions!B:G,4,FALSE),IF(C102="Yes",VLOOKUP(A102,Questions!B:G,6,FALSE),IF(C102="No",VLOOKUP(A102,Questions!B:G,5,FALSE),"N/A")))</f>
        <v> </v>
      </c>
      <c r="F102" s="62" t="str">
        <f>VLOOKUP(A102,'Analyst Report'!$A$38:$E$287,5,FALSE)</f>
        <v> </v>
      </c>
      <c r="G102" s="13"/>
      <c r="H102" s="13"/>
      <c r="I102" s="13"/>
      <c r="J102" s="13"/>
      <c r="K102" s="13"/>
      <c r="L102" s="13"/>
      <c r="M102" s="13"/>
      <c r="N102" s="13"/>
      <c r="O102" s="13"/>
      <c r="P102" s="13"/>
      <c r="Q102" s="13"/>
      <c r="R102" s="13"/>
      <c r="S102" s="13"/>
      <c r="T102" s="13"/>
      <c r="U102" s="13"/>
      <c r="V102" s="13"/>
      <c r="W102" s="13"/>
      <c r="X102" s="13"/>
      <c r="Y102" s="13"/>
      <c r="Z102" s="13"/>
    </row>
    <row r="103" ht="46.5" customHeight="1">
      <c r="A103" s="38" t="s">
        <v>206</v>
      </c>
      <c r="B103" s="39" t="str">
        <f>VLOOKUP(A103,Questions!$B$3:$C$256,2,FALSE)</f>
        <v>Do you allow the customer to specify attribute mappings for any needed information beyond a user identifier? [e.g., Reference eduPerson, ePPA/ePPN/ePE ]</v>
      </c>
      <c r="C103" s="88" t="s">
        <v>76</v>
      </c>
      <c r="D103" s="83" t="s">
        <v>207</v>
      </c>
      <c r="E103" s="49" t="str">
        <f>IF((C103=""),VLOOKUP(A103,Questions!B:G,4,FALSE),IF(C103="Yes",VLOOKUP(A103,Questions!B:G,6,FALSE),IF(C103="No",VLOOKUP(A103,Questions!B:G,5,FALSE),"N/A")))</f>
        <v>Describe plans to allow customers to specify attribute mappings.</v>
      </c>
      <c r="F103" s="62" t="str">
        <f>VLOOKUP(A103,'Analyst Report'!$A$38:$E$287,5,FALSE)</f>
        <v> </v>
      </c>
      <c r="G103" s="13"/>
      <c r="H103" s="13"/>
      <c r="I103" s="13"/>
      <c r="J103" s="13"/>
      <c r="K103" s="13"/>
      <c r="L103" s="13"/>
      <c r="M103" s="13"/>
      <c r="N103" s="13"/>
      <c r="O103" s="13"/>
      <c r="P103" s="13"/>
      <c r="Q103" s="13"/>
      <c r="R103" s="13"/>
      <c r="S103" s="13"/>
      <c r="T103" s="13"/>
      <c r="U103" s="13"/>
      <c r="V103" s="13"/>
      <c r="W103" s="13"/>
      <c r="X103" s="13"/>
      <c r="Y103" s="13"/>
      <c r="Z103" s="13"/>
    </row>
    <row r="104" ht="54.0" customHeight="1">
      <c r="A104" s="38" t="s">
        <v>208</v>
      </c>
      <c r="B104" s="39" t="str">
        <f>VLOOKUP(A104,Questions!$B$3:$C$256,2,FALSE)</f>
        <v>If you don't support SSO, does your application and/or user-frontend/portal support multi-factor authentication? (e.g. Duo, Google Authenticator, OTP, etc.)</v>
      </c>
      <c r="C104" s="88" t="s">
        <v>78</v>
      </c>
      <c r="D104" s="82" t="s">
        <v>209</v>
      </c>
      <c r="E104" s="49" t="str">
        <f>IF((C104=""),VLOOKUP(A104,Questions!B:G,4,FALSE),IF(C104="Yes",VLOOKUP(A104,Questions!B:G,6,FALSE),IF(C104="No",VLOOKUP(A104,Questions!B:G,5,FALSE),"N/A")))</f>
        <v>List all supported multi-factor authentication methods, technologies, and/or products and provide a brief summary of each.</v>
      </c>
      <c r="F104" s="62" t="str">
        <f>VLOOKUP(A104,'Analyst Report'!$A$38:$E$287,5,FALSE)</f>
        <v> </v>
      </c>
      <c r="G104" s="13"/>
      <c r="H104" s="13"/>
      <c r="I104" s="13"/>
      <c r="J104" s="13"/>
      <c r="K104" s="13"/>
      <c r="L104" s="13"/>
      <c r="M104" s="13"/>
      <c r="N104" s="13"/>
      <c r="O104" s="13"/>
      <c r="P104" s="13"/>
      <c r="Q104" s="13"/>
      <c r="R104" s="13"/>
      <c r="S104" s="13"/>
      <c r="T104" s="13"/>
      <c r="U104" s="13"/>
      <c r="V104" s="13"/>
      <c r="W104" s="13"/>
      <c r="X104" s="13"/>
      <c r="Y104" s="13"/>
      <c r="Z104" s="13"/>
    </row>
    <row r="105" ht="54.0" customHeight="1">
      <c r="A105" s="38" t="s">
        <v>210</v>
      </c>
      <c r="B105" s="39" t="str">
        <f>VLOOKUP(A105,Questions!$B$3:$C$256,2,FALSE)</f>
        <v>Does your application automatically lock the session or log-out an account after a period of inactivity?</v>
      </c>
      <c r="C105" s="88" t="s">
        <v>78</v>
      </c>
      <c r="D105" s="82" t="s">
        <v>211</v>
      </c>
      <c r="E105" s="49" t="str">
        <f>IF((C105=""),VLOOKUP(A105,Questions!B:G,4,FALSE),IF(C105="Yes",VLOOKUP(A105,Questions!B:G,6,FALSE),IF(C105="No",VLOOKUP(A105,Questions!B:G,5,FALSE),"N/A")))</f>
        <v>Describe the default behavior of this capability.</v>
      </c>
      <c r="F105" s="62" t="str">
        <f>VLOOKUP(A105,'Analyst Report'!$A$38:$E$287,5,FALSE)</f>
        <v> </v>
      </c>
      <c r="G105" s="13"/>
      <c r="H105" s="13"/>
      <c r="I105" s="13"/>
      <c r="J105" s="13"/>
      <c r="K105" s="13"/>
      <c r="L105" s="13"/>
      <c r="M105" s="13"/>
      <c r="N105" s="13"/>
      <c r="O105" s="13"/>
      <c r="P105" s="13"/>
      <c r="Q105" s="13"/>
      <c r="R105" s="13"/>
      <c r="S105" s="13"/>
      <c r="T105" s="13"/>
      <c r="U105" s="13"/>
      <c r="V105" s="13"/>
      <c r="W105" s="13"/>
      <c r="X105" s="13"/>
      <c r="Y105" s="13"/>
      <c r="Z105" s="13"/>
    </row>
    <row r="106" ht="46.5" customHeight="1">
      <c r="A106" s="38" t="s">
        <v>212</v>
      </c>
      <c r="B106" s="39" t="str">
        <f>VLOOKUP(A106,Questions!$B$3:$C$256,2,FALSE)</f>
        <v>Are there any passwords/passphrases hard coded into your systems or products?</v>
      </c>
      <c r="C106" s="88" t="s">
        <v>76</v>
      </c>
      <c r="D106" s="88"/>
      <c r="E106" s="49" t="str">
        <f>IF((C106=""),VLOOKUP(A106,Questions!B:G,4,FALSE),IF(C106="Yes",VLOOKUP(A106,Questions!B:G,6,FALSE),IF(C106="No",VLOOKUP(A106,Questions!B:G,5,FALSE),"N/A")))</f>
        <v> </v>
      </c>
      <c r="F106" s="62" t="str">
        <f>VLOOKUP(A106,'Analyst Report'!$A$38:$E$287,5,FALSE)</f>
        <v> </v>
      </c>
      <c r="G106" s="13"/>
      <c r="H106" s="13"/>
      <c r="I106" s="13"/>
      <c r="J106" s="13"/>
      <c r="K106" s="13"/>
      <c r="L106" s="13"/>
      <c r="M106" s="13"/>
      <c r="N106" s="13"/>
      <c r="O106" s="13"/>
      <c r="P106" s="13"/>
      <c r="Q106" s="13"/>
      <c r="R106" s="13"/>
      <c r="S106" s="13"/>
      <c r="T106" s="13"/>
      <c r="U106" s="13"/>
      <c r="V106" s="13"/>
      <c r="W106" s="13"/>
      <c r="X106" s="13"/>
      <c r="Y106" s="13"/>
      <c r="Z106" s="13"/>
    </row>
    <row r="107" ht="36.0" customHeight="1">
      <c r="A107" s="38" t="s">
        <v>213</v>
      </c>
      <c r="B107" s="39" t="str">
        <f>VLOOKUP(A107,Questions!$B$3:$C$256,2,FALSE)</f>
        <v>Are you storing any passwords in plaintext?</v>
      </c>
      <c r="C107" s="88" t="s">
        <v>76</v>
      </c>
      <c r="D107" s="88"/>
      <c r="E107" s="49" t="str">
        <f>IF((C107=""),VLOOKUP(A107,Questions!B:G,4,FALSE),IF(C107="Yes",VLOOKUP(A107,Questions!B:G,6,FALSE),IF(C107="No",VLOOKUP(A107,Questions!B:G,5,FALSE),"N/A")))</f>
        <v> </v>
      </c>
      <c r="F107" s="62" t="str">
        <f>VLOOKUP(A107,'Analyst Report'!$A$38:$E$287,5,FALSE)</f>
        <v> </v>
      </c>
      <c r="G107" s="13"/>
      <c r="H107" s="13"/>
      <c r="I107" s="13"/>
      <c r="J107" s="13"/>
      <c r="K107" s="13"/>
      <c r="L107" s="13"/>
      <c r="M107" s="13"/>
      <c r="N107" s="13"/>
      <c r="O107" s="13"/>
      <c r="P107" s="13"/>
      <c r="Q107" s="13"/>
      <c r="R107" s="13"/>
      <c r="S107" s="13"/>
      <c r="T107" s="13"/>
      <c r="U107" s="13"/>
      <c r="V107" s="13"/>
      <c r="W107" s="13"/>
      <c r="X107" s="13"/>
      <c r="Y107" s="13"/>
      <c r="Z107" s="13"/>
    </row>
    <row r="108" ht="37.5" customHeight="1">
      <c r="A108" s="38" t="s">
        <v>214</v>
      </c>
      <c r="B108" s="39" t="str">
        <f>VLOOKUP(A108,Questions!$B$3:$C$256,2,FALSE)</f>
        <v>Does your application support directory integration for user accounts?</v>
      </c>
      <c r="C108" s="88" t="s">
        <v>76</v>
      </c>
      <c r="D108" s="82" t="s">
        <v>215</v>
      </c>
      <c r="E108" s="49" t="str">
        <f>IF((C108=""),VLOOKUP(A108,Questions!B:G,4,FALSE),IF(C108="Yes",VLOOKUP(A108,Questions!B:G,6,FALSE),IF(C108="No",VLOOKUP(A108,Questions!B:G,5,FALSE),"N/A")))</f>
        <v>Describe any plans to support external authentication services in place of local authentication.</v>
      </c>
      <c r="F108" s="62" t="str">
        <f>VLOOKUP(A108,'Analyst Report'!$A$38:$E$287,5,FALSE)</f>
        <v> </v>
      </c>
      <c r="G108" s="13"/>
      <c r="H108" s="13"/>
      <c r="I108" s="13"/>
      <c r="J108" s="13"/>
      <c r="K108" s="13"/>
      <c r="L108" s="13"/>
      <c r="M108" s="13"/>
      <c r="N108" s="13"/>
      <c r="O108" s="13"/>
      <c r="P108" s="13"/>
      <c r="Q108" s="13"/>
      <c r="R108" s="13"/>
      <c r="S108" s="13"/>
      <c r="T108" s="13"/>
      <c r="U108" s="13"/>
      <c r="V108" s="13"/>
      <c r="W108" s="13"/>
      <c r="X108" s="13"/>
      <c r="Y108" s="13"/>
      <c r="Z108" s="13"/>
    </row>
    <row r="109" ht="48.0" customHeight="1">
      <c r="A109" s="38" t="s">
        <v>216</v>
      </c>
      <c r="B109" s="39" t="str">
        <f>VLOOKUP(A109,Questions!$B$3:$C$256,2,FALSE)</f>
        <v>Are audit logs available that include AT LEAST all of the following; login, logout, actions performed, and source IP address?</v>
      </c>
      <c r="C109" s="47" t="s">
        <v>78</v>
      </c>
      <c r="D109" s="77"/>
      <c r="E109" s="49" t="str">
        <f>IF((C109=""),VLOOKUP(A109,Questions!B:G,4,FALSE),IF(C109="Yes",VLOOKUP(A109,Questions!B:G,6,FALSE),IF(C109="No",VLOOKUP(A109,Questions!B:G,5,FALSE),"N/A")))</f>
        <v> </v>
      </c>
      <c r="F109" s="62" t="str">
        <f>VLOOKUP(A109,'Analyst Report'!$A$38:$E$287,5,FALSE)</f>
        <v> </v>
      </c>
      <c r="G109" s="13"/>
      <c r="H109" s="13"/>
      <c r="I109" s="13"/>
      <c r="J109" s="13"/>
      <c r="K109" s="13"/>
      <c r="L109" s="13"/>
      <c r="M109" s="13"/>
      <c r="N109" s="13"/>
      <c r="O109" s="13"/>
      <c r="P109" s="13"/>
      <c r="Q109" s="13"/>
      <c r="R109" s="13"/>
      <c r="S109" s="13"/>
      <c r="T109" s="13"/>
      <c r="U109" s="13"/>
      <c r="V109" s="13"/>
      <c r="W109" s="13"/>
      <c r="X109" s="13"/>
      <c r="Y109" s="13"/>
      <c r="Z109" s="13"/>
    </row>
    <row r="110" ht="96.0" customHeight="1">
      <c r="A110" s="38" t="s">
        <v>217</v>
      </c>
      <c r="B110" s="39" t="str">
        <f>VLOOKUP(A110,Questions!$B$3:$C$256,2,FALSE)</f>
        <v>Describe or provide a reference to the a) system capability to log security/authorization changes as well as user and administrator security events (i.e. physical or electronic)(e.g. login failures, access denied, changes accepted), and b) all requirements necessary to implement logging and monitoring on the system. Include c) information about SIEM/log collector usage.</v>
      </c>
      <c r="C110" s="73" t="s">
        <v>218</v>
      </c>
      <c r="D110" s="9"/>
      <c r="E110" s="49" t="str">
        <f>IF((C110=""),VLOOKUP(A110,Questions!B:G,4,FALSE),IF(C110="Yes",VLOOKUP(A110,Questions!B:G,6,FALSE),IF(C110="No",VLOOKUP(A110,Questions!B:G,5,FALSE),"N/A")))</f>
        <v>N/A</v>
      </c>
      <c r="F110" s="62" t="str">
        <f>VLOOKUP(A110,'Analyst Report'!$A$38:$E$287,5,FALSE)</f>
        <v> </v>
      </c>
      <c r="G110" s="13"/>
      <c r="H110" s="13"/>
      <c r="I110" s="13"/>
      <c r="J110" s="13"/>
      <c r="K110" s="13"/>
      <c r="L110" s="13"/>
      <c r="M110" s="13"/>
      <c r="N110" s="13"/>
      <c r="O110" s="13"/>
      <c r="P110" s="13"/>
      <c r="Q110" s="13"/>
      <c r="R110" s="13"/>
      <c r="S110" s="13"/>
      <c r="T110" s="13"/>
      <c r="U110" s="13"/>
      <c r="V110" s="13"/>
      <c r="W110" s="13"/>
      <c r="X110" s="13"/>
      <c r="Y110" s="13"/>
      <c r="Z110" s="13"/>
    </row>
    <row r="111" ht="96.0" customHeight="1">
      <c r="A111" s="38" t="s">
        <v>219</v>
      </c>
      <c r="B111" s="39" t="str">
        <f>VLOOKUP(A111,Questions!$B$3:$C$256,2,FALSE)</f>
        <v>Describe or provide a reference to the retention period for those logs, how logs are protected, and whether they are accessible to the customer (and if so, how).</v>
      </c>
      <c r="C111" s="72" t="s">
        <v>220</v>
      </c>
      <c r="D111" s="9"/>
      <c r="E111" s="49" t="str">
        <f>IF((C111=""),VLOOKUP(A111,Questions!B:G,4,FALSE),IF(C111="Yes",VLOOKUP(A111,Questions!B:G,6,FALSE),IF(C111="No",VLOOKUP(A111,Questions!B:G,5,FALSE),"N/A")))</f>
        <v>N/A</v>
      </c>
      <c r="F111" s="62" t="str">
        <f>VLOOKUP(A111,'Analyst Report'!$A$38:$E$287,5,FALSE)</f>
        <v> </v>
      </c>
      <c r="G111" s="13"/>
      <c r="H111" s="13"/>
      <c r="I111" s="13"/>
      <c r="J111" s="13"/>
      <c r="K111" s="13"/>
      <c r="L111" s="13"/>
      <c r="M111" s="13"/>
      <c r="N111" s="13"/>
      <c r="O111" s="13"/>
      <c r="P111" s="13"/>
      <c r="Q111" s="13"/>
      <c r="R111" s="13"/>
      <c r="S111" s="13"/>
      <c r="T111" s="13"/>
      <c r="U111" s="13"/>
      <c r="V111" s="13"/>
      <c r="W111" s="13"/>
      <c r="X111" s="13"/>
      <c r="Y111" s="13"/>
      <c r="Z111" s="13"/>
    </row>
    <row r="112" ht="36.0" customHeight="1">
      <c r="A112" s="32" t="str">
        <f>IF(OR($C$28="No",$C$28="Yes"),"BCP - Respond to as many questions below as possible.","Business Continuity Plan")</f>
        <v>BCP - Respond to as many questions below as possible.</v>
      </c>
      <c r="B112" s="9"/>
      <c r="C112" s="33" t="s">
        <v>70</v>
      </c>
      <c r="D112" s="33" t="s">
        <v>71</v>
      </c>
      <c r="E112" s="43" t="s">
        <v>72</v>
      </c>
      <c r="F112" s="69" t="s">
        <v>73</v>
      </c>
      <c r="G112" s="13"/>
      <c r="H112" s="13"/>
      <c r="I112" s="13"/>
      <c r="J112" s="13"/>
      <c r="K112" s="13"/>
      <c r="L112" s="13"/>
      <c r="M112" s="13"/>
      <c r="N112" s="13"/>
      <c r="O112" s="13"/>
      <c r="P112" s="13"/>
      <c r="Q112" s="13"/>
      <c r="R112" s="13"/>
      <c r="S112" s="13"/>
      <c r="T112" s="13"/>
      <c r="U112" s="13"/>
      <c r="V112" s="13"/>
      <c r="W112" s="13"/>
      <c r="X112" s="13"/>
      <c r="Y112" s="13"/>
      <c r="Z112" s="13"/>
    </row>
    <row r="113" ht="48.0" customHeight="1">
      <c r="A113" s="38" t="s">
        <v>221</v>
      </c>
      <c r="B113" s="39" t="str">
        <f>VLOOKUP(A113,Questions!$B$3:$C$256,2,FALSE)</f>
        <v>Is an owner assigned who is responsible for the maintenance and review of the Business Continuity Plan?</v>
      </c>
      <c r="C113" s="47" t="s">
        <v>78</v>
      </c>
      <c r="D113" s="89" t="s">
        <v>222</v>
      </c>
      <c r="E113" s="49" t="str">
        <f>IF((C113=""),VLOOKUP(A113,Questions!B:G,4,FALSE),IF(C113="Yes",VLOOKUP(A113,Questions!B:G,6,FALSE),IF(C113="No",VLOOKUP(A113,Questions!B:G,5,FALSE),"N/A")))</f>
        <v>Provide additional details, as needed.</v>
      </c>
      <c r="F113" s="62" t="str">
        <f>VLOOKUP(A113,'Analyst Report'!$A$38:$E$287,5,FALSE)</f>
        <v> </v>
      </c>
      <c r="G113" s="13"/>
      <c r="H113" s="13"/>
      <c r="I113" s="13"/>
      <c r="J113" s="13"/>
      <c r="K113" s="13"/>
      <c r="L113" s="13"/>
      <c r="M113" s="13"/>
      <c r="N113" s="13"/>
      <c r="O113" s="13"/>
      <c r="P113" s="13"/>
      <c r="Q113" s="13"/>
      <c r="R113" s="13"/>
      <c r="S113" s="13"/>
      <c r="T113" s="13"/>
      <c r="U113" s="13"/>
      <c r="V113" s="13"/>
      <c r="W113" s="13"/>
      <c r="X113" s="13"/>
      <c r="Y113" s="13"/>
      <c r="Z113" s="13"/>
    </row>
    <row r="114" ht="46.5" customHeight="1">
      <c r="A114" s="18" t="s">
        <v>223</v>
      </c>
      <c r="B114" s="90" t="str">
        <f>VLOOKUP(A114,Questions!$B$3:$C$256,2,FALSE)</f>
        <v>Is there a defined problem/issue escalation plan in your BCP for impacted clients?</v>
      </c>
      <c r="C114" s="91" t="s">
        <v>78</v>
      </c>
      <c r="D114" s="84" t="s">
        <v>224</v>
      </c>
      <c r="E114" s="92" t="str">
        <f>IF((C114=""),VLOOKUP(A114,Questions!B:G,4,FALSE),IF(C114="Yes",VLOOKUP(A114,Questions!B:G,6,FALSE),IF(C114="No",VLOOKUP(A114,Questions!B:G,5,FALSE),"N/A")))</f>
        <v> Summarize your defined problem/issue escalation plan contained in your BCP.</v>
      </c>
      <c r="F114" s="93" t="str">
        <f>VLOOKUP(A114,'Analyst Report'!$A$38:$E$287,5,FALSE)</f>
        <v> </v>
      </c>
      <c r="G114" s="13"/>
      <c r="H114" s="13"/>
      <c r="I114" s="13"/>
      <c r="J114" s="13"/>
      <c r="K114" s="13"/>
      <c r="L114" s="13"/>
      <c r="M114" s="13"/>
      <c r="N114" s="13"/>
      <c r="O114" s="13"/>
      <c r="P114" s="13"/>
      <c r="Q114" s="13"/>
      <c r="R114" s="13"/>
      <c r="S114" s="13"/>
      <c r="T114" s="13"/>
      <c r="U114" s="13"/>
      <c r="V114" s="13"/>
      <c r="W114" s="13"/>
      <c r="X114" s="13"/>
      <c r="Y114" s="13"/>
      <c r="Z114" s="13"/>
    </row>
    <row r="115" ht="46.5" customHeight="1">
      <c r="A115" s="18" t="s">
        <v>225</v>
      </c>
      <c r="B115" s="90" t="str">
        <f>VLOOKUP(A115,Questions!$B$3:$C$256,2,FALSE)</f>
        <v>Is there a documented communication plan in your BCP for impacted clients?</v>
      </c>
      <c r="C115" s="91" t="s">
        <v>78</v>
      </c>
      <c r="D115" s="84" t="s">
        <v>226</v>
      </c>
      <c r="E115" s="92" t="str">
        <f>IF((C115=""),VLOOKUP(A115,Questions!B:G,4,FALSE),IF(C115="Yes",VLOOKUP(A115,Questions!B:G,6,FALSE),IF(C115="No",VLOOKUP(A115,Questions!B:G,5,FALSE),"N/A")))</f>
        <v> Summarize your documented communication plan contained in your BCP.</v>
      </c>
      <c r="F115" s="93" t="str">
        <f>VLOOKUP(A115,'Analyst Report'!$A$38:$E$287,5,FALSE)</f>
        <v> </v>
      </c>
      <c r="G115" s="13"/>
      <c r="H115" s="13"/>
      <c r="I115" s="13"/>
      <c r="J115" s="13"/>
      <c r="K115" s="13"/>
      <c r="L115" s="13"/>
      <c r="M115" s="13"/>
      <c r="N115" s="13"/>
      <c r="O115" s="13"/>
      <c r="P115" s="13"/>
      <c r="Q115" s="13"/>
      <c r="R115" s="13"/>
      <c r="S115" s="13"/>
      <c r="T115" s="13"/>
      <c r="U115" s="13"/>
      <c r="V115" s="13"/>
      <c r="W115" s="13"/>
      <c r="X115" s="13"/>
      <c r="Y115" s="13"/>
      <c r="Z115" s="13"/>
    </row>
    <row r="116" ht="46.5" customHeight="1">
      <c r="A116" s="18" t="s">
        <v>227</v>
      </c>
      <c r="B116" s="90" t="str">
        <f>VLOOKUP(A116,Questions!$B$3:$C$256,2,FALSE)</f>
        <v>Are all components of the BCP reviewed at least annually and updated as needed to reflect change?</v>
      </c>
      <c r="C116" s="91" t="s">
        <v>78</v>
      </c>
      <c r="D116" s="84" t="s">
        <v>228</v>
      </c>
      <c r="E116" s="92" t="str">
        <f>IF((C116=""),VLOOKUP(A116,Questions!B:G,4,FALSE),IF(C116="Yes",VLOOKUP(A116,Questions!B:G,6,FALSE),IF(C116="No",VLOOKUP(A116,Questions!B:G,5,FALSE),"N/A")))</f>
        <v> Describe your BCP component review strategy.</v>
      </c>
      <c r="F116" s="93" t="str">
        <f>VLOOKUP(A116,'Analyst Report'!$A$38:$E$287,5,FALSE)</f>
        <v> </v>
      </c>
      <c r="G116" s="13"/>
      <c r="H116" s="13"/>
      <c r="I116" s="13"/>
      <c r="J116" s="13"/>
      <c r="K116" s="13"/>
      <c r="L116" s="13"/>
      <c r="M116" s="13"/>
      <c r="N116" s="13"/>
      <c r="O116" s="13"/>
      <c r="P116" s="13"/>
      <c r="Q116" s="13"/>
      <c r="R116" s="13"/>
      <c r="S116" s="13"/>
      <c r="T116" s="13"/>
      <c r="U116" s="13"/>
      <c r="V116" s="13"/>
      <c r="W116" s="13"/>
      <c r="X116" s="13"/>
      <c r="Y116" s="13"/>
      <c r="Z116" s="13"/>
    </row>
    <row r="117" ht="46.5" customHeight="1">
      <c r="A117" s="18" t="s">
        <v>229</v>
      </c>
      <c r="B117" s="90" t="str">
        <f>VLOOKUP(A117,Questions!$B$3:$C$256,2,FALSE)</f>
        <v>Are specific crisis management roles and responsibilities defined and documented?</v>
      </c>
      <c r="C117" s="91" t="s">
        <v>78</v>
      </c>
      <c r="D117" s="84" t="s">
        <v>230</v>
      </c>
      <c r="E117" s="92" t="str">
        <f>IF((C117=""),VLOOKUP(A117,Questions!B:G,4,FALSE),IF(C117="Yes",VLOOKUP(A117,Questions!B:G,6,FALSE),IF(C117="No",VLOOKUP(A117,Questions!B:G,5,FALSE),"N/A")))</f>
        <v> Summarize these crisis management roles and responsibilities.</v>
      </c>
      <c r="F117" s="93" t="str">
        <f>VLOOKUP(A117,'Analyst Report'!$A$38:$E$287,5,FALSE)</f>
        <v> </v>
      </c>
      <c r="G117" s="13"/>
      <c r="H117" s="13"/>
      <c r="I117" s="13"/>
      <c r="J117" s="13"/>
      <c r="K117" s="13"/>
      <c r="L117" s="13"/>
      <c r="M117" s="13"/>
      <c r="N117" s="13"/>
      <c r="O117" s="13"/>
      <c r="P117" s="13"/>
      <c r="Q117" s="13"/>
      <c r="R117" s="13"/>
      <c r="S117" s="13"/>
      <c r="T117" s="13"/>
      <c r="U117" s="13"/>
      <c r="V117" s="13"/>
      <c r="W117" s="13"/>
      <c r="X117" s="13"/>
      <c r="Y117" s="13"/>
      <c r="Z117" s="13"/>
    </row>
    <row r="118" ht="48.0" customHeight="1">
      <c r="A118" s="18" t="s">
        <v>231</v>
      </c>
      <c r="B118" s="90" t="str">
        <f>VLOOKUP(A118,Questions!$B$3:$C$256,2,FALSE)</f>
        <v>Does your organization conduct training and awareness activities to validate its employees understanding of their roles and responsibilities during a crisis?</v>
      </c>
      <c r="C118" s="91" t="s">
        <v>78</v>
      </c>
      <c r="D118" s="84" t="s">
        <v>232</v>
      </c>
      <c r="E118" s="92" t="str">
        <f>IF((C118=""),VLOOKUP(A118,Questions!B:G,4,FALSE),IF(C118="Yes",VLOOKUP(A118,Questions!B:G,6,FALSE),IF(C118="No",VLOOKUP(A118,Questions!B:G,5,FALSE),"N/A")))</f>
        <v> Describe your training and awareness activities.</v>
      </c>
      <c r="F118" s="93" t="str">
        <f>VLOOKUP(A118,'Analyst Report'!$A$38:$E$287,5,FALSE)</f>
        <v> </v>
      </c>
      <c r="G118" s="13"/>
      <c r="H118" s="13"/>
      <c r="I118" s="13"/>
      <c r="J118" s="13"/>
      <c r="K118" s="13"/>
      <c r="L118" s="13"/>
      <c r="M118" s="13"/>
      <c r="N118" s="13"/>
      <c r="O118" s="13"/>
      <c r="P118" s="13"/>
      <c r="Q118" s="13"/>
      <c r="R118" s="13"/>
      <c r="S118" s="13"/>
      <c r="T118" s="13"/>
      <c r="U118" s="13"/>
      <c r="V118" s="13"/>
      <c r="W118" s="13"/>
      <c r="X118" s="13"/>
      <c r="Y118" s="13"/>
      <c r="Z118" s="13"/>
    </row>
    <row r="119" ht="48.0" customHeight="1">
      <c r="A119" s="38" t="s">
        <v>233</v>
      </c>
      <c r="B119" s="39" t="str">
        <f>VLOOKUP(A119,Questions!$B$3:$C$256,2,FALSE)</f>
        <v>Does your organization have an alternative business site or a contracted Business Recovery provider?</v>
      </c>
      <c r="C119" s="47" t="s">
        <v>78</v>
      </c>
      <c r="D119" s="94" t="s">
        <v>234</v>
      </c>
      <c r="E119" s="92" t="str">
        <f>IF((C119=""),VLOOKUP(A119,Questions!B:G,4,FALSE),IF(C119="Yes",VLOOKUP(A119,Questions!B:G,6,FALSE),IF(C119="No",VLOOKUP(A119,Questions!B:G,5,FALSE),"N/A")))</f>
        <v>Provide the distance (in miles) between the primary and secondary locations.</v>
      </c>
      <c r="F119" s="62" t="str">
        <f>VLOOKUP(A119,'Analyst Report'!$A$38:$E$287,5,FALSE)</f>
        <v> </v>
      </c>
      <c r="G119" s="13"/>
      <c r="H119" s="13"/>
      <c r="I119" s="13"/>
      <c r="J119" s="13"/>
      <c r="K119" s="13"/>
      <c r="L119" s="13"/>
      <c r="M119" s="13"/>
      <c r="N119" s="13"/>
      <c r="O119" s="13"/>
      <c r="P119" s="13"/>
      <c r="Q119" s="13"/>
      <c r="R119" s="13"/>
      <c r="S119" s="13"/>
      <c r="T119" s="13"/>
      <c r="U119" s="13"/>
      <c r="V119" s="13"/>
      <c r="W119" s="13"/>
      <c r="X119" s="13"/>
      <c r="Y119" s="13"/>
      <c r="Z119" s="13"/>
    </row>
    <row r="120" ht="46.5" customHeight="1">
      <c r="A120" s="38" t="s">
        <v>235</v>
      </c>
      <c r="B120" s="39" t="str">
        <f>VLOOKUP(A120,Questions!$B$3:$C$256,2,FALSE)</f>
        <v>Does your organization conduct an annual test of relocating to an alternate site for business recovery purposes?</v>
      </c>
      <c r="C120" s="47" t="s">
        <v>78</v>
      </c>
      <c r="D120" s="94" t="s">
        <v>236</v>
      </c>
      <c r="E120" s="92" t="str">
        <f>IF((C120=""),VLOOKUP(A120,Questions!B:G,4,FALSE),IF(C120="Yes",VLOOKUP(A120,Questions!B:G,6,FALSE),IF(C120="No",VLOOKUP(A120,Questions!B:G,5,FALSE),"N/A")))</f>
        <v> State the date of your last alternate site relocation test.</v>
      </c>
      <c r="F120" s="62" t="str">
        <f>VLOOKUP(A120,'Analyst Report'!$A$38:$E$287,5,FALSE)</f>
        <v> </v>
      </c>
      <c r="G120" s="13"/>
      <c r="H120" s="13"/>
      <c r="I120" s="13"/>
      <c r="J120" s="13"/>
      <c r="K120" s="13"/>
      <c r="L120" s="13"/>
      <c r="M120" s="13"/>
      <c r="N120" s="13"/>
      <c r="O120" s="13"/>
      <c r="P120" s="13"/>
      <c r="Q120" s="13"/>
      <c r="R120" s="13"/>
      <c r="S120" s="13"/>
      <c r="T120" s="13"/>
      <c r="U120" s="13"/>
      <c r="V120" s="13"/>
      <c r="W120" s="13"/>
      <c r="X120" s="13"/>
      <c r="Y120" s="13"/>
      <c r="Z120" s="13"/>
    </row>
    <row r="121" ht="46.5" customHeight="1">
      <c r="A121" s="38" t="s">
        <v>237</v>
      </c>
      <c r="B121" s="39" t="str">
        <f>VLOOKUP(A121,Questions!$B$3:$C$256,2,FALSE)</f>
        <v>Is this product a core service of your organization, and as such, the top priority during business continuity planning?</v>
      </c>
      <c r="C121" s="47" t="s">
        <v>78</v>
      </c>
      <c r="D121" s="82" t="s">
        <v>238</v>
      </c>
      <c r="E121" s="49" t="str">
        <f>IF((C121=""),VLOOKUP(A121,Questions!B:G,4,FALSE),IF(C121="Yes",VLOOKUP(A121,Questions!B:G,6,FALSE),IF(C121="No",VLOOKUP(A121,Questions!B:G,5,FALSE),"N/A")))</f>
        <v> Provide a brief summary to support your selection.</v>
      </c>
      <c r="F121" s="62" t="str">
        <f>VLOOKUP(A121,'Analyst Report'!$A$38:$E$287,5,FALSE)</f>
        <v> </v>
      </c>
      <c r="G121" s="13"/>
      <c r="H121" s="13"/>
      <c r="I121" s="13"/>
      <c r="J121" s="13"/>
      <c r="K121" s="13"/>
      <c r="L121" s="13"/>
      <c r="M121" s="13"/>
      <c r="N121" s="13"/>
      <c r="O121" s="13"/>
      <c r="P121" s="13"/>
      <c r="Q121" s="13"/>
      <c r="R121" s="13"/>
      <c r="S121" s="13"/>
      <c r="T121" s="13"/>
      <c r="U121" s="13"/>
      <c r="V121" s="13"/>
      <c r="W121" s="13"/>
      <c r="X121" s="13"/>
      <c r="Y121" s="13"/>
      <c r="Z121" s="13"/>
    </row>
    <row r="122" ht="46.5" customHeight="1">
      <c r="A122" s="38" t="s">
        <v>239</v>
      </c>
      <c r="B122" s="39" t="str">
        <f>VLOOKUP(A122,Questions!$B$3:$C$256,2,FALSE)</f>
        <v>Are all services that support your product fully redundant?</v>
      </c>
      <c r="C122" s="47" t="s">
        <v>78</v>
      </c>
      <c r="D122" s="95" t="s">
        <v>240</v>
      </c>
      <c r="E122" s="49" t="str">
        <f>IF((C122=""),VLOOKUP(A122,Questions!B:G,4,FALSE),IF(C122="Yes",VLOOKUP(A122,Questions!B:G,6,FALSE),IF(C122="No",VLOOKUP(A122,Questions!B:G,5,FALSE),"N/A")))</f>
        <v>Describe or provide references explaining how tertiary services are redundant (i.e. DNS, ISP, etc.).</v>
      </c>
      <c r="F122" s="62" t="str">
        <f>VLOOKUP(A122,'Analyst Report'!$A$38:$E$287,5,FALSE)</f>
        <v> </v>
      </c>
      <c r="G122" s="13"/>
      <c r="H122" s="13"/>
      <c r="I122" s="13"/>
      <c r="J122" s="13"/>
      <c r="K122" s="13"/>
      <c r="L122" s="13"/>
      <c r="M122" s="13"/>
      <c r="N122" s="13"/>
      <c r="O122" s="13"/>
      <c r="P122" s="13"/>
      <c r="Q122" s="13"/>
      <c r="R122" s="13"/>
      <c r="S122" s="13"/>
      <c r="T122" s="13"/>
      <c r="U122" s="13"/>
      <c r="V122" s="13"/>
      <c r="W122" s="13"/>
      <c r="X122" s="13"/>
      <c r="Y122" s="13"/>
      <c r="Z122" s="13"/>
    </row>
    <row r="123" ht="36.0" customHeight="1">
      <c r="A123" s="32" t="s">
        <v>241</v>
      </c>
      <c r="B123" s="9"/>
      <c r="C123" s="33" t="s">
        <v>70</v>
      </c>
      <c r="D123" s="33" t="s">
        <v>71</v>
      </c>
      <c r="E123" s="43" t="s">
        <v>72</v>
      </c>
      <c r="F123" s="69" t="s">
        <v>73</v>
      </c>
      <c r="G123" s="13"/>
      <c r="H123" s="13"/>
      <c r="I123" s="13"/>
      <c r="J123" s="13"/>
      <c r="K123" s="13"/>
      <c r="L123" s="13"/>
      <c r="M123" s="13"/>
      <c r="N123" s="13"/>
      <c r="O123" s="13"/>
      <c r="P123" s="13"/>
      <c r="Q123" s="13"/>
      <c r="R123" s="13"/>
      <c r="S123" s="13"/>
      <c r="T123" s="13"/>
      <c r="U123" s="13"/>
      <c r="V123" s="13"/>
      <c r="W123" s="13"/>
      <c r="X123" s="13"/>
      <c r="Y123" s="13"/>
      <c r="Z123" s="13"/>
    </row>
    <row r="124" ht="48.0" customHeight="1">
      <c r="A124" s="38" t="s">
        <v>242</v>
      </c>
      <c r="B124" s="39" t="str">
        <f>VLOOKUP(A124,Questions!$B$3:$C$256,2,FALSE)</f>
        <v>Does your Change Management process minimally include authorization, impact analysis, testing, and validation before moving changes to production?</v>
      </c>
      <c r="C124" s="47" t="s">
        <v>78</v>
      </c>
      <c r="D124" s="85" t="s">
        <v>243</v>
      </c>
      <c r="E124" s="49" t="str">
        <f>IF((C124=""),VLOOKUP(A124,Questions!B:G,4,FALSE),IF(C124="Yes",VLOOKUP(A124,Questions!B:G,6,FALSE),IF(C124="No",VLOOKUP(A124,Questions!B:G,5,FALSE),"N/A")))</f>
        <v>Indicate all procedures that are implemented in your CMP. a.) An impact analysis of the upgrade is performed. b.) The change is appropriately authorized. c.) Changes are made first in a test environment. d.) The ability to implement the upgrades/changes in the production environment is limited to appropriate IT personnel.</v>
      </c>
      <c r="F124" s="62" t="str">
        <f>VLOOKUP(A124,'Analyst Report'!$A$38:$E$287,5,FALSE)</f>
        <v> </v>
      </c>
      <c r="G124" s="13"/>
      <c r="H124" s="13"/>
      <c r="I124" s="13"/>
      <c r="J124" s="13"/>
      <c r="K124" s="13"/>
      <c r="L124" s="13"/>
      <c r="M124" s="13"/>
      <c r="N124" s="13"/>
      <c r="O124" s="13"/>
      <c r="P124" s="13"/>
      <c r="Q124" s="13"/>
      <c r="R124" s="13"/>
      <c r="S124" s="13"/>
      <c r="T124" s="13"/>
      <c r="U124" s="13"/>
      <c r="V124" s="13"/>
      <c r="W124" s="13"/>
      <c r="X124" s="13"/>
      <c r="Y124" s="13"/>
      <c r="Z124" s="13"/>
    </row>
    <row r="125" ht="79.5" customHeight="1">
      <c r="A125" s="38" t="s">
        <v>244</v>
      </c>
      <c r="B125" s="39" t="str">
        <f>VLOOKUP(A125,Questions!$B$3:$C$256,2,FALSE)</f>
        <v>Does your Change Management process also verify that all required third party libraries and dependencies are still supported with each major change?</v>
      </c>
      <c r="C125" s="47" t="s">
        <v>78</v>
      </c>
      <c r="D125" s="75" t="s">
        <v>245</v>
      </c>
      <c r="E125" s="49" t="str">
        <f>IF((C125=""),VLOOKUP(A125,Questions!B:G,4,FALSE),IF(C125="Yes",VLOOKUP(A125,Questions!B:G,6,FALSE),IF(C125="No",VLOOKUP(A125,Questions!B:G,5,FALSE),"N/A")))</f>
        <v>Please describe your program to track these dependancies.</v>
      </c>
      <c r="F125" s="62" t="str">
        <f>VLOOKUP(A125,'Analyst Report'!$A$38:$E$287,5,FALSE)</f>
        <v> </v>
      </c>
      <c r="G125" s="13"/>
      <c r="H125" s="13"/>
      <c r="I125" s="13"/>
      <c r="J125" s="13"/>
      <c r="K125" s="13"/>
      <c r="L125" s="13"/>
      <c r="M125" s="13"/>
      <c r="N125" s="13"/>
      <c r="O125" s="13"/>
      <c r="P125" s="13"/>
      <c r="Q125" s="13"/>
      <c r="R125" s="13"/>
      <c r="S125" s="13"/>
      <c r="T125" s="13"/>
      <c r="U125" s="13"/>
      <c r="V125" s="13"/>
      <c r="W125" s="13"/>
      <c r="X125" s="13"/>
      <c r="Y125" s="13"/>
      <c r="Z125" s="13"/>
    </row>
    <row r="126" ht="63.75" customHeight="1">
      <c r="A126" s="38" t="s">
        <v>246</v>
      </c>
      <c r="B126" s="39" t="str">
        <f>VLOOKUP(A126,Questions!$B$3:$C$256,2,FALSE)</f>
        <v>Will the institution be notified of major changes to your environment that could impact the institution's security posture?</v>
      </c>
      <c r="C126" s="47" t="s">
        <v>78</v>
      </c>
      <c r="D126" s="75" t="s">
        <v>247</v>
      </c>
      <c r="E126" s="49" t="str">
        <f>IF((C126=""),VLOOKUP(A126,Questions!B:G,4,FALSE),IF(C126="Yes",VLOOKUP(A126,Questions!B:G,6,FALSE),IF(C126="No",VLOOKUP(A126,Questions!B:G,5,FALSE),"N/A")))</f>
        <v>State how and when the institution will be notified of major changes to your environment.</v>
      </c>
      <c r="F126" s="62" t="str">
        <f>VLOOKUP(A126,'Analyst Report'!$A$38:$E$287,5,FALSE)</f>
        <v> </v>
      </c>
      <c r="G126" s="13"/>
      <c r="H126" s="13"/>
      <c r="I126" s="13"/>
      <c r="J126" s="13"/>
      <c r="K126" s="13"/>
      <c r="L126" s="13"/>
      <c r="M126" s="13"/>
      <c r="N126" s="13"/>
      <c r="O126" s="13"/>
      <c r="P126" s="13"/>
      <c r="Q126" s="13"/>
      <c r="R126" s="13"/>
      <c r="S126" s="13"/>
      <c r="T126" s="13"/>
      <c r="U126" s="13"/>
      <c r="V126" s="13"/>
      <c r="W126" s="13"/>
      <c r="X126" s="13"/>
      <c r="Y126" s="13"/>
      <c r="Z126" s="13"/>
    </row>
    <row r="127" ht="63.75" customHeight="1">
      <c r="A127" s="38" t="s">
        <v>248</v>
      </c>
      <c r="B127" s="39" t="str">
        <f>VLOOKUP(A127,Questions!$B$3:$C$256,2,FALSE)</f>
        <v>Do clients have the option to not participate in or postpone an upgrade to a new release?</v>
      </c>
      <c r="C127" s="47" t="s">
        <v>76</v>
      </c>
      <c r="D127" s="75" t="s">
        <v>249</v>
      </c>
      <c r="E127" s="49" t="str">
        <f>IF((C127=""),VLOOKUP(A127,Questions!B:G,4,FALSE),IF(C127="Yes",VLOOKUP(A127,Questions!B:G,6,FALSE),IF(C127="No",VLOOKUP(A127,Questions!B:G,5,FALSE),"N/A")))</f>
        <v>Summarize why clients do not have alternative release option.</v>
      </c>
      <c r="F127" s="62" t="str">
        <f>VLOOKUP(A127,'Analyst Report'!$A$38:$E$287,5,FALSE)</f>
        <v> </v>
      </c>
      <c r="G127" s="13"/>
      <c r="H127" s="13"/>
      <c r="I127" s="13"/>
      <c r="J127" s="13"/>
      <c r="K127" s="13"/>
      <c r="L127" s="13"/>
      <c r="M127" s="13"/>
      <c r="N127" s="13"/>
      <c r="O127" s="13"/>
      <c r="P127" s="13"/>
      <c r="Q127" s="13"/>
      <c r="R127" s="13"/>
      <c r="S127" s="13"/>
      <c r="T127" s="13"/>
      <c r="U127" s="13"/>
      <c r="V127" s="13"/>
      <c r="W127" s="13"/>
      <c r="X127" s="13"/>
      <c r="Y127" s="13"/>
      <c r="Z127" s="13"/>
    </row>
    <row r="128" ht="63.75" customHeight="1">
      <c r="A128" s="38" t="s">
        <v>250</v>
      </c>
      <c r="B128" s="39" t="str">
        <f>VLOOKUP(A128,Questions!$B$3:$C$256,2,FALSE)</f>
        <v>Do you have a fully implemented solution support strategy that defines how many concurrent versions you support?</v>
      </c>
      <c r="C128" s="47" t="s">
        <v>76</v>
      </c>
      <c r="D128" s="75" t="s">
        <v>249</v>
      </c>
      <c r="E128" s="49" t="str">
        <f>IF((C128=""),VLOOKUP(A128,Questions!B:G,4,FALSE),IF(C128="Yes",VLOOKUP(A128,Questions!B:G,6,FALSE),IF(C128="No",VLOOKUP(A128,Questions!B:G,5,FALSE),"N/A")))</f>
        <v>Clarify the lack of support strategy for concurrent versions in your product/service.</v>
      </c>
      <c r="F128" s="62" t="str">
        <f>VLOOKUP(A128,'Analyst Report'!$A$38:$E$287,5,FALSE)</f>
        <v> </v>
      </c>
      <c r="G128" s="13"/>
      <c r="H128" s="13"/>
      <c r="I128" s="13"/>
      <c r="J128" s="13"/>
      <c r="K128" s="13"/>
      <c r="L128" s="13"/>
      <c r="M128" s="13"/>
      <c r="N128" s="13"/>
      <c r="O128" s="13"/>
      <c r="P128" s="13"/>
      <c r="Q128" s="13"/>
      <c r="R128" s="13"/>
      <c r="S128" s="13"/>
      <c r="T128" s="13"/>
      <c r="U128" s="13"/>
      <c r="V128" s="13"/>
      <c r="W128" s="13"/>
      <c r="X128" s="13"/>
      <c r="Y128" s="13"/>
      <c r="Z128" s="13"/>
    </row>
    <row r="129" ht="63.75" customHeight="1">
      <c r="A129" s="38" t="s">
        <v>251</v>
      </c>
      <c r="B129" s="39" t="str">
        <f>VLOOKUP(A129,Questions!$B$3:$C$256,2,FALSE)</f>
        <v>Does the system support client customizations from one release to another?</v>
      </c>
      <c r="C129" s="75" t="s">
        <v>78</v>
      </c>
      <c r="D129" s="75" t="s">
        <v>252</v>
      </c>
      <c r="E129" s="49" t="str">
        <f>IF((C129=""),VLOOKUP(A129,Questions!B:G,4,FALSE),IF(C129="Yes",VLOOKUP(A129,Questions!B:G,6,FALSE),IF(C129="No",VLOOKUP(A129,Questions!B:G,5,FALSE),"N/A")))</f>
        <v> Describe or provide reference to your solution support strategy in regard to maintaining client customizations from one release to another.</v>
      </c>
      <c r="F129" s="62" t="str">
        <f>VLOOKUP(A129,'Analyst Report'!$A$38:$E$287,5,FALSE)</f>
        <v> </v>
      </c>
      <c r="G129" s="13"/>
      <c r="H129" s="13"/>
      <c r="I129" s="13"/>
      <c r="J129" s="13"/>
      <c r="K129" s="13"/>
      <c r="L129" s="13"/>
      <c r="M129" s="13"/>
      <c r="N129" s="13"/>
      <c r="O129" s="13"/>
      <c r="P129" s="13"/>
      <c r="Q129" s="13"/>
      <c r="R129" s="13"/>
      <c r="S129" s="13"/>
      <c r="T129" s="13"/>
      <c r="U129" s="13"/>
      <c r="V129" s="13"/>
      <c r="W129" s="13"/>
      <c r="X129" s="13"/>
      <c r="Y129" s="13"/>
      <c r="Z129" s="13"/>
    </row>
    <row r="130" ht="63.75" customHeight="1">
      <c r="A130" s="38" t="s">
        <v>253</v>
      </c>
      <c r="B130" s="39" t="str">
        <f>VLOOKUP(A130,Questions!$B$3:$C$256,2,FALSE)</f>
        <v>Do you have a release schedule for product updates?</v>
      </c>
      <c r="C130" s="47" t="s">
        <v>76</v>
      </c>
      <c r="D130" s="75" t="s">
        <v>254</v>
      </c>
      <c r="E130" s="49" t="str">
        <f>IF((C130=""),VLOOKUP(A130,Questions!B:G,4,FALSE),IF(C130="Yes",VLOOKUP(A130,Questions!B:G,6,FALSE),IF(C130="No",VLOOKUP(A130,Questions!B:G,5,FALSE),"N/A")))</f>
        <v>State any plans to release a schedule of product updates.</v>
      </c>
      <c r="F130" s="62" t="str">
        <f>VLOOKUP(A130,'Analyst Report'!$A$38:$E$287,5,FALSE)</f>
        <v> </v>
      </c>
      <c r="G130" s="13"/>
      <c r="H130" s="13"/>
      <c r="I130" s="13"/>
      <c r="J130" s="13"/>
      <c r="K130" s="13"/>
      <c r="L130" s="13"/>
      <c r="M130" s="13"/>
      <c r="N130" s="13"/>
      <c r="O130" s="13"/>
      <c r="P130" s="13"/>
      <c r="Q130" s="13"/>
      <c r="R130" s="13"/>
      <c r="S130" s="13"/>
      <c r="T130" s="13"/>
      <c r="U130" s="13"/>
      <c r="V130" s="13"/>
      <c r="W130" s="13"/>
      <c r="X130" s="13"/>
      <c r="Y130" s="13"/>
      <c r="Z130" s="13"/>
    </row>
    <row r="131" ht="63.75" customHeight="1">
      <c r="A131" s="38" t="s">
        <v>255</v>
      </c>
      <c r="B131" s="39" t="str">
        <f>VLOOKUP(A131,Questions!$B$3:$C$256,2,FALSE)</f>
        <v>Do you have a technology roadmap, for at least the next 2 years, for enhancements and bug fixes for the product/service being assessed?</v>
      </c>
      <c r="C131" s="47" t="s">
        <v>78</v>
      </c>
      <c r="D131" s="75" t="s">
        <v>256</v>
      </c>
      <c r="E131" s="49" t="str">
        <f>IF((C131=""),VLOOKUP(A131,Questions!B:G,4,FALSE),IF(C131="Yes",VLOOKUP(A131,Questions!B:G,6,FALSE),IF(C131="No",VLOOKUP(A131,Questions!B:G,5,FALSE),"N/A")))</f>
        <v> Provide a reference to your technology roadmap.</v>
      </c>
      <c r="F131" s="62" t="str">
        <f>VLOOKUP(A131,'Analyst Report'!$A$38:$E$287,5,FALSE)</f>
        <v> </v>
      </c>
      <c r="G131" s="13"/>
      <c r="H131" s="13"/>
      <c r="I131" s="13"/>
      <c r="J131" s="13"/>
      <c r="K131" s="13"/>
      <c r="L131" s="13"/>
      <c r="M131" s="13"/>
      <c r="N131" s="13"/>
      <c r="O131" s="13"/>
      <c r="P131" s="13"/>
      <c r="Q131" s="13"/>
      <c r="R131" s="13"/>
      <c r="S131" s="13"/>
      <c r="T131" s="13"/>
      <c r="U131" s="13"/>
      <c r="V131" s="13"/>
      <c r="W131" s="13"/>
      <c r="X131" s="13"/>
      <c r="Y131" s="13"/>
      <c r="Z131" s="13"/>
    </row>
    <row r="132" ht="63.75" customHeight="1">
      <c r="A132" s="38" t="s">
        <v>257</v>
      </c>
      <c r="B132" s="39" t="str">
        <f>VLOOKUP(A132,Questions!$B$3:$C$256,2,FALSE)</f>
        <v>Is Institution involvement (i.e. technically or organizationally) required during product updates?</v>
      </c>
      <c r="C132" s="47" t="s">
        <v>76</v>
      </c>
      <c r="D132" s="96"/>
      <c r="E132" s="49" t="str">
        <f>IF((C132=""),VLOOKUP(A132,Questions!B:G,4,FALSE),IF(C132="Yes",VLOOKUP(A132,Questions!B:G,6,FALSE),IF(C132="No",VLOOKUP(A132,Questions!B:G,5,FALSE),"N/A")))</f>
        <v> </v>
      </c>
      <c r="F132" s="62" t="str">
        <f>VLOOKUP(A132,'Analyst Report'!$A$38:$E$287,5,FALSE)</f>
        <v> </v>
      </c>
      <c r="G132" s="13"/>
      <c r="H132" s="13"/>
      <c r="I132" s="13"/>
      <c r="J132" s="13"/>
      <c r="K132" s="13"/>
      <c r="L132" s="13"/>
      <c r="M132" s="13"/>
      <c r="N132" s="13"/>
      <c r="O132" s="13"/>
      <c r="P132" s="13"/>
      <c r="Q132" s="13"/>
      <c r="R132" s="13"/>
      <c r="S132" s="13"/>
      <c r="T132" s="13"/>
      <c r="U132" s="13"/>
      <c r="V132" s="13"/>
      <c r="W132" s="13"/>
      <c r="X132" s="13"/>
      <c r="Y132" s="13"/>
      <c r="Z132" s="13"/>
    </row>
    <row r="133" ht="63.75" customHeight="1">
      <c r="A133" s="38" t="s">
        <v>258</v>
      </c>
      <c r="B133" s="39" t="str">
        <f>VLOOKUP(A133,Questions!$B$3:$C$256,2,FALSE)</f>
        <v>Do you have policy and procedure, currently implemented, managing how critical patches are applied to all systems and applications?</v>
      </c>
      <c r="C133" s="47" t="s">
        <v>78</v>
      </c>
      <c r="D133" s="75" t="s">
        <v>259</v>
      </c>
      <c r="E133" s="49" t="str">
        <f>IF((C133=""),VLOOKUP(A133,Questions!B:G,4,FALSE),IF(C133="Yes",VLOOKUP(A133,Questions!B:G,6,FALSE),IF(C133="No",VLOOKUP(A133,Questions!B:G,5,FALSE),"N/A")))</f>
        <v> Summarize the policy and procedure(s) managing how critical patches are applied to systems and applications.</v>
      </c>
      <c r="F133" s="62" t="str">
        <f>VLOOKUP(A133,'Analyst Report'!$A$38:$E$287,5,FALSE)</f>
        <v> </v>
      </c>
      <c r="G133" s="13"/>
      <c r="H133" s="13"/>
      <c r="I133" s="13"/>
      <c r="J133" s="13"/>
      <c r="K133" s="13"/>
      <c r="L133" s="13"/>
      <c r="M133" s="13"/>
      <c r="N133" s="13"/>
      <c r="O133" s="13"/>
      <c r="P133" s="13"/>
      <c r="Q133" s="13"/>
      <c r="R133" s="13"/>
      <c r="S133" s="13"/>
      <c r="T133" s="13"/>
      <c r="U133" s="13"/>
      <c r="V133" s="13"/>
      <c r="W133" s="13"/>
      <c r="X133" s="13"/>
      <c r="Y133" s="13"/>
      <c r="Z133" s="13"/>
    </row>
    <row r="134" ht="63.75" customHeight="1">
      <c r="A134" s="38" t="s">
        <v>260</v>
      </c>
      <c r="B134" s="39" t="str">
        <f>VLOOKUP(A134,Questions!$B$3:$C$256,2,FALSE)</f>
        <v>Do you have policy and procedure, currently implemented, guiding how security risks are mitigated until patches can be applied?</v>
      </c>
      <c r="C134" s="47" t="s">
        <v>78</v>
      </c>
      <c r="D134" s="71" t="s">
        <v>261</v>
      </c>
      <c r="E134" s="49" t="str">
        <f>IF((C134=""),VLOOKUP(A134,Questions!B:G,4,FALSE),IF(C134="Yes",VLOOKUP(A134,Questions!B:G,6,FALSE),IF(C134="No",VLOOKUP(A134,Questions!B:G,5,FALSE),"N/A")))</f>
        <v>Summarize the policy and procedure(s) guiding risk mitigation practices before critical patches can be applied.</v>
      </c>
      <c r="F134" s="62" t="str">
        <f>VLOOKUP(A134,'Analyst Report'!$A$38:$E$287,5,FALSE)</f>
        <v> </v>
      </c>
      <c r="G134" s="13"/>
      <c r="H134" s="13"/>
      <c r="I134" s="13"/>
      <c r="J134" s="13"/>
      <c r="K134" s="13"/>
      <c r="L134" s="13"/>
      <c r="M134" s="13"/>
      <c r="N134" s="13"/>
      <c r="O134" s="13"/>
      <c r="P134" s="13"/>
      <c r="Q134" s="13"/>
      <c r="R134" s="13"/>
      <c r="S134" s="13"/>
      <c r="T134" s="13"/>
      <c r="U134" s="13"/>
      <c r="V134" s="13"/>
      <c r="W134" s="13"/>
      <c r="X134" s="13"/>
      <c r="Y134" s="13"/>
      <c r="Z134" s="13"/>
    </row>
    <row r="135" ht="153.75" customHeight="1">
      <c r="A135" s="38" t="s">
        <v>262</v>
      </c>
      <c r="B135" s="39" t="str">
        <f>VLOOKUP(A135,Questions!$B$3:$C$256,2,FALSE)</f>
        <v>Are upgrades or system changes installed during off-peak hours or in a manner that does not impact the customer?</v>
      </c>
      <c r="C135" s="47" t="s">
        <v>78</v>
      </c>
      <c r="D135" s="94" t="s">
        <v>263</v>
      </c>
      <c r="E135" s="92" t="str">
        <f>IF((C135=""),VLOOKUP(A135,Questions!B:G,4,FALSE),IF(C135="Yes",VLOOKUP(A135,Questions!B:G,6,FALSE),IF(C135="No",VLOOKUP(A135,Questions!B:G,5,FALSE),"N/A")))</f>
        <v> Define current off-peak hours, including time zones as necessary.</v>
      </c>
      <c r="F135" s="62" t="str">
        <f>VLOOKUP(A135,'Analyst Report'!$A$38:$E$287,5,FALSE)</f>
        <v> </v>
      </c>
      <c r="G135" s="13"/>
      <c r="H135" s="13"/>
      <c r="I135" s="13"/>
      <c r="J135" s="13"/>
      <c r="K135" s="13"/>
      <c r="L135" s="13"/>
      <c r="M135" s="13"/>
      <c r="N135" s="13"/>
      <c r="O135" s="13"/>
      <c r="P135" s="13"/>
      <c r="Q135" s="13"/>
      <c r="R135" s="13"/>
      <c r="S135" s="13"/>
      <c r="T135" s="13"/>
      <c r="U135" s="13"/>
      <c r="V135" s="13"/>
      <c r="W135" s="13"/>
      <c r="X135" s="13"/>
      <c r="Y135" s="13"/>
      <c r="Z135" s="13"/>
    </row>
    <row r="136" ht="63.75" customHeight="1">
      <c r="A136" s="38" t="s">
        <v>264</v>
      </c>
      <c r="B136" s="39" t="str">
        <f>VLOOKUP(A136,Questions!$B$3:$C$256,2,FALSE)</f>
        <v>Do procedures exist to provide that emergency changes are documented and authorized (including after the fact approval)?</v>
      </c>
      <c r="C136" s="47" t="s">
        <v>78</v>
      </c>
      <c r="D136" s="71" t="s">
        <v>265</v>
      </c>
      <c r="E136" s="49" t="str">
        <f>IF((C136=""),VLOOKUP(A136,Questions!B:G,4,FALSE),IF(C136="Yes",VLOOKUP(A136,Questions!B:G,6,FALSE),IF(C136="No",VLOOKUP(A136,Questions!B:G,5,FALSE),"N/A")))</f>
        <v> Summarize implemented procedures ensuring that emergency changes are documented and authorized.</v>
      </c>
      <c r="F136" s="62" t="str">
        <f>VLOOKUP(A136,'Analyst Report'!$A$38:$E$287,5,FALSE)</f>
        <v> </v>
      </c>
      <c r="G136" s="13"/>
      <c r="H136" s="13"/>
      <c r="I136" s="13"/>
      <c r="J136" s="13"/>
      <c r="K136" s="13"/>
      <c r="L136" s="13"/>
      <c r="M136" s="13"/>
      <c r="N136" s="13"/>
      <c r="O136" s="13"/>
      <c r="P136" s="13"/>
      <c r="Q136" s="13"/>
      <c r="R136" s="13"/>
      <c r="S136" s="13"/>
      <c r="T136" s="13"/>
      <c r="U136" s="13"/>
      <c r="V136" s="13"/>
      <c r="W136" s="13"/>
      <c r="X136" s="13"/>
      <c r="Y136" s="13"/>
      <c r="Z136" s="13"/>
    </row>
    <row r="137" ht="63.75" customHeight="1">
      <c r="A137" s="38" t="s">
        <v>266</v>
      </c>
      <c r="B137" s="39" t="str">
        <f>VLOOKUP(A137,Questions!$B$3:$C$256,2,FALSE)</f>
        <v>Do you have an implemented system configuration management process? (e.g. secure "gold" images, etc.)</v>
      </c>
      <c r="C137" s="47" t="s">
        <v>78</v>
      </c>
      <c r="D137" s="74" t="s">
        <v>267</v>
      </c>
      <c r="E137" s="49" t="str">
        <f>IF((C137=""),VLOOKUP(A137,Questions!B:G,4,FALSE),IF(C137="Yes",VLOOKUP(A137,Questions!B:G,6,FALSE),IF(C137="No",VLOOKUP(A137,Questions!B:G,5,FALSE),"N/A")))</f>
        <v>Summarize your implemented system configuration management precess.</v>
      </c>
      <c r="F137" s="62" t="str">
        <f>VLOOKUP(A137,'Analyst Report'!$A$38:$E$287,5,FALSE)</f>
        <v> </v>
      </c>
      <c r="G137" s="13"/>
      <c r="H137" s="13"/>
      <c r="I137" s="13"/>
      <c r="J137" s="13"/>
      <c r="K137" s="13"/>
      <c r="L137" s="13"/>
      <c r="M137" s="13"/>
      <c r="N137" s="13"/>
      <c r="O137" s="13"/>
      <c r="P137" s="13"/>
      <c r="Q137" s="13"/>
      <c r="R137" s="13"/>
      <c r="S137" s="13"/>
      <c r="T137" s="13"/>
      <c r="U137" s="13"/>
      <c r="V137" s="13"/>
      <c r="W137" s="13"/>
      <c r="X137" s="13"/>
      <c r="Y137" s="13"/>
      <c r="Z137" s="13"/>
    </row>
    <row r="138" ht="63.75" customHeight="1">
      <c r="A138" s="38" t="s">
        <v>268</v>
      </c>
      <c r="B138" s="39" t="str">
        <f>VLOOKUP(A138,Questions!$B$3:$C$256,2,FALSE)</f>
        <v>Do you have a systems management and configuration strategy that encompasses servers, appliances, cloud services, applications, and mobile devices (company and employee owned)?</v>
      </c>
      <c r="C138" s="47" t="s">
        <v>78</v>
      </c>
      <c r="D138" s="97" t="s">
        <v>269</v>
      </c>
      <c r="E138" s="49" t="str">
        <f>IF((C138=""),VLOOKUP(A138,Questions!B:G,4,FALSE),IF(C138="Yes",VLOOKUP(A138,Questions!B:G,6,FALSE),IF(C138="No",VLOOKUP(A138,Questions!B:G,5,FALSE),"N/A")))</f>
        <v>Summarize your systems management and configuration strategy.</v>
      </c>
      <c r="F138" s="62" t="str">
        <f>VLOOKUP(A138,'Analyst Report'!$A$38:$E$287,5,FALSE)</f>
        <v> </v>
      </c>
      <c r="G138" s="13"/>
      <c r="H138" s="13"/>
      <c r="I138" s="13"/>
      <c r="J138" s="13"/>
      <c r="K138" s="13"/>
      <c r="L138" s="13"/>
      <c r="M138" s="13"/>
      <c r="N138" s="13"/>
      <c r="O138" s="13"/>
      <c r="P138" s="13"/>
      <c r="Q138" s="13"/>
      <c r="R138" s="13"/>
      <c r="S138" s="13"/>
      <c r="T138" s="13"/>
      <c r="U138" s="13"/>
      <c r="V138" s="13"/>
      <c r="W138" s="13"/>
      <c r="X138" s="13"/>
      <c r="Y138" s="13"/>
      <c r="Z138" s="13"/>
    </row>
    <row r="139" ht="36.0" customHeight="1">
      <c r="A139" s="32" t="s">
        <v>270</v>
      </c>
      <c r="B139" s="9"/>
      <c r="C139" s="33" t="s">
        <v>70</v>
      </c>
      <c r="D139" s="33" t="s">
        <v>71</v>
      </c>
      <c r="E139" s="43" t="s">
        <v>72</v>
      </c>
      <c r="F139" s="69" t="s">
        <v>73</v>
      </c>
    </row>
    <row r="140" ht="48.0" customHeight="1">
      <c r="A140" s="38" t="s">
        <v>271</v>
      </c>
      <c r="B140" s="39" t="str">
        <f>VLOOKUP(A140,Questions!$B$3:$C$256,2,FALSE)</f>
        <v>Does the environment provide for dedicated single-tenant capabilities? If not, describe how your product or environment separates data from different customers (e.g., logically, physically, single tenancy, multi-tenancy).</v>
      </c>
      <c r="C140" s="98" t="s">
        <v>76</v>
      </c>
      <c r="D140" s="99" t="s">
        <v>272</v>
      </c>
      <c r="E140" s="49" t="str">
        <f>IF((C140=""),VLOOKUP(A140,Questions!B:G,4,FALSE),IF(C140="Yes",VLOOKUP(A140,Questions!B:G,6,FALSE),IF(C140="No",VLOOKUP(A140,Questions!B:G,5,FALSE),"N/A")))</f>
        <v>Describe your plan to separate institution data from other customers.</v>
      </c>
      <c r="F140" s="62" t="str">
        <f>VLOOKUP(A140,'Analyst Report'!$A$38:$E$287,5,FALSE)</f>
        <v> </v>
      </c>
    </row>
    <row r="141" ht="48.0" customHeight="1">
      <c r="A141" s="38" t="s">
        <v>273</v>
      </c>
      <c r="B141" s="39" t="str">
        <f>VLOOKUP(A141,Questions!$B$3:$C$256,2,FALSE)</f>
        <v>Will Institution's data be stored on any devices (database servers, file servers, SAN, NAS, …) configured with non-RFC 1918/4193 (i.e. publicly routable) IP addresses?</v>
      </c>
      <c r="C141" s="98" t="s">
        <v>76</v>
      </c>
      <c r="D141" s="99"/>
      <c r="E141" s="49" t="str">
        <f>IF((C141=""),VLOOKUP(A141,Questions!B:G,4,FALSE),IF(C141="Yes",VLOOKUP(A141,Questions!B:G,6,FALSE),IF(C141="No",VLOOKUP(A141,Questions!B:G,5,FALSE),"N/A")))</f>
        <v> </v>
      </c>
      <c r="F141" s="62" t="str">
        <f>VLOOKUP(A141,'Analyst Report'!$A$38:$E$287,5,FALSE)</f>
        <v> </v>
      </c>
    </row>
    <row r="142" ht="48.0" customHeight="1">
      <c r="A142" s="38" t="s">
        <v>274</v>
      </c>
      <c r="B142" s="39" t="str">
        <f>VLOOKUP(A142,Questions!$B$3:$C$256,2,FALSE)</f>
        <v>Is sensitive data encrypted, using secure protocols/algorithms, in transport? (e.g. system-to-client)</v>
      </c>
      <c r="C142" s="98" t="s">
        <v>78</v>
      </c>
      <c r="D142" s="100" t="s">
        <v>275</v>
      </c>
      <c r="E142" s="49" t="str">
        <f>IF((C142=""),VLOOKUP(A142,Questions!B:G,4,FALSE),IF(C142="Yes",VLOOKUP(A142,Questions!B:G,6,FALSE),IF(C142="No",VLOOKUP(A142,Questions!B:G,5,FALSE),"N/A")))</f>
        <v>Summarize your transport encryption strategy</v>
      </c>
      <c r="F142" s="62" t="str">
        <f>VLOOKUP(A142,'Analyst Report'!$A$38:$E$287,5,FALSE)</f>
        <v> </v>
      </c>
    </row>
    <row r="143" ht="48.0" customHeight="1">
      <c r="A143" s="38" t="s">
        <v>276</v>
      </c>
      <c r="B143" s="39" t="str">
        <f>VLOOKUP(A143,Questions!$B$3:$C$256,2,FALSE)</f>
        <v>Is sensitive data encrypted, using secure protocols/algorithms, in storage? (e.g. disk encryption, at-rest, files, and within a running database)</v>
      </c>
      <c r="C143" s="98" t="s">
        <v>78</v>
      </c>
      <c r="D143" s="100" t="s">
        <v>277</v>
      </c>
      <c r="E143" s="49" t="str">
        <f>IF((C143=""),VLOOKUP(A143,Questions!B:G,4,FALSE),IF(C143="Yes",VLOOKUP(A143,Questions!B:G,6,FALSE),IF(C143="No",VLOOKUP(A143,Questions!B:G,5,FALSE),"N/A")))</f>
        <v>Summarize your data encryption strategy and state what encryption options are available.</v>
      </c>
      <c r="F143" s="62" t="str">
        <f>VLOOKUP(A143,'Analyst Report'!$A$38:$E$287,5,FALSE)</f>
        <v> </v>
      </c>
    </row>
    <row r="144" ht="48.0" customHeight="1">
      <c r="A144" s="38" t="s">
        <v>278</v>
      </c>
      <c r="B144" s="39" t="str">
        <f>VLOOKUP(A144,Questions!$B$3:$C$256,2,FALSE)</f>
        <v>Do all cryptographic modules in use in your product conform to the Federal Information Processing Standards (FIPS PUB 140-3)?</v>
      </c>
      <c r="C144" s="98" t="s">
        <v>76</v>
      </c>
      <c r="D144" s="100" t="s">
        <v>279</v>
      </c>
      <c r="E144" s="49" t="str">
        <f>IF((C144=""),VLOOKUP(A144,Questions!B:G,4,FALSE),IF(C144="Yes",VLOOKUP(A144,Questions!B:G,6,FALSE),IF(C144="No",VLOOKUP(A144,Questions!B:G,5,FALSE),"N/A")))</f>
        <v>Provide a detailed description of all non-conforming modules.</v>
      </c>
      <c r="F144" s="62" t="str">
        <f>VLOOKUP(A144,'Analyst Report'!$A$38:$E$287,5,FALSE)</f>
        <v> </v>
      </c>
    </row>
    <row r="145" ht="73.5" customHeight="1">
      <c r="A145" s="38" t="s">
        <v>280</v>
      </c>
      <c r="B145" s="39" t="str">
        <f>VLOOKUP(A145,Questions!$B$3:$C$256,2,FALSE)</f>
        <v>At the completion of this contract, will data be returned to the institution and deleted from all your systems and archives?</v>
      </c>
      <c r="C145" s="98" t="s">
        <v>78</v>
      </c>
      <c r="D145" s="101" t="s">
        <v>281</v>
      </c>
      <c r="E145" s="92" t="str">
        <f>IF((C145=""),VLOOKUP(A145,Questions!B:G,4,FALSE),IF(C145="Yes",VLOOKUP(A145,Questions!B:G,6,FALSE),IF(C145="No",VLOOKUP(A145,Questions!B:G,5,FALSE),"N/A")))</f>
        <v>State the length of time that Institution's data will be available in the system at the completion of the contract.</v>
      </c>
      <c r="F145" s="62" t="str">
        <f>VLOOKUP(A145,'Analyst Report'!$A$38:$E$287,5,FALSE)</f>
        <v> </v>
      </c>
    </row>
    <row r="146" ht="60.0" customHeight="1">
      <c r="A146" s="38" t="s">
        <v>282</v>
      </c>
      <c r="B146" s="39" t="str">
        <f>VLOOKUP(A146,Questions!$B$3:$C$256,2,FALSE)</f>
        <v>Will the institution's data be available within the system for a period of time at the completion of this contract?</v>
      </c>
      <c r="C146" s="98" t="s">
        <v>78</v>
      </c>
      <c r="D146" s="102" t="s">
        <v>283</v>
      </c>
      <c r="E146" s="92" t="str">
        <f>IF((C146=""),VLOOKUP(A146,Questions!B:G,4,FALSE),IF(C146="Yes",VLOOKUP(A146,Questions!B:G,6,FALSE),IF(C146="No",VLOOKUP(A146,Questions!B:G,5,FALSE),"N/A")))</f>
        <v>State the length of time that Institution's data will be available in the system at the completion of the contract</v>
      </c>
      <c r="F146" s="62" t="str">
        <f>VLOOKUP(A146,'Analyst Report'!$A$38:$E$287,5,FALSE)</f>
        <v> </v>
      </c>
    </row>
    <row r="147" ht="48.0" customHeight="1">
      <c r="A147" s="38" t="s">
        <v>284</v>
      </c>
      <c r="B147" s="39" t="str">
        <f>VLOOKUP(A147,Questions!$B$3:$C$256,2,FALSE)</f>
        <v>Can the Institution extract a full or partial backup of data?</v>
      </c>
      <c r="C147" s="98" t="s">
        <v>78</v>
      </c>
      <c r="D147" s="100" t="s">
        <v>285</v>
      </c>
      <c r="E147" s="49" t="str">
        <f>IF((C147=""),VLOOKUP(A147,Questions!B:G,4,FALSE),IF(C147="Yes",VLOOKUP(A147,Questions!B:G,6,FALSE),IF(C147="No",VLOOKUP(A147,Questions!B:G,5,FALSE),"N/A")))</f>
        <v>Provide a general summary of how full and partial backups of data can be extracted.</v>
      </c>
      <c r="F147" s="62" t="str">
        <f>VLOOKUP(A147,'Analyst Report'!$A$38:$E$287,5,FALSE)</f>
        <v> </v>
      </c>
    </row>
    <row r="148" ht="48.0" customHeight="1">
      <c r="A148" s="38" t="s">
        <v>286</v>
      </c>
      <c r="B148" s="39" t="str">
        <f>VLOOKUP(A148,Questions!$B$3:$C$256,2,FALSE)</f>
        <v>Are ownership rights to all data, inputs, outputs, and metadata retained by the institution?</v>
      </c>
      <c r="C148" s="98" t="s">
        <v>78</v>
      </c>
      <c r="D148" s="100" t="s">
        <v>287</v>
      </c>
      <c r="E148" s="49" t="str">
        <f>IF((C148=""),VLOOKUP(A148,Questions!B:G,4,FALSE),IF(C148="Yes",VLOOKUP(A148,Questions!B:G,6,FALSE),IF(C148="No",VLOOKUP(A148,Questions!B:G,5,FALSE),"N/A")))</f>
        <v>Provide reference to your data ownership documention.</v>
      </c>
      <c r="F148" s="62" t="str">
        <f>VLOOKUP(A148,'Analyst Report'!$A$38:$E$287,5,FALSE)</f>
        <v> </v>
      </c>
    </row>
    <row r="149" ht="48.0" customHeight="1">
      <c r="A149" s="38" t="s">
        <v>288</v>
      </c>
      <c r="B149" s="39" t="str">
        <f>VLOOKUP(A149,Questions!$B$3:$C$256,2,FALSE)</f>
        <v>Are these rights retained even through a provider acquisition or bankruptcy event?</v>
      </c>
      <c r="C149" s="98" t="s">
        <v>78</v>
      </c>
      <c r="D149" s="99"/>
      <c r="E149" s="49" t="str">
        <f>IF((C149=""),VLOOKUP(A149,Questions!B:G,4,FALSE),IF(C149="Yes",VLOOKUP(A149,Questions!B:G,6,FALSE),IF(C149="No",VLOOKUP(A149,Questions!B:G,5,FALSE),"N/A")))</f>
        <v> Provide references, as needed.</v>
      </c>
      <c r="F149" s="62" t="str">
        <f>VLOOKUP(A149,'Analyst Report'!$A$38:$E$287,5,FALSE)</f>
        <v> </v>
      </c>
    </row>
    <row r="150" ht="48.0" customHeight="1">
      <c r="A150" s="38" t="s">
        <v>289</v>
      </c>
      <c r="B150" s="39" t="str">
        <f>VLOOKUP(A150,Questions!$B$3:$C$256,2,FALSE)</f>
        <v>In the event of imminent bankruptcy, closing of business, or retirement of service, will you provide 90 days for customers to get their data out of the system and migrate applications?</v>
      </c>
      <c r="C150" s="98" t="s">
        <v>78</v>
      </c>
      <c r="D150" s="99" t="s">
        <v>290</v>
      </c>
      <c r="E150" s="49" t="str">
        <f>IF((C150=""),VLOOKUP(A150,Questions!B:G,4,FALSE),IF(C150="Yes",VLOOKUP(A150,Questions!B:G,6,FALSE),IF(C150="No",VLOOKUP(A150,Questions!B:G,5,FALSE),"N/A")))</f>
        <v>State how the institution will be notified of imminent termination</v>
      </c>
      <c r="F150" s="62" t="str">
        <f>VLOOKUP(A150,'Analyst Report'!$A$38:$E$287,5,FALSE)</f>
        <v> </v>
      </c>
    </row>
    <row r="151" ht="48.0" customHeight="1">
      <c r="A151" s="38" t="s">
        <v>291</v>
      </c>
      <c r="B151" s="39" t="str">
        <f>VLOOKUP(A151,Questions!$B$3:$C$256,2,FALSE)</f>
        <v>Are involatile backup copies made according to pre-defined schedules and securely stored and protected?</v>
      </c>
      <c r="C151" s="98" t="s">
        <v>78</v>
      </c>
      <c r="D151" s="100" t="s">
        <v>292</v>
      </c>
      <c r="E151" s="49" t="str">
        <f>IF((C151=""),VLOOKUP(A151,Questions!B:G,4,FALSE),IF(C151="Yes",VLOOKUP(A151,Questions!B:G,6,FALSE),IF(C151="No",VLOOKUP(A151,Questions!B:G,5,FALSE),"N/A")))</f>
        <v>If your strategy uses different processes for services and data, ensure that all strategies are clearly stated and supported.</v>
      </c>
      <c r="F151" s="62" t="str">
        <f>VLOOKUP(A151,'Analyst Report'!$A$38:$E$287,5,FALSE)</f>
        <v> </v>
      </c>
    </row>
    <row r="152" ht="54.0" customHeight="1">
      <c r="A152" s="38" t="s">
        <v>293</v>
      </c>
      <c r="B152" s="39" t="str">
        <f>VLOOKUP(A152,Questions!$B$3:$C$256,2,FALSE)</f>
        <v>Do current backups include all operating system software, utilities, security software, application software, and data files necessary for recovery?</v>
      </c>
      <c r="C152" s="98" t="s">
        <v>78</v>
      </c>
      <c r="D152" s="100" t="s">
        <v>294</v>
      </c>
      <c r="E152" s="49" t="str">
        <f>IF((C152=""),VLOOKUP(A152,Questions!B:G,4,FALSE),IF(C152="Yes",VLOOKUP(A152,Questions!B:G,6,FALSE),IF(C152="No",VLOOKUP(A152,Questions!B:G,5,FALSE),"N/A")))</f>
        <v>Decribe your overall strategy to accomplish these elements.</v>
      </c>
      <c r="F152" s="62" t="str">
        <f>VLOOKUP(A152,'Analyst Report'!$A$38:$E$287,5,FALSE)</f>
        <v> </v>
      </c>
    </row>
    <row r="153" ht="48.0" customHeight="1">
      <c r="A153" s="38" t="s">
        <v>295</v>
      </c>
      <c r="B153" s="39" t="str">
        <f>VLOOKUP(A153,Questions!$B$3:$C$256,2,FALSE)</f>
        <v>Are you performing off site backups? (i.e. digitally moved off site)</v>
      </c>
      <c r="C153" s="98" t="s">
        <v>78</v>
      </c>
      <c r="D153" s="100" t="s">
        <v>296</v>
      </c>
      <c r="E153" s="49" t="str">
        <f>IF((C153=""),VLOOKUP(A153,Questions!B:G,4,FALSE),IF(C153="Yes",VLOOKUP(A153,Questions!B:G,6,FALSE),IF(C153="No",VLOOKUP(A153,Questions!B:G,5,FALSE),"N/A")))</f>
        <v>Summarize your off site backup strategy.</v>
      </c>
      <c r="F153" s="62" t="str">
        <f>VLOOKUP(A153,'Analyst Report'!$A$38:$E$287,5,FALSE)</f>
        <v> </v>
      </c>
    </row>
    <row r="154" ht="48.0" customHeight="1">
      <c r="A154" s="38" t="s">
        <v>297</v>
      </c>
      <c r="B154" s="39" t="str">
        <f>VLOOKUP(A154,Questions!$B$3:$C$256,2,FALSE)</f>
        <v>Are physical backups taken off site? (i.e. physically moved off site)</v>
      </c>
      <c r="C154" s="98" t="s">
        <v>76</v>
      </c>
      <c r="D154" s="100" t="s">
        <v>298</v>
      </c>
      <c r="E154" s="49" t="str">
        <f>IF((C154=""),VLOOKUP(A154,Questions!B:G,4,FALSE),IF(C154="Yes",VLOOKUP(A154,Questions!B:G,6,FALSE),IF(C154="No",VLOOKUP(A154,Questions!B:G,5,FALSE),"N/A")))</f>
        <v>State any plans to implement off site physical backups in your environment.</v>
      </c>
      <c r="F154" s="62" t="str">
        <f>VLOOKUP(A154,'Analyst Report'!$A$38:$E$287,5,FALSE)</f>
        <v> </v>
      </c>
    </row>
    <row r="155" ht="48.0" customHeight="1">
      <c r="A155" s="38" t="s">
        <v>299</v>
      </c>
      <c r="B155" s="39" t="str">
        <f>VLOOKUP(A155,Questions!$B$3:$C$256,2,FALSE)</f>
        <v>Do backups containing the institution's data ever leave the Institution's Data Zone either physically or via network routing?</v>
      </c>
      <c r="C155" s="98" t="s">
        <v>76</v>
      </c>
      <c r="D155" s="99"/>
      <c r="E155" s="49" t="str">
        <f>IF((C155=""),VLOOKUP(A155,Questions!B:G,4,FALSE),IF(C155="Yes",VLOOKUP(A155,Questions!B:G,6,FALSE),IF(C155="No",VLOOKUP(A155,Questions!B:G,5,FALSE),"N/A")))</f>
        <v> </v>
      </c>
      <c r="F155" s="62" t="str">
        <f>VLOOKUP(A155,'Analyst Report'!$A$38:$E$287,5,FALSE)</f>
        <v> </v>
      </c>
    </row>
    <row r="156" ht="48.0" customHeight="1">
      <c r="A156" s="38" t="s">
        <v>300</v>
      </c>
      <c r="B156" s="39" t="str">
        <f>VLOOKUP(A156,Questions!$B$3:$C$256,2,FALSE)</f>
        <v>Are data backups encrypted?</v>
      </c>
      <c r="C156" s="98" t="s">
        <v>78</v>
      </c>
      <c r="D156" s="100" t="s">
        <v>301</v>
      </c>
      <c r="E156" s="49" t="str">
        <f>IF((C156=""),VLOOKUP(A156,Questions!B:G,4,FALSE),IF(C156="Yes",VLOOKUP(A156,Questions!B:G,6,FALSE),IF(C156="No",VLOOKUP(A156,Questions!B:G,5,FALSE),"N/A")))</f>
        <v>Summarize the encryption algorithm/strategy you are using to secure backups.</v>
      </c>
      <c r="F156" s="62" t="str">
        <f>VLOOKUP(A156,'Analyst Report'!$A$38:$E$287,5,FALSE)</f>
        <v> </v>
      </c>
    </row>
    <row r="157" ht="72.0" customHeight="1">
      <c r="A157" s="38" t="s">
        <v>302</v>
      </c>
      <c r="B157" s="39" t="str">
        <f>VLOOKUP(A157,Questions!$B$3:$C$256,2,FALSE)</f>
        <v>Do you have a cryptographic key management process (generation, exchange, storage, safeguards, use, vetting, and replacement), that is documented and currently implemented, for all system components? (e.g. database, system, web, etc.)</v>
      </c>
      <c r="C157" s="98" t="s">
        <v>78</v>
      </c>
      <c r="D157" s="103" t="s">
        <v>303</v>
      </c>
      <c r="E157" s="49" t="str">
        <f>IF((C157=""),VLOOKUP(A157,Questions!B:G,4,FALSE),IF(C157="Yes",VLOOKUP(A157,Questions!B:G,6,FALSE),IF(C157="No",VLOOKUP(A157,Questions!B:G,5,FALSE),"N/A")))</f>
        <v>Summarize your cryptographic key management process.</v>
      </c>
      <c r="F157" s="62" t="str">
        <f>VLOOKUP(A157,'Analyst Report'!$A$38:$E$287,5,FALSE)</f>
        <v> </v>
      </c>
    </row>
    <row r="158" ht="48.0" customHeight="1">
      <c r="A158" s="38" t="s">
        <v>304</v>
      </c>
      <c r="B158" s="39" t="str">
        <f>VLOOKUP(A158,Questions!$B$3:$C$256,2,FALSE)</f>
        <v>Do you have a media handling process, that is documented and currently implemented that meets established business needs and regulatory requirements, including end-of-life, repurposing, and data sanitization procedures?</v>
      </c>
      <c r="C158" s="98" t="s">
        <v>78</v>
      </c>
      <c r="D158" s="101" t="s">
        <v>305</v>
      </c>
      <c r="E158" s="49" t="str">
        <f>IF((C158=""),VLOOKUP(A158,Questions!B:G,4,FALSE),IF(C158="Yes",VLOOKUP(A158,Questions!B:G,6,FALSE),IF(C158="No",VLOOKUP(A158,Questions!B:G,5,FALSE),"N/A")))</f>
        <v>Provide documented details of this process (link or attached).</v>
      </c>
      <c r="F158" s="62" t="str">
        <f>VLOOKUP(A158,'Analyst Report'!$A$38:$E$287,5,FALSE)</f>
        <v> </v>
      </c>
    </row>
    <row r="159" ht="48.0" customHeight="1">
      <c r="A159" s="38" t="s">
        <v>306</v>
      </c>
      <c r="B159" s="39" t="str">
        <f>VLOOKUP(A159,Questions!$B$3:$C$256,2,FALSE)</f>
        <v>Does the process described in DATA-19 adhere to DoD 5220.22-M and/or NIST SP 800-88 standards?</v>
      </c>
      <c r="C159" s="98" t="s">
        <v>76</v>
      </c>
      <c r="D159" s="100" t="s">
        <v>279</v>
      </c>
      <c r="E159" s="49" t="str">
        <f>IF((C159=""),VLOOKUP(A159,Questions!B:G,4,FALSE),IF(C159="Yes",VLOOKUP(A159,Questions!B:G,6,FALSE),IF(C159="No",VLOOKUP(A159,Questions!B:G,5,FALSE),"N/A")))</f>
        <v>State plans to adhere to DoD 5220.22-M and/or NIST SP 800-88 standards.</v>
      </c>
      <c r="F159" s="62" t="str">
        <f>VLOOKUP(A159,'Analyst Report'!$A$38:$E$287,5,FALSE)</f>
        <v> </v>
      </c>
    </row>
    <row r="160" ht="48.0" customHeight="1">
      <c r="A160" s="38" t="s">
        <v>307</v>
      </c>
      <c r="B160" s="39" t="str">
        <f>VLOOKUP(A160,Questions!$B$3:$C$256,2,FALSE)</f>
        <v>Is media used for long-term retention of business data and archival purposes stored in a secure, environmentally protected area?</v>
      </c>
      <c r="C160" s="98" t="s">
        <v>76</v>
      </c>
      <c r="D160" s="100" t="s">
        <v>308</v>
      </c>
      <c r="E160" s="49" t="str">
        <f>IF((C160=""),VLOOKUP(A160,Questions!B:G,4,FALSE),IF(C160="Yes",VLOOKUP(A160,Questions!B:G,6,FALSE),IF(C160="No",VLOOKUP(A160,Questions!B:G,5,FALSE),"N/A")))</f>
        <v>State plans to store long-term media in environmentally protected areas.</v>
      </c>
      <c r="F160" s="62" t="str">
        <f>VLOOKUP(A160,'Analyst Report'!$A$38:$E$287,5,FALSE)</f>
        <v> </v>
      </c>
    </row>
    <row r="161" ht="48.0" customHeight="1">
      <c r="A161" s="38" t="s">
        <v>309</v>
      </c>
      <c r="B161" s="39" t="str">
        <f>VLOOKUP(A161,Questions!$B$3:$C$256,2,FALSE)</f>
        <v>Will you handle data in a FERPA compliant manner?</v>
      </c>
      <c r="C161" s="98" t="s">
        <v>78</v>
      </c>
      <c r="D161" s="101" t="s">
        <v>310</v>
      </c>
      <c r="E161" s="49" t="str">
        <f>IF((C161=""),VLOOKUP(A161,Questions!B:G,4,FALSE),IF(C161="Yes",VLOOKUP(A161,Questions!B:G,6,FALSE),IF(C161="No",VLOOKUP(A161,Questions!B:G,5,FALSE),"N/A")))</f>
        <v>Describe how FERPA compliance is integrated into your process and procedures.</v>
      </c>
      <c r="F161" s="62" t="str">
        <f>VLOOKUP(A161,'Analyst Report'!$A$38:$E$287,5,FALSE)</f>
        <v> </v>
      </c>
    </row>
    <row r="162" ht="72.75" customHeight="1">
      <c r="A162" s="38" t="s">
        <v>311</v>
      </c>
      <c r="B162" s="39" t="str">
        <f>VLOOKUP(A162,Questions!$B$3:$C$256,2,FALSE)</f>
        <v>Does your staff (or third party) have access to Institutional data (e.g., financial, PHI or other sensitive information) through any means?</v>
      </c>
      <c r="C162" s="98" t="s">
        <v>76</v>
      </c>
      <c r="D162" s="104"/>
      <c r="E162" s="49" t="str">
        <f>IF((C162=""),VLOOKUP(A162,Questions!B:G,4,FALSE),IF(C162="Yes",VLOOKUP(A162,Questions!B:G,6,FALSE),IF(C162="No",VLOOKUP(A162,Questions!B:G,5,FALSE),"N/A")))</f>
        <v/>
      </c>
      <c r="F162" s="62" t="str">
        <f>VLOOKUP(A162,'Analyst Report'!$A$38:$E$287,5,FALSE)</f>
        <v> </v>
      </c>
    </row>
    <row r="163" ht="48.0" customHeight="1">
      <c r="A163" s="38" t="s">
        <v>312</v>
      </c>
      <c r="B163" s="39" t="str">
        <f>VLOOKUP(A163,Questions!$B$3:$C$256,2,FALSE)</f>
        <v>Do you have a documented and currently implemented strategy for securing employee workstations when they work remotely? (i.e. not in a trusted computing environment)</v>
      </c>
      <c r="C163" s="98" t="s">
        <v>78</v>
      </c>
      <c r="D163" s="100" t="s">
        <v>313</v>
      </c>
      <c r="E163" s="49" t="str">
        <f>IF((C163=""),VLOOKUP(A163,Questions!B:G,4,FALSE),IF(C163="Yes",VLOOKUP(A163,Questions!B:G,6,FALSE),IF(C163="No",VLOOKUP(A163,Questions!B:G,5,FALSE),"N/A")))</f>
        <v>Provide a detailed summary outlining the security controls implemented to protect the Institution's data.</v>
      </c>
      <c r="F163" s="62" t="str">
        <f>VLOOKUP(A163,'Analyst Report'!$A$38:$E$287,5,FALSE)</f>
        <v> </v>
      </c>
    </row>
    <row r="164" ht="36.0" customHeight="1">
      <c r="A164" s="32" t="s">
        <v>314</v>
      </c>
      <c r="B164" s="9"/>
      <c r="C164" s="33" t="s">
        <v>70</v>
      </c>
      <c r="D164" s="33" t="s">
        <v>71</v>
      </c>
      <c r="E164" s="43" t="s">
        <v>72</v>
      </c>
      <c r="F164" s="69" t="s">
        <v>73</v>
      </c>
    </row>
    <row r="165" ht="48.75" customHeight="1">
      <c r="A165" s="38" t="s">
        <v>315</v>
      </c>
      <c r="B165" s="39" t="str">
        <f>VLOOKUP(A165,Questions!$B$3:$C$256,2,FALSE)</f>
        <v>Does the hosting provider have a SOC 2 Type 2 report available?</v>
      </c>
      <c r="C165" s="47" t="s">
        <v>78</v>
      </c>
      <c r="D165" s="105" t="s">
        <v>316</v>
      </c>
      <c r="E165" s="49" t="str">
        <f>IF((C165=""),VLOOKUP(A165,Questions!B:G,4,FALSE),IF(C165="Yes",VLOOKUP(A165,Questions!B:G,6,FALSE),IF(C165="No",VLOOKUP(A165,Questions!B:G,5,FALSE),"N/A")))</f>
        <v>Obtain the report if possible and add it to your submission.</v>
      </c>
      <c r="F165" s="62" t="str">
        <f>VLOOKUP(A165,'Analyst Report'!$A$38:$E$287,5,FALSE)</f>
        <v> </v>
      </c>
    </row>
    <row r="166" ht="48.0" customHeight="1">
      <c r="A166" s="38" t="s">
        <v>317</v>
      </c>
      <c r="B166" s="39" t="str">
        <f>VLOOKUP(A166,Questions!$B$3:$C$256,2,FALSE)</f>
        <v>Are you generally able to accommodate storing each institution's data within their geographic region?</v>
      </c>
      <c r="C166" s="47" t="s">
        <v>78</v>
      </c>
      <c r="D166" s="77"/>
      <c r="E166" s="49" t="str">
        <f>IF((C166=""),VLOOKUP(A166,Questions!B:G,4,FALSE),IF(C166="Yes",VLOOKUP(A166,Questions!B:G,6,FALSE),IF(C166="No",VLOOKUP(A166,Questions!B:G,5,FALSE),"N/A")))</f>
        <v/>
      </c>
      <c r="F166" s="62" t="str">
        <f>VLOOKUP(A166,'Analyst Report'!$A$38:$E$287,5,FALSE)</f>
        <v> </v>
      </c>
    </row>
    <row r="167" ht="48.0" customHeight="1">
      <c r="A167" s="38" t="s">
        <v>318</v>
      </c>
      <c r="B167" s="39" t="str">
        <f>VLOOKUP(A167,Questions!$B$3:$C$256,2,FALSE)</f>
        <v>Are the data centers staffed 24 hours a day, seven days a week (i.e., 24x7x365)?</v>
      </c>
      <c r="C167" s="47" t="s">
        <v>78</v>
      </c>
      <c r="D167" s="85" t="s">
        <v>319</v>
      </c>
      <c r="E167" s="49" t="str">
        <f>IF((C167=""),VLOOKUP(A167,Questions!B:G,4,FALSE),IF(C167="Yes",VLOOKUP(A167,Questions!B:G,6,FALSE),IF(C167="No",VLOOKUP(A167,Questions!B:G,5,FALSE),"N/A")))</f>
        <v>Describe the on-site staff capabilities.</v>
      </c>
      <c r="F167" s="62" t="str">
        <f>VLOOKUP(A167,'Analyst Report'!$A$38:$E$287,5,FALSE)</f>
        <v> </v>
      </c>
    </row>
    <row r="168" ht="46.5" customHeight="1">
      <c r="A168" s="38" t="s">
        <v>320</v>
      </c>
      <c r="B168" s="39" t="str">
        <f>VLOOKUP(A168,Questions!$B$3:$C$256,2,FALSE)</f>
        <v>Are your servers separated from other companies via a physical barrier, such as a cage or hardened walls?</v>
      </c>
      <c r="C168" s="47" t="s">
        <v>78</v>
      </c>
      <c r="D168" s="85" t="s">
        <v>321</v>
      </c>
      <c r="E168" s="49" t="str">
        <f>IF((C168=""),VLOOKUP(A168,Questions!B:G,4,FALSE),IF(C168="Yes",VLOOKUP(A168,Questions!B:G,6,FALSE),IF(C168="No",VLOOKUP(A168,Questions!B:G,5,FALSE),"N/A")))</f>
        <v>Describe your physical barrier strategy.</v>
      </c>
      <c r="F168" s="62" t="str">
        <f>VLOOKUP(A168,'Analyst Report'!$A$38:$E$287,5,FALSE)</f>
        <v> </v>
      </c>
    </row>
    <row r="169" ht="46.5" customHeight="1">
      <c r="A169" s="38" t="s">
        <v>322</v>
      </c>
      <c r="B169" s="39" t="str">
        <f>VLOOKUP(A169,Questions!$B$3:$C$256,2,FALSE)</f>
        <v>Does a physical barrier fully enclose the physical space preventing unauthorized physical contact with any of your devices?</v>
      </c>
      <c r="C169" s="47" t="s">
        <v>78</v>
      </c>
      <c r="D169" s="77"/>
      <c r="E169" s="49" t="str">
        <f>IF((C169=""),VLOOKUP(A169,Questions!B:G,4,FALSE),IF(C169="Yes",VLOOKUP(A169,Questions!B:G,6,FALSE),IF(C169="No",VLOOKUP(A169,Questions!B:G,5,FALSE),"N/A")))</f>
        <v/>
      </c>
      <c r="F169" s="62" t="str">
        <f>VLOOKUP(A169,'Analyst Report'!$A$38:$E$287,5,FALSE)</f>
        <v> </v>
      </c>
    </row>
    <row r="170" ht="48.0" customHeight="1">
      <c r="A170" s="38" t="s">
        <v>323</v>
      </c>
      <c r="B170" s="39" t="str">
        <f>VLOOKUP(A170,Questions!$B$3:$C$256,2,FALSE)</f>
        <v>Are your primary and secondary data centers geographically diverse?</v>
      </c>
      <c r="C170" s="47" t="s">
        <v>78</v>
      </c>
      <c r="D170" s="77" t="s">
        <v>324</v>
      </c>
      <c r="E170" s="49" t="str">
        <f>IF((C170=""),VLOOKUP(A170,Questions!B:G,4,FALSE),IF(C170="Yes",VLOOKUP(A170,Questions!B:G,6,FALSE),IF(C170="No",VLOOKUP(A170,Questions!B:G,5,FALSE),"N/A")))</f>
        <v>State your primary and secondary data center locations. For cloud infrastructures, state the primary and secondary zones.</v>
      </c>
      <c r="F170" s="62" t="str">
        <f>VLOOKUP(A170,'Analyst Report'!$A$38:$E$287,5,FALSE)</f>
        <v> </v>
      </c>
    </row>
    <row r="171" ht="46.5" customHeight="1">
      <c r="A171" s="38" t="s">
        <v>325</v>
      </c>
      <c r="B171" s="39" t="str">
        <f>VLOOKUP(A171,Questions!$B$3:$C$256,2,FALSE)</f>
        <v>If outsourced or co-located, is there a contract in place to prevent data from leaving the Institution's Data Zone?</v>
      </c>
      <c r="C171" s="47" t="s">
        <v>76</v>
      </c>
      <c r="D171" s="83" t="s">
        <v>326</v>
      </c>
      <c r="E171" s="49" t="str">
        <f>IF((C171=""),VLOOKUP(A171,Questions!B:G,4,FALSE),IF(C171="Yes",VLOOKUP(A171,Questions!B:G,6,FALSE),IF(C171="No",VLOOKUP(A171,Questions!B:G,5,FALSE),"N/A")))</f>
        <v> </v>
      </c>
      <c r="F171" s="62" t="str">
        <f>VLOOKUP(A171,'Analyst Report'!$A$38:$E$287,5,FALSE)</f>
        <v> </v>
      </c>
    </row>
    <row r="172" ht="48.0" customHeight="1">
      <c r="A172" s="38" t="s">
        <v>327</v>
      </c>
      <c r="B172" s="39" t="str">
        <f>VLOOKUP(A172,Questions!$B$3:$C$256,2,FALSE)</f>
        <v>What Tier Level is your data center (per levels defined by the Uptime Institute)?</v>
      </c>
      <c r="C172" s="47" t="s">
        <v>328</v>
      </c>
      <c r="D172" s="83"/>
      <c r="E172" s="49" t="str">
        <f>IF((C172=""),VLOOKUP(A172,Questions!B:G,4,FALSE),IF(C172="Yes",VLOOKUP(A172,Questions!B:G,6,FALSE),IF(C172="No",VLOOKUP(A172,Questions!B:G,5,FALSE),"N/A")))</f>
        <v>N/A</v>
      </c>
      <c r="F172" s="62" t="str">
        <f>VLOOKUP(A172,'Analyst Report'!$A$38:$E$287,5,FALSE)</f>
        <v> </v>
      </c>
    </row>
    <row r="173" ht="48.0" customHeight="1">
      <c r="A173" s="38" t="s">
        <v>329</v>
      </c>
      <c r="B173" s="39" t="str">
        <f>VLOOKUP(A173,Questions!$B$3:$C$256,2,FALSE)</f>
        <v>Is the service hosted in a high availability environment?</v>
      </c>
      <c r="C173" s="47" t="s">
        <v>78</v>
      </c>
      <c r="D173" s="85" t="s">
        <v>330</v>
      </c>
      <c r="E173" s="49" t="str">
        <f>IF((C173=""),VLOOKUP(A173,Questions!B:G,4,FALSE),IF(C173="Yes",VLOOKUP(A173,Questions!B:G,6,FALSE),IF(C173="No",VLOOKUP(A173,Questions!B:G,5,FALSE),"N/A")))</f>
        <v>Provide a summary to support your response selection.</v>
      </c>
      <c r="F173" s="62" t="str">
        <f>VLOOKUP(A173,'Analyst Report'!$A$38:$E$287,5,FALSE)</f>
        <v> </v>
      </c>
    </row>
    <row r="174" ht="63.75" customHeight="1">
      <c r="A174" s="38" t="s">
        <v>331</v>
      </c>
      <c r="B174" s="39" t="str">
        <f>VLOOKUP(A174,Questions!$B$3:$C$256,2,FALSE)</f>
        <v>Is redundant power available for all datacenters where institution data will reside? </v>
      </c>
      <c r="C174" s="47" t="s">
        <v>78</v>
      </c>
      <c r="D174" s="83" t="s">
        <v>332</v>
      </c>
      <c r="E174" s="49" t="str">
        <f>IF((C174=""),VLOOKUP(A174,Questions!B:G,4,FALSE),IF(C174="Yes",VLOOKUP(A174,Questions!B:G,6,FALSE),IF(C174="No",VLOOKUP(A174,Questions!B:G,5,FALSE),"N/A")))</f>
        <v>Provide a detailed description of the implemented strategy. (i.e. batteries, generator)</v>
      </c>
      <c r="F174" s="62" t="str">
        <f>VLOOKUP(A174,'Analyst Report'!$A$38:$E$287,5,FALSE)</f>
        <v> </v>
      </c>
    </row>
    <row r="175" ht="54.0" customHeight="1">
      <c r="A175" s="38" t="s">
        <v>333</v>
      </c>
      <c r="B175" s="39" t="str">
        <f>VLOOKUP(A175,Questions!$B$3:$C$256,2,FALSE)</f>
        <v>Are redundant power strategies tested?</v>
      </c>
      <c r="C175" s="47" t="s">
        <v>78</v>
      </c>
      <c r="D175" s="85" t="s">
        <v>334</v>
      </c>
      <c r="E175" s="49" t="str">
        <f>IF((C175=""),VLOOKUP(A175,Questions!B:G,4,FALSE),IF(C175="Yes",VLOOKUP(A175,Questions!B:G,6,FALSE),IF(C175="No",VLOOKUP(A175,Questions!B:G,5,FALSE),"N/A")))</f>
        <v>State how often redundant power strategies are tested and the date of the last successful test.</v>
      </c>
      <c r="F175" s="62" t="str">
        <f>VLOOKUP(A175,'Analyst Report'!$A$38:$E$287,5,FALSE)</f>
        <v> </v>
      </c>
    </row>
    <row r="176" ht="48.0" customHeight="1">
      <c r="A176" s="38" t="s">
        <v>335</v>
      </c>
      <c r="B176" s="39" t="str">
        <f>VLOOKUP(A176,Questions!$B$3:$C$256,2,FALSE)</f>
        <v>Describe or provide a reference to the availability of cooling and fire suppression systems in all datacenters where institution data will reside.</v>
      </c>
      <c r="C176" s="106" t="s">
        <v>336</v>
      </c>
      <c r="D176" s="9"/>
      <c r="E176" s="49" t="str">
        <f>IF((C176=""),VLOOKUP(A176,Questions!B:G,4,FALSE),IF(C176="Yes",VLOOKUP(A176,Questions!B:G,6,FALSE),IF(C176="No",VLOOKUP(A176,Questions!B:G,5,FALSE),"N/A")))</f>
        <v>N/A</v>
      </c>
      <c r="F176" s="62" t="str">
        <f>VLOOKUP(A176,'Analyst Report'!$A$38:$E$287,5,FALSE)</f>
        <v> </v>
      </c>
    </row>
    <row r="177" ht="63.75" customHeight="1">
      <c r="A177" s="38" t="s">
        <v>337</v>
      </c>
      <c r="B177" s="39" t="str">
        <f>VLOOKUP(A177,Questions!$B$3:$C$256,2,FALSE)</f>
        <v>Do you have Internet Service Provider (ISP) Redundancy?</v>
      </c>
      <c r="C177" s="47" t="s">
        <v>78</v>
      </c>
      <c r="D177" s="103" t="s">
        <v>338</v>
      </c>
      <c r="E177" s="49" t="str">
        <f>IF((C177=""),VLOOKUP(A177,Questions!B:G,4,FALSE),IF(C177="Yes",VLOOKUP(A177,Questions!B:G,6,FALSE),IF(C177="No",VLOOKUP(A177,Questions!B:G,5,FALSE),"N/A")))</f>
        <v>State how many Internet Service Providers (ISPs) provide connectivity to each datacenter where the institution's data will reside. </v>
      </c>
      <c r="F177" s="62" t="str">
        <f>VLOOKUP(A177,'Analyst Report'!$A$38:$E$287,5,FALSE)</f>
        <v> </v>
      </c>
    </row>
    <row r="178" ht="63.75" customHeight="1">
      <c r="A178" s="38" t="s">
        <v>339</v>
      </c>
      <c r="B178" s="39" t="str">
        <f>VLOOKUP(A178,Questions!$B$3:$C$256,2,FALSE)</f>
        <v>Does every datacenter where the Institution's data will reside have multiple telephone company or network provider entrances to the facility?</v>
      </c>
      <c r="C178" s="47" t="s">
        <v>78</v>
      </c>
      <c r="D178" s="103" t="s">
        <v>340</v>
      </c>
      <c r="E178" s="49" t="str">
        <f>IF((C178=""),VLOOKUP(A178,Questions!B:G,4,FALSE),IF(C178="Yes",VLOOKUP(A178,Questions!B:G,6,FALSE),IF(C178="No",VLOOKUP(A178,Questions!B:G,5,FALSE),"N/A")))</f>
        <v>Provide a brief description for each datacenter.</v>
      </c>
      <c r="F178" s="62" t="str">
        <f>VLOOKUP(A178,'Analyst Report'!$A$38:$E$287,5,FALSE)</f>
        <v> </v>
      </c>
    </row>
    <row r="179" ht="63.75" customHeight="1">
      <c r="A179" s="38" t="s">
        <v>341</v>
      </c>
      <c r="B179" s="39" t="str">
        <f>VLOOKUP(A179,Questions!$B$3:$C$256,2,FALSE)</f>
        <v>Are you requiring multi-factor authentication for administrators of your cloud environment?</v>
      </c>
      <c r="C179" s="47" t="s">
        <v>78</v>
      </c>
      <c r="D179" s="107" t="s">
        <v>342</v>
      </c>
      <c r="E179" s="49" t="str">
        <f>IF((C179=""),VLOOKUP(A179,Questions!B:G,4,FALSE),IF(C179="Yes",VLOOKUP(A179,Questions!B:G,6,FALSE),IF(C179="No",VLOOKUP(A179,Questions!B:G,5,FALSE),"N/A")))</f>
        <v>State which model of MFA you are using.</v>
      </c>
      <c r="F179" s="62" t="str">
        <f>VLOOKUP(A179,'Analyst Report'!$A$38:$E$287,5,FALSE)</f>
        <v> </v>
      </c>
    </row>
    <row r="180" ht="63.75" customHeight="1">
      <c r="A180" s="38" t="s">
        <v>343</v>
      </c>
      <c r="B180" s="39" t="str">
        <f>VLOOKUP(A180,Questions!$B$3:$C$256,2,FALSE)</f>
        <v>Are you using your cloud providers available hardening tools or pre-hardened images?</v>
      </c>
      <c r="C180" s="47" t="s">
        <v>78</v>
      </c>
      <c r="D180" s="108"/>
      <c r="E180" s="49" t="str">
        <f>IF((C180=""),VLOOKUP(A180,Questions!B:G,4,FALSE),IF(C180="Yes",VLOOKUP(A180,Questions!B:G,6,FALSE),IF(C180="No",VLOOKUP(A180,Questions!B:G,5,FALSE),"N/A")))</f>
        <v> </v>
      </c>
      <c r="F180" s="62" t="str">
        <f>VLOOKUP(A180,'Analyst Report'!$A$38:$E$287,5,FALSE)</f>
        <v> </v>
      </c>
    </row>
    <row r="181" ht="48.0" customHeight="1">
      <c r="A181" s="38" t="s">
        <v>344</v>
      </c>
      <c r="B181" s="39" t="str">
        <f>VLOOKUP(A181,Questions!$B$3:$C$256,2,FALSE)</f>
        <v>Does your cloud vendor have access to your encryption keys?</v>
      </c>
      <c r="C181" s="47" t="s">
        <v>76</v>
      </c>
      <c r="D181" s="77"/>
      <c r="E181" s="49" t="str">
        <f>IF((C181=""),VLOOKUP(A181,Questions!B:G,4,FALSE),IF(C181="Yes",VLOOKUP(A181,Questions!B:G,6,FALSE),IF(C181="No",VLOOKUP(A181,Questions!B:G,5,FALSE),"N/A")))</f>
        <v/>
      </c>
      <c r="F181" s="62" t="str">
        <f>VLOOKUP(A181,'Analyst Report'!$A$38:$E$287,5,FALSE)</f>
        <v> </v>
      </c>
      <c r="G181" s="79"/>
      <c r="H181" s="79"/>
      <c r="I181" s="79"/>
      <c r="J181" s="79"/>
      <c r="K181" s="79"/>
      <c r="L181" s="79"/>
      <c r="M181" s="79"/>
      <c r="N181" s="79"/>
      <c r="O181" s="79"/>
      <c r="P181" s="79"/>
      <c r="Q181" s="79"/>
      <c r="R181" s="79"/>
      <c r="S181" s="79"/>
      <c r="T181" s="79"/>
      <c r="U181" s="79"/>
      <c r="V181" s="79"/>
      <c r="W181" s="79"/>
      <c r="X181" s="79"/>
      <c r="Y181" s="79"/>
      <c r="Z181" s="79"/>
    </row>
    <row r="182" ht="36.0" customHeight="1">
      <c r="A182" s="32" t="str">
        <f>IF(OR($C$29="No",$C$29="Yes"),"DRP - Respond to as many questions below as possible.","Disaster Recovery Plan")</f>
        <v>DRP - Respond to as many questions below as possible.</v>
      </c>
      <c r="B182" s="9"/>
      <c r="C182" s="33" t="s">
        <v>70</v>
      </c>
      <c r="D182" s="33" t="s">
        <v>71</v>
      </c>
      <c r="E182" s="43" t="s">
        <v>72</v>
      </c>
      <c r="F182" s="69" t="s">
        <v>73</v>
      </c>
    </row>
    <row r="183" ht="48.0" customHeight="1">
      <c r="A183" s="38" t="s">
        <v>345</v>
      </c>
      <c r="B183" s="39" t="str">
        <f>VLOOKUP(A183,Questions!$B$3:$C$256,2,FALSE)</f>
        <v>Describe or provide a reference to your Disaster Recovery Plan (DRP).</v>
      </c>
      <c r="C183" s="109" t="s">
        <v>346</v>
      </c>
      <c r="D183" s="9"/>
      <c r="E183" s="49" t="str">
        <f>IF((C183=""),VLOOKUP(A183,Questions!B:G,4,FALSE),IF(C183="Yes",VLOOKUP(A183,Questions!B:G,6,FALSE),IF(C183="No",VLOOKUP(A183,Questions!B:G,5,FALSE),"N/A")))</f>
        <v>N/A</v>
      </c>
      <c r="F183" s="62" t="str">
        <f>VLOOKUP(A183,'Analyst Report'!$A$38:$E$287,5,FALSE)</f>
        <v> </v>
      </c>
    </row>
    <row r="184" ht="46.5" customHeight="1">
      <c r="A184" s="38" t="s">
        <v>347</v>
      </c>
      <c r="B184" s="39" t="str">
        <f>VLOOKUP(A184,Questions!$B$3:$C$256,2,FALSE)</f>
        <v>Is an owner assigned who is responsible for the maintenance and review of the DRP?</v>
      </c>
      <c r="C184" s="47" t="s">
        <v>78</v>
      </c>
      <c r="D184" s="83" t="s">
        <v>348</v>
      </c>
      <c r="E184" s="49" t="str">
        <f>IF((C184=""),VLOOKUP(A184,Questions!B:G,4,FALSE),IF(C184="Yes",VLOOKUP(A184,Questions!B:G,6,FALSE),IF(C184="No",VLOOKUP(A184,Questions!B:G,5,FALSE),"N/A")))</f>
        <v>State the responsible owner, or position title.</v>
      </c>
      <c r="F184" s="62" t="str">
        <f>VLOOKUP(A184,'Analyst Report'!$A$38:$E$287,5,FALSE)</f>
        <v> </v>
      </c>
    </row>
    <row r="185" ht="46.5" customHeight="1">
      <c r="A185" s="38" t="s">
        <v>349</v>
      </c>
      <c r="B185" s="39" t="str">
        <f>VLOOKUP(A185,Questions!$B$3:$C$256,2,FALSE)</f>
        <v>Can the Institution review your DRP and supporting documentation?</v>
      </c>
      <c r="C185" s="47" t="s">
        <v>78</v>
      </c>
      <c r="D185" s="83" t="s">
        <v>350</v>
      </c>
      <c r="E185" s="49" t="str">
        <f>IF((C185=""),VLOOKUP(A185,Questions!B:G,4,FALSE),IF(C185="Yes",VLOOKUP(A185,Questions!B:G,6,FALSE),IF(C185="No",VLOOKUP(A185,Questions!B:G,5,FALSE),"N/A")))</f>
        <v>Provide DRP with your submission of this fully-populated HECVAT</v>
      </c>
      <c r="F185" s="62" t="str">
        <f>VLOOKUP(A185,'Analyst Report'!$A$38:$E$287,5,FALSE)</f>
        <v> </v>
      </c>
    </row>
    <row r="186" ht="46.5" customHeight="1">
      <c r="A186" s="38" t="s">
        <v>351</v>
      </c>
      <c r="B186" s="39" t="str">
        <f>VLOOKUP(A186,Questions!$B$3:$C$256,2,FALSE)</f>
        <v>Are any disaster recovery locations outside the Institution's geographic region?</v>
      </c>
      <c r="C186" s="47" t="s">
        <v>78</v>
      </c>
      <c r="D186" s="83" t="s">
        <v>352</v>
      </c>
      <c r="E186" s="49" t="str">
        <f>IF((C186=""),VLOOKUP(A186,Questions!B:G,4,FALSE),IF(C186="Yes",VLOOKUP(A186,Questions!B:G,6,FALSE),IF(C186="No",VLOOKUP(A186,Questions!B:G,5,FALSE),"N/A")))</f>
        <v>List all locations outside of the U.S. and provide a brief summary of each.</v>
      </c>
      <c r="F186" s="62" t="str">
        <f>VLOOKUP(A186,'Analyst Report'!$A$38:$E$287,5,FALSE)</f>
        <v> </v>
      </c>
    </row>
    <row r="187" ht="46.5" customHeight="1">
      <c r="A187" s="38" t="s">
        <v>353</v>
      </c>
      <c r="B187" s="39" t="str">
        <f>VLOOKUP(A187,Questions!$B$3:$C$256,2,FALSE)</f>
        <v>Does your organization have a disaster recovery site or a contracted Disaster Recovery provider?</v>
      </c>
      <c r="C187" s="47" t="s">
        <v>78</v>
      </c>
      <c r="D187" s="84" t="s">
        <v>354</v>
      </c>
      <c r="E187" s="49" t="str">
        <f>IF((C187=""),VLOOKUP(A187,Questions!B:G,4,FALSE),IF(C187="Yes",VLOOKUP(A187,Questions!B:G,6,FALSE),IF(C187="No",VLOOKUP(A187,Questions!B:G,5,FALSE),"N/A")))</f>
        <v>Summarize your disaster recovery strategy including the type of availability your disaster recovery site provides.</v>
      </c>
      <c r="F187" s="62" t="str">
        <f>VLOOKUP(A187,'Analyst Report'!$A$38:$E$287,5,FALSE)</f>
        <v> </v>
      </c>
    </row>
    <row r="188" ht="46.5" customHeight="1">
      <c r="A188" s="38" t="s">
        <v>355</v>
      </c>
      <c r="B188" s="39" t="str">
        <f>VLOOKUP(A188,Questions!$B$3:$C$256,2,FALSE)</f>
        <v>Does your organization conduct an annual test of relocating to this site for disaster recovery purposes?</v>
      </c>
      <c r="C188" s="47" t="s">
        <v>76</v>
      </c>
      <c r="D188" s="83" t="s">
        <v>356</v>
      </c>
      <c r="E188" s="49" t="str">
        <f>IF((C188=""),VLOOKUP(A188,Questions!B:G,4,FALSE),IF(C188="Yes",VLOOKUP(A188,Questions!B:G,6,FALSE),IF(C188="No",VLOOKUP(A188,Questions!B:G,5,FALSE),"N/A")))</f>
        <v>State plans to implement disaster recovery relocation testing</v>
      </c>
      <c r="F188" s="62" t="str">
        <f>VLOOKUP(A188,'Analyst Report'!$A$38:$E$287,5,FALSE)</f>
        <v> </v>
      </c>
    </row>
    <row r="189" ht="46.5" customHeight="1">
      <c r="A189" s="38" t="s">
        <v>357</v>
      </c>
      <c r="B189" s="39" t="str">
        <f>VLOOKUP(A189,Questions!$B$3:$C$256,2,FALSE)</f>
        <v>Is there a defined problem/issue escalation plan in your DRP for impacted clients?</v>
      </c>
      <c r="C189" s="47" t="s">
        <v>78</v>
      </c>
      <c r="D189" s="84" t="s">
        <v>358</v>
      </c>
      <c r="E189" s="49" t="str">
        <f>IF((C189=""),VLOOKUP(A189,Questions!B:G,4,FALSE),IF(C189="Yes",VLOOKUP(A189,Questions!B:G,6,FALSE),IF(C189="No",VLOOKUP(A189,Questions!B:G,5,FALSE),"N/A")))</f>
        <v>Summarize your problem/issue escalation plan.</v>
      </c>
      <c r="F189" s="62" t="str">
        <f>VLOOKUP(A189,'Analyst Report'!$A$38:$E$287,5,FALSE)</f>
        <v> </v>
      </c>
    </row>
    <row r="190" ht="87.0" customHeight="1">
      <c r="A190" s="38" t="s">
        <v>359</v>
      </c>
      <c r="B190" s="39" t="str">
        <f>VLOOKUP(A190,Questions!$B$3:$C$256,2,FALSE)</f>
        <v>Is there a documented communication plan in your DRP for impacted clients?</v>
      </c>
      <c r="C190" s="47" t="s">
        <v>78</v>
      </c>
      <c r="D190" s="84" t="s">
        <v>360</v>
      </c>
      <c r="E190" s="49" t="str">
        <f>IF((C190=""),VLOOKUP(A190,Questions!B:G,4,FALSE),IF(C190="Yes",VLOOKUP(A190,Questions!B:G,6,FALSE),IF(C190="No",VLOOKUP(A190,Questions!B:G,5,FALSE),"N/A")))</f>
        <v>Summarize your documented communication plan in your DRP.</v>
      </c>
      <c r="F190" s="62" t="str">
        <f>VLOOKUP(A190,'Analyst Report'!$A$38:$E$287,5,FALSE)</f>
        <v> </v>
      </c>
    </row>
    <row r="191" ht="46.5" customHeight="1">
      <c r="A191" s="38" t="s">
        <v>361</v>
      </c>
      <c r="B191" s="39" t="str">
        <f>VLOOKUP(A191,Questions!$B$3:$C$256,2,FALSE)</f>
        <v>Describe or provide a reference to how your disaster recovery plan is tested? (i.e. scope of DR tests, end-to-end testing, etc.)</v>
      </c>
      <c r="C191" s="72" t="s">
        <v>362</v>
      </c>
      <c r="D191" s="9"/>
      <c r="E191" s="49" t="str">
        <f>IF((C191=""),VLOOKUP(A191,Questions!B:G,4,FALSE),IF(C191="Yes",VLOOKUP(A191,Questions!B:G,6,FALSE),IF(C191="No",VLOOKUP(A191,Questions!B:G,5,FALSE),"N/A")))</f>
        <v>N/A</v>
      </c>
      <c r="F191" s="62" t="str">
        <f>VLOOKUP(A191,'Analyst Report'!$A$38:$E$287,5,FALSE)</f>
        <v> </v>
      </c>
    </row>
    <row r="192" ht="63.75" customHeight="1">
      <c r="A192" s="38" t="s">
        <v>363</v>
      </c>
      <c r="B192" s="39" t="str">
        <f>VLOOKUP(A192,Questions!$B$3:$C$256,2,FALSE)</f>
        <v>Has the Disaster Recovery Plan been tested in the last year?</v>
      </c>
      <c r="C192" s="47" t="s">
        <v>78</v>
      </c>
      <c r="D192" s="89" t="s">
        <v>364</v>
      </c>
      <c r="E192" s="49" t="str">
        <f>IF((C192=""),VLOOKUP(A192,Questions!B:G,4,FALSE),IF(C192="Yes",VLOOKUP(A192,Questions!B:G,6,FALSE),IF(C192="No",VLOOKUP(A192,Questions!B:G,5,FALSE),"N/A")))</f>
        <v>Please provide a summary of the results in Additional Information (including actual recovery time).</v>
      </c>
      <c r="F192" s="62" t="str">
        <f>VLOOKUP(A192,'Analyst Report'!$A$38:$E$287,5,FALSE)</f>
        <v> </v>
      </c>
    </row>
    <row r="193" ht="63.75" customHeight="1">
      <c r="A193" s="38" t="s">
        <v>365</v>
      </c>
      <c r="B193" s="39" t="str">
        <f>VLOOKUP(A193,Questions!$B$3:$C$256,2,FALSE)</f>
        <v>Are all components of the DRP reviewed at least annually and updated as needed to reflect change?</v>
      </c>
      <c r="C193" s="47" t="s">
        <v>78</v>
      </c>
      <c r="D193" s="84" t="s">
        <v>366</v>
      </c>
      <c r="E193" s="49" t="str">
        <f>IF((C193=""),VLOOKUP(A193,Questions!B:G,4,FALSE),IF(C193="Yes",VLOOKUP(A193,Questions!B:G,6,FALSE),IF(C193="No",VLOOKUP(A193,Questions!B:G,5,FALSE),"N/A")))</f>
        <v>Summarize your DRP review and update processes and/or procedures.</v>
      </c>
      <c r="F193" s="62" t="str">
        <f>VLOOKUP(A193,'Analyst Report'!$A$38:$E$287,5,FALSE)</f>
        <v> </v>
      </c>
    </row>
    <row r="194" ht="36.0" customHeight="1">
      <c r="A194" s="32" t="s">
        <v>367</v>
      </c>
      <c r="B194" s="9"/>
      <c r="C194" s="33" t="s">
        <v>70</v>
      </c>
      <c r="D194" s="33" t="s">
        <v>71</v>
      </c>
      <c r="E194" s="43" t="s">
        <v>72</v>
      </c>
      <c r="F194" s="69" t="s">
        <v>73</v>
      </c>
    </row>
    <row r="195" ht="48.0" customHeight="1">
      <c r="A195" s="38" t="s">
        <v>368</v>
      </c>
      <c r="B195" s="39" t="str">
        <f>VLOOKUP(A195,Questions!$B$3:$C$309,2,FALSE)</f>
        <v>Are you utilizing a stateful packet inspection (SPI) firewall?</v>
      </c>
      <c r="C195" s="47" t="s">
        <v>78</v>
      </c>
      <c r="D195" s="83" t="s">
        <v>369</v>
      </c>
      <c r="E195" s="49" t="str">
        <f>IF((C195=""),VLOOKUP(A195,Questions!B:G,4,FALSE),IF(C195="Yes",VLOOKUP(A195,Questions!B:G,6,FALSE),IF(C195="No",VLOOKUP(A195,Questions!B:G,5,FALSE),"N/A")))</f>
        <v>Describe the currently implemented SPI firewall.</v>
      </c>
      <c r="F195" s="62" t="str">
        <f>VLOOKUP(A195,'Analyst Report'!$A$38:$E$287,5,FALSE)</f>
        <v> </v>
      </c>
    </row>
    <row r="196" ht="48.0" customHeight="1">
      <c r="A196" s="38" t="s">
        <v>370</v>
      </c>
      <c r="B196" s="39" t="str">
        <f>VLOOKUP(A196,Questions!$B$3:$C$256,2,FALSE)</f>
        <v>Is authority for firewall change approval documented?  Please list approver names or titles in Additional Info</v>
      </c>
      <c r="C196" s="47" t="s">
        <v>78</v>
      </c>
      <c r="D196" s="83" t="s">
        <v>348</v>
      </c>
      <c r="E196" s="49" t="str">
        <f>IF((C196=""),VLOOKUP(A196,Questions!B:G,4,FALSE),IF(C196="Yes",VLOOKUP(A196,Questions!B:G,6,FALSE),IF(C196="No",VLOOKUP(A196,Questions!B:G,5,FALSE),"N/A")))</f>
        <v>List approver names or titles.</v>
      </c>
      <c r="F196" s="62" t="str">
        <f>VLOOKUP(A196,'Analyst Report'!$A$38:$E$287,5,FALSE)</f>
        <v> </v>
      </c>
    </row>
    <row r="197" ht="48.0" customHeight="1">
      <c r="A197" s="38" t="s">
        <v>371</v>
      </c>
      <c r="B197" s="39" t="str">
        <f>VLOOKUP(A197,Questions!$B$3:$C$256,2,FALSE)</f>
        <v>Do you have a documented policy for firewall change requests?</v>
      </c>
      <c r="C197" s="47" t="s">
        <v>78</v>
      </c>
      <c r="D197" s="110" t="s">
        <v>372</v>
      </c>
      <c r="E197" s="49" t="str">
        <f>IF((C197=""),VLOOKUP(A197,Questions!B:G,4,FALSE),IF(C197="Yes",VLOOKUP(A197,Questions!B:G,6,FALSE),IF(C197="No",VLOOKUP(A197,Questions!B:G,5,FALSE),"N/A")))</f>
        <v>Describe your documented firewall change request policy.</v>
      </c>
      <c r="F197" s="62" t="str">
        <f>VLOOKUP(A197,'Analyst Report'!$A$38:$E$287,5,FALSE)</f>
        <v> </v>
      </c>
    </row>
    <row r="198" ht="48.0" customHeight="1">
      <c r="A198" s="38" t="s">
        <v>373</v>
      </c>
      <c r="B198" s="39" t="str">
        <f>VLOOKUP(A198,Questions!$B$3:$C$256,2,FALSE)</f>
        <v>Have you implemented an Intrusion Detection System (network-based)?</v>
      </c>
      <c r="C198" s="47" t="s">
        <v>78</v>
      </c>
      <c r="D198" s="83" t="s">
        <v>369</v>
      </c>
      <c r="E198" s="49" t="str">
        <f>IF((C198=""),VLOOKUP(A198,Questions!B:G,4,FALSE),IF(C198="Yes",VLOOKUP(A198,Questions!B:G,6,FALSE),IF(C198="No",VLOOKUP(A198,Questions!B:G,5,FALSE),"N/A")))</f>
        <v>Describe the currently implemented IDS.</v>
      </c>
      <c r="F198" s="62" t="str">
        <f>VLOOKUP(A198,'Analyst Report'!$A$38:$E$287,5,FALSE)</f>
        <v> </v>
      </c>
    </row>
    <row r="199" ht="48.0" customHeight="1">
      <c r="A199" s="38" t="s">
        <v>374</v>
      </c>
      <c r="B199" s="39" t="str">
        <f>VLOOKUP(A199,Questions!$B$3:$C$256,2,FALSE)</f>
        <v>Have you implemented an Intrusion Prevention System (network-based)?</v>
      </c>
      <c r="C199" s="47" t="s">
        <v>78</v>
      </c>
      <c r="D199" s="85" t="s">
        <v>375</v>
      </c>
      <c r="E199" s="49" t="str">
        <f>IF((C199=""),VLOOKUP(A199,Questions!B:G,4,FALSE),IF(C199="Yes",VLOOKUP(A199,Questions!B:G,6,FALSE),IF(C199="No",VLOOKUP(A199,Questions!B:G,5,FALSE),"N/A")))</f>
        <v>Describe the currently implemented IPS.</v>
      </c>
      <c r="F199" s="62" t="str">
        <f>VLOOKUP(A199,'Analyst Report'!$A$38:$E$287,5,FALSE)</f>
        <v> </v>
      </c>
    </row>
    <row r="200" ht="48.0" customHeight="1">
      <c r="A200" s="38" t="s">
        <v>376</v>
      </c>
      <c r="B200" s="39" t="str">
        <f>VLOOKUP(A200,Questions!$B$3:$C$256,2,FALSE)</f>
        <v>Do you employ host-based intrusion detection?</v>
      </c>
      <c r="C200" s="47" t="s">
        <v>78</v>
      </c>
      <c r="D200" s="83" t="s">
        <v>369</v>
      </c>
      <c r="E200" s="49" t="str">
        <f>IF((C200=""),VLOOKUP(A200,Questions!B:G,4,FALSE),IF(C200="Yes",VLOOKUP(A200,Questions!B:G,6,FALSE),IF(C200="No",VLOOKUP(A200,Questions!B:G,5,FALSE),"N/A")))</f>
        <v>Describe the currently implemented host-based IDS solution(s).</v>
      </c>
      <c r="F200" s="62" t="str">
        <f>VLOOKUP(A200,'Analyst Report'!$A$38:$E$287,5,FALSE)</f>
        <v> </v>
      </c>
    </row>
    <row r="201" ht="60.75" customHeight="1">
      <c r="A201" s="38" t="s">
        <v>377</v>
      </c>
      <c r="B201" s="39" t="str">
        <f>VLOOKUP(A201,Questions!$B$3:$C$256,2,FALSE)</f>
        <v>Do you employ host-based intrusion prevention?</v>
      </c>
      <c r="C201" s="47" t="s">
        <v>78</v>
      </c>
      <c r="D201" s="83" t="s">
        <v>378</v>
      </c>
      <c r="E201" s="49" t="str">
        <f>IF((C201=""),VLOOKUP(A201,Questions!B:G,4,FALSE),IF(C201="Yes",VLOOKUP(A201,Questions!B:G,6,FALSE),IF(C201="No",VLOOKUP(A201,Questions!B:G,5,FALSE),"N/A")))</f>
        <v>Describe the currently implemented host-based IPS solution(s).</v>
      </c>
      <c r="F201" s="62" t="str">
        <f>VLOOKUP(A201,'Analyst Report'!$A$38:$E$287,5,FALSE)</f>
        <v> </v>
      </c>
    </row>
    <row r="202" ht="48.0" customHeight="1">
      <c r="A202" s="38" t="s">
        <v>379</v>
      </c>
      <c r="B202" s="39" t="str">
        <f>VLOOKUP(A202,Questions!$B$3:$C$256,2,FALSE)</f>
        <v>Are you employing any next-generation persistent threat (NGPT) monitoring?</v>
      </c>
      <c r="C202" s="47" t="s">
        <v>78</v>
      </c>
      <c r="D202" s="85" t="s">
        <v>380</v>
      </c>
      <c r="E202" s="49" t="str">
        <f>IF((C202=""),VLOOKUP(A202,Questions!B:G,4,FALSE),IF(C202="Yes",VLOOKUP(A202,Questions!B:G,6,FALSE),IF(C202="No",VLOOKUP(A202,Questions!B:G,5,FALSE),"N/A")))</f>
        <v>Describe your NGPT monitoring strategy.</v>
      </c>
      <c r="F202" s="62" t="str">
        <f>VLOOKUP(A202,'Analyst Report'!$A$38:$E$287,5,FALSE)</f>
        <v> </v>
      </c>
    </row>
    <row r="203" ht="48.0" customHeight="1">
      <c r="A203" s="38" t="s">
        <v>381</v>
      </c>
      <c r="B203" s="39" t="str">
        <f>VLOOKUP(A203,Questions!$B$3:$C$256,2,FALSE)</f>
        <v>Do you monitor for intrusions on a 24x7x365 basis?</v>
      </c>
      <c r="C203" s="47" t="s">
        <v>78</v>
      </c>
      <c r="D203" s="111" t="s">
        <v>336</v>
      </c>
      <c r="E203" s="49" t="str">
        <f>IF((C203=""),VLOOKUP(A203,Questions!B:G,4,FALSE),IF(C203="Yes",VLOOKUP(A203,Questions!B:G,6,FALSE),IF(C203="No",VLOOKUP(A203,Questions!B:G,5,FALSE),"N/A")))</f>
        <v>Provide a brief summary of this activity.</v>
      </c>
      <c r="F203" s="62" t="str">
        <f>VLOOKUP(A203,'Analyst Report'!$A$38:$E$287,5,FALSE)</f>
        <v> </v>
      </c>
    </row>
    <row r="204" ht="48.0" customHeight="1">
      <c r="A204" s="38" t="s">
        <v>382</v>
      </c>
      <c r="B204" s="39" t="str">
        <f>VLOOKUP(A204,Questions!$B$3:$C$256,2,FALSE)</f>
        <v>Is intrusion monitoring performed internally or by a third-party service?</v>
      </c>
      <c r="C204" s="47" t="s">
        <v>78</v>
      </c>
      <c r="D204" s="83" t="s">
        <v>383</v>
      </c>
      <c r="E204" s="49" t="str">
        <f>IF((C204=""),VLOOKUP(A204,Questions!B:G,4,FALSE),IF(C204="Yes",VLOOKUP(A204,Questions!B:G,6,FALSE),IF(C204="No",VLOOKUP(A204,Questions!B:G,5,FALSE),"N/A")))</f>
        <v/>
      </c>
      <c r="F204" s="62" t="str">
        <f>VLOOKUP(A204,'Analyst Report'!$A$38:$E$287,5,FALSE)</f>
        <v> </v>
      </c>
    </row>
    <row r="205" ht="48.0" customHeight="1">
      <c r="A205" s="38" t="s">
        <v>384</v>
      </c>
      <c r="B205" s="39" t="str">
        <f>VLOOKUP(A205,Questions!$B$3:$C$256,2,FALSE)</f>
        <v>Are audit logs available for all changes to the network, firewall, IDS, and IPS systems?</v>
      </c>
      <c r="C205" s="47" t="s">
        <v>78</v>
      </c>
      <c r="D205" s="83" t="s">
        <v>385</v>
      </c>
      <c r="E205" s="49" t="str">
        <f>IF((C205=""),VLOOKUP(A205,Questions!B:G,4,FALSE),IF(C205="Yes",VLOOKUP(A205,Questions!B:G,6,FALSE),IF(C205="No",VLOOKUP(A205,Questions!B:G,5,FALSE),"N/A")))</f>
        <v>Describe your current network systems logging strategy.</v>
      </c>
      <c r="F205" s="62" t="str">
        <f>VLOOKUP(A205,'Analyst Report'!$A$38:$E$287,5,FALSE)</f>
        <v> </v>
      </c>
    </row>
    <row r="206" ht="36.0" customHeight="1">
      <c r="A206" s="32" t="s">
        <v>386</v>
      </c>
      <c r="B206" s="9"/>
      <c r="C206" s="33" t="s">
        <v>70</v>
      </c>
      <c r="D206" s="33" t="s">
        <v>71</v>
      </c>
      <c r="E206" s="43" t="s">
        <v>72</v>
      </c>
      <c r="F206" s="69" t="s">
        <v>73</v>
      </c>
    </row>
    <row r="207" ht="82.5" customHeight="1">
      <c r="A207" s="38" t="s">
        <v>387</v>
      </c>
      <c r="B207" s="39" t="str">
        <f>VLOOKUP(A207,Questions!$B$3:$C$256,2,FALSE)</f>
        <v>Can you share the organization chart, mission statement, and policies for your information security unit?</v>
      </c>
      <c r="C207" s="47" t="s">
        <v>78</v>
      </c>
      <c r="D207" s="110" t="s">
        <v>388</v>
      </c>
      <c r="E207" s="49" t="str">
        <f>IF((C207=""),VLOOKUP(A207,Questions!B:G,4,FALSE),IF(C207="Yes",VLOOKUP(A207,Questions!B:G,6,FALSE),IF(C207="No",VLOOKUP(A207,Questions!B:G,5,FALSE),"N/A")))</f>
        <v>Provide a links to these documents in Additional Information or attach them with your submission.</v>
      </c>
      <c r="F207" s="62" t="str">
        <f>VLOOKUP(A207,'Analyst Report'!$A$38:$E$287,5,FALSE)</f>
        <v> </v>
      </c>
    </row>
    <row r="208" ht="48.0" customHeight="1">
      <c r="A208" s="38" t="s">
        <v>389</v>
      </c>
      <c r="B208" s="39" t="str">
        <f>VLOOKUP(A208,Questions!$B$3:$C$256,2,FALSE)</f>
        <v>Do you have a documented patch management process?</v>
      </c>
      <c r="C208" s="47" t="s">
        <v>78</v>
      </c>
      <c r="D208" s="77"/>
      <c r="E208" s="49" t="str">
        <f>IF((C208=""),VLOOKUP(A208,Questions!B:G,4,FALSE),IF(C208="Yes",VLOOKUP(A208,Questions!B:G,6,FALSE),IF(C208="No",VLOOKUP(A208,Questions!B:G,5,FALSE),"N/A")))</f>
        <v/>
      </c>
      <c r="F208" s="62" t="str">
        <f>VLOOKUP(A208,'Analyst Report'!$A$38:$E$287,5,FALSE)</f>
        <v> </v>
      </c>
    </row>
    <row r="209" ht="48.0" customHeight="1">
      <c r="A209" s="38" t="s">
        <v>390</v>
      </c>
      <c r="B209" s="39" t="str">
        <f>VLOOKUP(A209,Questions!$B$3:$C$256,2,FALSE)</f>
        <v>Can you accommodate encryption requirements using open standards?</v>
      </c>
      <c r="C209" s="47" t="s">
        <v>78</v>
      </c>
      <c r="D209" s="77"/>
      <c r="E209" s="49" t="str">
        <f>IF((C209=""),VLOOKUP(A209,Questions!B:G,4,FALSE),IF(C209="Yes",VLOOKUP(A209,Questions!B:G,6,FALSE),IF(C209="No",VLOOKUP(A209,Questions!B:G,5,FALSE),"N/A")))</f>
        <v/>
      </c>
      <c r="F209" s="62" t="str">
        <f>VLOOKUP(A209,'Analyst Report'!$A$38:$E$287,5,FALSE)</f>
        <v> </v>
      </c>
    </row>
    <row r="210" ht="48.0" customHeight="1">
      <c r="A210" s="38" t="s">
        <v>391</v>
      </c>
      <c r="B210" s="39" t="str">
        <f>VLOOKUP(A210,Questions!$B$3:$C$256,2,FALSE)</f>
        <v>Are information security principles designed into the product lifecycle?</v>
      </c>
      <c r="C210" s="47" t="s">
        <v>78</v>
      </c>
      <c r="D210" s="83" t="s">
        <v>392</v>
      </c>
      <c r="E210" s="49" t="str">
        <f>IF((C210=""),VLOOKUP(A210,Questions!B:G,4,FALSE),IF(C210="Yes",VLOOKUP(A210,Questions!B:G,6,FALSE),IF(C210="No",VLOOKUP(A210,Questions!B:G,5,FALSE),"N/A")))</f>
        <v>Summarize the information security principles designed into the product lifecycle.</v>
      </c>
      <c r="F210" s="62" t="str">
        <f>VLOOKUP(A210,'Analyst Report'!$A$38:$E$287,5,FALSE)</f>
        <v> </v>
      </c>
    </row>
    <row r="211" ht="48.0" customHeight="1">
      <c r="A211" s="38" t="s">
        <v>393</v>
      </c>
      <c r="B211" s="39" t="str">
        <f>VLOOKUP(A211,Questions!$B$3:$C$256,2,FALSE)</f>
        <v>Do you have a documented systems development life cycle (SDLC)?</v>
      </c>
      <c r="C211" s="47" t="s">
        <v>76</v>
      </c>
      <c r="D211" s="83" t="s">
        <v>394</v>
      </c>
      <c r="E211" s="49" t="str">
        <f>IF((C211=""),VLOOKUP(A211,Questions!B:G,4,FALSE),IF(C211="Yes",VLOOKUP(A211,Questions!B:G,6,FALSE),IF(C211="No",VLOOKUP(A211,Questions!B:G,5,FALSE),"N/A")))</f>
        <v>State any plans to implement an SDLC.</v>
      </c>
      <c r="F211" s="62" t="str">
        <f>VLOOKUP(A211,'Analyst Report'!$A$38:$E$287,5,FALSE)</f>
        <v> </v>
      </c>
    </row>
    <row r="212" ht="48.0" customHeight="1">
      <c r="A212" s="38" t="s">
        <v>395</v>
      </c>
      <c r="B212" s="39" t="str">
        <f>VLOOKUP(A212,Questions!$B$3:$C$256,2,FALSE)</f>
        <v>Will you comply with applicable breach notification laws?</v>
      </c>
      <c r="C212" s="47" t="s">
        <v>78</v>
      </c>
      <c r="D212" s="83" t="s">
        <v>396</v>
      </c>
      <c r="E212" s="49" t="str">
        <f>IF((C212=""),VLOOKUP(A212,Questions!B:G,4,FALSE),IF(C212="Yes",VLOOKUP(A212,Questions!B:G,6,FALSE),IF(C212="No",VLOOKUP(A212,Questions!B:G,5,FALSE),"N/A")))</f>
        <v>State how quickly the Institution will be notified of a data breach or security incident.</v>
      </c>
      <c r="F212" s="62" t="str">
        <f>VLOOKUP(A212,'Analyst Report'!$A$38:$E$287,5,FALSE)</f>
        <v> </v>
      </c>
    </row>
    <row r="213" ht="84.0" customHeight="1">
      <c r="A213" s="38" t="s">
        <v>397</v>
      </c>
      <c r="B213" s="39" t="str">
        <f>VLOOKUP(A213,Questions!$B$3:$C$256,2,FALSE)</f>
        <v>Will you comply with the Institution's IT policies with regards to user privacy and data protection?</v>
      </c>
      <c r="C213" s="47" t="s">
        <v>78</v>
      </c>
      <c r="D213" s="83" t="s">
        <v>398</v>
      </c>
      <c r="E213" s="49" t="str">
        <f>IF((C213=""),VLOOKUP(A213,Questions!B:G,4,FALSE),IF(C213="Yes",VLOOKUP(A213,Questions!B:G,6,FALSE),IF(C213="No",VLOOKUP(A213,Questions!B:G,5,FALSE),"N/A")))</f>
        <v>State that you have reviewed the Institution's IT policies with regards to user privacy and data protection.</v>
      </c>
      <c r="F213" s="62" t="str">
        <f>VLOOKUP(A213,'Analyst Report'!$A$38:$E$287,5,FALSE)</f>
        <v> </v>
      </c>
    </row>
    <row r="214" ht="48.0" customHeight="1">
      <c r="A214" s="38" t="s">
        <v>399</v>
      </c>
      <c r="B214" s="39" t="str">
        <f>VLOOKUP(A214,Questions!$B$3:$C$256,2,FALSE)</f>
        <v>Is your company subject to Institution's geographic region's laws and regulations?</v>
      </c>
      <c r="C214" s="47" t="s">
        <v>78</v>
      </c>
      <c r="D214" s="83" t="s">
        <v>400</v>
      </c>
      <c r="E214" s="49" t="str">
        <f>IF((C214=""),VLOOKUP(A214,Questions!B:G,4,FALSE),IF(C214="Yes",VLOOKUP(A214,Questions!B:G,6,FALSE),IF(C214="No",VLOOKUP(A214,Questions!B:G,5,FALSE),"N/A")))</f>
        <v/>
      </c>
      <c r="F214" s="62" t="str">
        <f>VLOOKUP(A214,'Analyst Report'!$A$38:$E$287,5,FALSE)</f>
        <v> </v>
      </c>
    </row>
    <row r="215" ht="96.0" customHeight="1">
      <c r="A215" s="38" t="s">
        <v>401</v>
      </c>
      <c r="B215" s="39" t="str">
        <f>VLOOKUP(A215,Questions!$B$3:$C$256,2,FALSE)</f>
        <v>Do you perform background screenings or multi-state background checks on all employees prior to their first day of work?</v>
      </c>
      <c r="C215" s="47" t="s">
        <v>78</v>
      </c>
      <c r="D215" s="112" t="s">
        <v>402</v>
      </c>
      <c r="E215" s="49" t="str">
        <f>IF((C215=""),VLOOKUP(A215,Questions!B:G,4,FALSE),IF(C215="Yes",VLOOKUP(A215,Questions!B:G,6,FALSE),IF(C215="No",VLOOKUP(A215,Questions!B:G,5,FALSE),"N/A")))</f>
        <v>Summarize your background check practices.</v>
      </c>
      <c r="F215" s="62" t="str">
        <f>VLOOKUP(A215,'Analyst Report'!$A$38:$E$287,5,FALSE)</f>
        <v> </v>
      </c>
    </row>
    <row r="216" ht="48.0" customHeight="1">
      <c r="A216" s="38" t="s">
        <v>403</v>
      </c>
      <c r="B216" s="39" t="str">
        <f>VLOOKUP(A216,Questions!$B$3:$C$256,2,FALSE)</f>
        <v>Do you require new employees to fill out agreements and review policies?</v>
      </c>
      <c r="C216" s="47" t="s">
        <v>78</v>
      </c>
      <c r="D216" s="112" t="s">
        <v>404</v>
      </c>
      <c r="E216" s="49" t="str">
        <f>IF((C216=""),VLOOKUP(A216,Questions!B:G,4,FALSE),IF(C216="Yes",VLOOKUP(A216,Questions!B:G,6,FALSE),IF(C216="No",VLOOKUP(A216,Questions!B:G,5,FALSE),"N/A")))</f>
        <v>Summarize the required agreements and reviewed policies.</v>
      </c>
      <c r="F216" s="62" t="str">
        <f>VLOOKUP(A216,'Analyst Report'!$A$38:$E$287,5,FALSE)</f>
        <v> </v>
      </c>
    </row>
    <row r="217" ht="48.0" customHeight="1">
      <c r="A217" s="38" t="s">
        <v>405</v>
      </c>
      <c r="B217" s="39" t="str">
        <f>VLOOKUP(A217,Questions!$B$3:$C$256,2,FALSE)</f>
        <v>Do you have a documented information security policy?</v>
      </c>
      <c r="C217" s="47" t="s">
        <v>78</v>
      </c>
      <c r="D217" s="113" t="s">
        <v>406</v>
      </c>
      <c r="E217" s="49" t="str">
        <f>IF((C217=""),VLOOKUP(A217,Questions!B:G,4,FALSE),IF(C217="Yes",VLOOKUP(A217,Questions!B:G,6,FALSE),IF(C217="No",VLOOKUP(A217,Questions!B:G,5,FALSE),"N/A")))</f>
        <v>Provide a reference to your information security policy or submit documentation with this fully-populated HECVAT-Lite.</v>
      </c>
      <c r="F217" s="62" t="str">
        <f>VLOOKUP(A217,'Analyst Report'!$A$38:$E$287,5,FALSE)</f>
        <v> </v>
      </c>
    </row>
    <row r="218" ht="48.0" customHeight="1">
      <c r="A218" s="38" t="s">
        <v>407</v>
      </c>
      <c r="B218" s="39" t="str">
        <f>VLOOKUP(A218,Questions!$B$3:$C$256,2,FALSE)</f>
        <v>Do you have an information security awareness program?</v>
      </c>
      <c r="C218" s="47" t="s">
        <v>78</v>
      </c>
      <c r="D218" s="83" t="s">
        <v>408</v>
      </c>
      <c r="E218" s="49" t="str">
        <f>IF((C218=""),VLOOKUP(A218,Questions!B:G,4,FALSE),IF(C218="Yes",VLOOKUP(A218,Questions!B:G,6,FALSE),IF(C218="No",VLOOKUP(A218,Questions!B:G,5,FALSE),"N/A")))</f>
        <v>Summarize your information security awareness program.</v>
      </c>
      <c r="F218" s="62" t="str">
        <f>VLOOKUP(A218,'Analyst Report'!$A$38:$E$287,5,FALSE)</f>
        <v> </v>
      </c>
    </row>
    <row r="219" ht="48.0" customHeight="1">
      <c r="A219" s="38" t="s">
        <v>409</v>
      </c>
      <c r="B219" s="39" t="str">
        <f>VLOOKUP(A219,Questions!$B$3:$C$256,2,FALSE)</f>
        <v>Is security awareness training mandatory for all employees?</v>
      </c>
      <c r="C219" s="47" t="s">
        <v>78</v>
      </c>
      <c r="D219" s="83" t="s">
        <v>410</v>
      </c>
      <c r="E219" s="49" t="str">
        <f>IF((C219=""),VLOOKUP(A219,Questions!B:G,4,FALSE),IF(C219="Yes",VLOOKUP(A219,Questions!B:G,6,FALSE),IF(C219="No",VLOOKUP(A219,Questions!B:G,5,FALSE),"N/A")))</f>
        <v>Summarize your security awareness training content and state how frequently employees are required to undergo security awareness training.</v>
      </c>
      <c r="F219" s="62" t="str">
        <f>VLOOKUP(A219,'Analyst Report'!$A$38:$E$287,5,FALSE)</f>
        <v> </v>
      </c>
    </row>
    <row r="220" ht="48.0" customHeight="1">
      <c r="A220" s="38" t="s">
        <v>411</v>
      </c>
      <c r="B220" s="39" t="str">
        <f>VLOOKUP(A220,Questions!$B$3:$C$256,2,FALSE)</f>
        <v>Do you have process and procedure(s) documented, and currently followed, that require a review and update of the access-list(s) for privileged accounts?</v>
      </c>
      <c r="C220" s="47" t="s">
        <v>78</v>
      </c>
      <c r="D220" s="83" t="s">
        <v>412</v>
      </c>
      <c r="E220" s="49" t="str">
        <f>IF((C220=""),VLOOKUP(A220,Questions!B:G,4,FALSE),IF(C220="Yes",VLOOKUP(A220,Questions!B:G,6,FALSE),IF(C220="No",VLOOKUP(A220,Questions!B:G,5,FALSE),"N/A")))</f>
        <v>Provide a brief summary and the implement review interval.</v>
      </c>
      <c r="F220" s="62" t="str">
        <f>VLOOKUP(A220,'Analyst Report'!$A$38:$E$287,5,FALSE)</f>
        <v> </v>
      </c>
    </row>
    <row r="221" ht="64.5" customHeight="1">
      <c r="A221" s="38" t="s">
        <v>413</v>
      </c>
      <c r="B221" s="39" t="str">
        <f>VLOOKUP(A221,Questions!$B$3:$C$256,2,FALSE)</f>
        <v>Do you have documented, and currently implemented, internal audit processes and procedures?</v>
      </c>
      <c r="C221" s="47" t="s">
        <v>78</v>
      </c>
      <c r="D221" s="110" t="s">
        <v>414</v>
      </c>
      <c r="E221" s="49" t="str">
        <f>IF((C221=""),VLOOKUP(A221,Questions!B:G,4,FALSE),IF(C221="Yes",VLOOKUP(A221,Questions!B:G,6,FALSE),IF(C221="No",VLOOKUP(A221,Questions!B:G,5,FALSE),"N/A")))</f>
        <v>Summarize your internal audit processes and procedures.</v>
      </c>
      <c r="F221" s="62" t="str">
        <f>VLOOKUP(A221,'Analyst Report'!$A$38:$E$287,5,FALSE)</f>
        <v> </v>
      </c>
    </row>
    <row r="222" ht="48.0" customHeight="1">
      <c r="A222" s="38" t="s">
        <v>415</v>
      </c>
      <c r="B222" s="39" t="str">
        <f>VLOOKUP(A222,Questions!$B$3:$C$256,2,FALSE)</f>
        <v>Does your organization have physical security controls and policies in place?</v>
      </c>
      <c r="C222" s="47" t="s">
        <v>78</v>
      </c>
      <c r="D222" s="110" t="s">
        <v>416</v>
      </c>
      <c r="E222" s="49" t="str">
        <f>IF((C222=""),VLOOKUP(A222,Questions!B:G,4,FALSE),IF(C222="Yes",VLOOKUP(A222,Questions!B:G,6,FALSE),IF(C222="No",VLOOKUP(A222,Questions!B:G,5,FALSE),"N/A")))</f>
        <v>Provide a copy of your physical security controls and policies along with this document (link or attached).</v>
      </c>
      <c r="F222" s="62" t="str">
        <f>VLOOKUP(A222,'Analyst Report'!$A$38:$E$287,5,FALSE)</f>
        <v> </v>
      </c>
    </row>
    <row r="223" ht="36.0" customHeight="1">
      <c r="A223" s="32" t="s">
        <v>417</v>
      </c>
      <c r="B223" s="9"/>
      <c r="C223" s="33" t="s">
        <v>70</v>
      </c>
      <c r="D223" s="33" t="s">
        <v>71</v>
      </c>
      <c r="E223" s="43" t="s">
        <v>72</v>
      </c>
      <c r="F223" s="69" t="s">
        <v>73</v>
      </c>
    </row>
    <row r="224" ht="48.0" customHeight="1">
      <c r="A224" s="38" t="s">
        <v>418</v>
      </c>
      <c r="B224" s="39" t="str">
        <f>VLOOKUP(A224,Questions!$B$3:$C$256,2,FALSE)</f>
        <v>Do you have a formal incident response plan?</v>
      </c>
      <c r="C224" s="47" t="s">
        <v>78</v>
      </c>
      <c r="D224" s="84" t="s">
        <v>419</v>
      </c>
      <c r="E224" s="49" t="str">
        <f>IF((C224=""),VLOOKUP(A224,Questions!B:G,4,FALSE),IF(C224="Yes",VLOOKUP(A224,Questions!B:G,6,FALSE),IF(C224="No",VLOOKUP(A224,Questions!B:G,5,FALSE),"N/A")))</f>
        <v>Summarize or provide a link to your formal incident response plan.</v>
      </c>
      <c r="F224" s="62" t="str">
        <f>VLOOKUP(A224,'Analyst Report'!$A$38:$E$287,5,FALSE)</f>
        <v> </v>
      </c>
    </row>
    <row r="225" ht="48.0" customHeight="1">
      <c r="A225" s="38" t="s">
        <v>420</v>
      </c>
      <c r="B225" s="39" t="str">
        <f>VLOOKUP(A225,Questions!$B$3:$C$256,2,FALSE)</f>
        <v>Do you have either an internal incident response team or retain an external team?</v>
      </c>
      <c r="C225" s="47" t="s">
        <v>78</v>
      </c>
      <c r="D225" s="84" t="s">
        <v>421</v>
      </c>
      <c r="E225" s="92" t="str">
        <f>IF((C225=""),VLOOKUP(A225,Questions!B:G,4,FALSE),IF(C225="Yes",VLOOKUP(A225,Questions!B:G,6,FALSE),IF(C225="No",VLOOKUP(A225,Questions!B:G,5,FALSE),"N/A")))</f>
        <v>Summarize your incident response and reporting processes.</v>
      </c>
      <c r="F225" s="62" t="str">
        <f>VLOOKUP(A225,'Analyst Report'!$A$38:$E$287,5,FALSE)</f>
        <v> </v>
      </c>
    </row>
    <row r="226" ht="48.0" customHeight="1">
      <c r="A226" s="38" t="s">
        <v>422</v>
      </c>
      <c r="B226" s="39" t="str">
        <f>VLOOKUP(A226,Questions!$B$3:$C$256,2,FALSE)</f>
        <v>Do you have the capability to respond to incidents on a 24x7x365 basis?</v>
      </c>
      <c r="C226" s="47" t="s">
        <v>78</v>
      </c>
      <c r="D226" s="83" t="s">
        <v>423</v>
      </c>
      <c r="E226" s="49" t="str">
        <f>IF((C226=""),VLOOKUP(A226,Questions!B:G,4,FALSE),IF(C226="Yes",VLOOKUP(A226,Questions!B:G,6,FALSE),IF(C226="No",VLOOKUP(A226,Questions!B:G,5,FALSE),"N/A")))</f>
        <v>Summarize your internal approach or reference your third party contractor.</v>
      </c>
      <c r="F226" s="62" t="str">
        <f>VLOOKUP(A226,'Analyst Report'!$A$38:$E$287,5,FALSE)</f>
        <v> </v>
      </c>
    </row>
    <row r="227" ht="48.0" customHeight="1">
      <c r="A227" s="38" t="s">
        <v>424</v>
      </c>
      <c r="B227" s="39" t="str">
        <f>VLOOKUP(A227,Questions!$B$3:$C$256,2,FALSE)</f>
        <v>Do you carry cyber-risk insurance to protect against unforeseen service outages, data that is lost or stolen, and security incidents?</v>
      </c>
      <c r="C227" s="47" t="s">
        <v>78</v>
      </c>
      <c r="D227" s="83" t="s">
        <v>425</v>
      </c>
      <c r="E227" s="49" t="str">
        <f>IF((C227=""),VLOOKUP(A227,Questions!B:G,4,FALSE),IF(C227="Yes",VLOOKUP(A227,Questions!B:G,6,FALSE),IF(C227="No",VLOOKUP(A227,Questions!B:G,5,FALSE),"N/A")))</f>
        <v>Describe the coverage in place for this product</v>
      </c>
      <c r="F227" s="62" t="str">
        <f>VLOOKUP(A227,'Analyst Report'!$A$38:$E$287,5,FALSE)</f>
        <v> </v>
      </c>
    </row>
    <row r="228" ht="36.0" customHeight="1">
      <c r="A228" s="32" t="s">
        <v>426</v>
      </c>
      <c r="B228" s="9"/>
      <c r="C228" s="33" t="s">
        <v>70</v>
      </c>
      <c r="D228" s="33" t="s">
        <v>71</v>
      </c>
      <c r="E228" s="43" t="s">
        <v>72</v>
      </c>
      <c r="F228" s="69" t="s">
        <v>73</v>
      </c>
    </row>
    <row r="229" ht="272.25" customHeight="1">
      <c r="A229" s="38" t="s">
        <v>427</v>
      </c>
      <c r="B229" s="39" t="str">
        <f>VLOOKUP(A229,Questions!$B$3:$C$256,2,FALSE)</f>
        <v>Do you have a documented and currently implemented Quality Assurance program?</v>
      </c>
      <c r="C229" s="47" t="s">
        <v>78</v>
      </c>
      <c r="D229" s="83" t="s">
        <v>428</v>
      </c>
      <c r="E229" s="49" t="str">
        <f>IF((C229=""),VLOOKUP(A229,Questions!B:G,4,FALSE),IF(C229="Yes",VLOOKUP(A229,Questions!B:G,6,FALSE),IF(C229="No",VLOOKUP(A229,Questions!B:G,5,FALSE),"N/A")))</f>
        <v/>
      </c>
      <c r="F229" s="62" t="str">
        <f>VLOOKUP(A229,'Analyst Report'!$A$38:$E$287,5,FALSE)</f>
        <v> </v>
      </c>
    </row>
    <row r="230" ht="48.0" customHeight="1">
      <c r="A230" s="38" t="s">
        <v>429</v>
      </c>
      <c r="B230" s="39" t="str">
        <f>VLOOKUP(A230,Questions!$B$3:$C$256,2,FALSE)</f>
        <v>Do you comply with ISO 9001?</v>
      </c>
      <c r="C230" s="47" t="s">
        <v>76</v>
      </c>
      <c r="D230" s="83" t="s">
        <v>279</v>
      </c>
      <c r="E230" s="49" t="str">
        <f>IF((C230=""),VLOOKUP(A230,Questions!B:G,4,FALSE),IF(C230="Yes",VLOOKUP(A230,Questions!B:G,6,FALSE),IF(C230="No",VLOOKUP(A230,Questions!B:G,5,FALSE),"N/A")))</f>
        <v>Describe plans and/or efforts towards certification.</v>
      </c>
      <c r="F230" s="62" t="str">
        <f>VLOOKUP(A230,'Analyst Report'!$A$38:$E$287,5,FALSE)</f>
        <v> </v>
      </c>
    </row>
    <row r="231" ht="52.5" customHeight="1">
      <c r="A231" s="38" t="s">
        <v>430</v>
      </c>
      <c r="B231" s="39" t="str">
        <f>VLOOKUP(A231,Questions!$B$3:$C$256,2,FALSE)</f>
        <v>Will your company provide quality and performance metrics in relation to the scope of services and performance expectations for the services you are offering?</v>
      </c>
      <c r="C231" s="47" t="s">
        <v>78</v>
      </c>
      <c r="D231" s="83" t="s">
        <v>431</v>
      </c>
      <c r="E231" s="49" t="str">
        <f>IF((C231=""),VLOOKUP(A231,Questions!B:G,4,FALSE),IF(C231="Yes",VLOOKUP(A231,Questions!B:G,6,FALSE),IF(C231="No",VLOOKUP(A231,Questions!B:G,5,FALSE),"N/A")))</f>
        <v>Provide references to quality and performance metrics documentation.</v>
      </c>
      <c r="F231" s="62" t="str">
        <f>VLOOKUP(A231,'Analyst Report'!$A$38:$E$287,5,FALSE)</f>
        <v> </v>
      </c>
    </row>
    <row r="232" ht="52.5" customHeight="1">
      <c r="A232" s="38" t="s">
        <v>432</v>
      </c>
      <c r="B232" s="39" t="str">
        <f>VLOOKUP(A232,Questions!$B$3:$C$256,2,FALSE)</f>
        <v>Do you incorporate customer feedback into security feature requests?</v>
      </c>
      <c r="C232" s="47" t="s">
        <v>78</v>
      </c>
      <c r="D232" s="83" t="s">
        <v>433</v>
      </c>
      <c r="E232" s="49" t="str">
        <f>IF((C232=""),VLOOKUP(A232,Questions!B:G,4,FALSE),IF(C232="Yes",VLOOKUP(A232,Questions!B:G,6,FALSE),IF(C232="No",VLOOKUP(A232,Questions!B:G,5,FALSE),"N/A")))</f>
        <v>Provide a list of higher ed references or a route for campuses to request references</v>
      </c>
      <c r="F232" s="62" t="str">
        <f>VLOOKUP(A232,'Analyst Report'!$A$38:$E$287,5,FALSE)</f>
        <v> </v>
      </c>
    </row>
    <row r="233" ht="48.0" customHeight="1">
      <c r="A233" s="38" t="s">
        <v>434</v>
      </c>
      <c r="B233" s="39" t="str">
        <f>VLOOKUP(A233,Questions!$B$3:$C$256,2,FALSE)</f>
        <v>Can you provide an evaluation site to the institution for testing?</v>
      </c>
      <c r="C233" s="47" t="s">
        <v>78</v>
      </c>
      <c r="D233" s="83" t="s">
        <v>435</v>
      </c>
      <c r="E233" s="49" t="str">
        <f>IF((C233=""),VLOOKUP(A233,Questions!B:G,4,FALSE),IF(C233="Yes",VLOOKUP(A233,Questions!B:G,6,FALSE),IF(C233="No",VLOOKUP(A233,Questions!B:G,5,FALSE),"N/A")))</f>
        <v>Summarize your evaluation site or provide a link.</v>
      </c>
      <c r="F233" s="62" t="str">
        <f>VLOOKUP(A233,'Analyst Report'!$A$38:$E$287,5,FALSE)</f>
        <v> </v>
      </c>
    </row>
    <row r="234" ht="36.0" customHeight="1">
      <c r="A234" s="32" t="s">
        <v>436</v>
      </c>
      <c r="B234" s="9"/>
      <c r="C234" s="33" t="s">
        <v>70</v>
      </c>
      <c r="D234" s="33" t="s">
        <v>71</v>
      </c>
      <c r="E234" s="43" t="s">
        <v>72</v>
      </c>
      <c r="F234" s="69" t="s">
        <v>73</v>
      </c>
    </row>
    <row r="235" ht="48.0" customHeight="1">
      <c r="A235" s="38" t="s">
        <v>437</v>
      </c>
      <c r="B235" s="39" t="str">
        <f>VLOOKUP(A235,Questions!$B$3:$C$256,2,FALSE)</f>
        <v>Are your systems and applications regularly scanned externally for vulnerabilities?</v>
      </c>
      <c r="C235" s="47" t="s">
        <v>78</v>
      </c>
      <c r="D235" s="83" t="s">
        <v>438</v>
      </c>
      <c r="E235" s="49" t="str">
        <f>IF((C235=""),VLOOKUP(A235,Questions!B:G,4,FALSE),IF(C235="Yes",VLOOKUP(A235,Questions!B:G,6,FALSE),IF(C235="No",VLOOKUP(A235,Questions!B:G,5,FALSE),"N/A")))</f>
        <v>Decribe your external application vulnerability scanning strategy.</v>
      </c>
      <c r="F235" s="62" t="str">
        <f>VLOOKUP(A235,'Analyst Report'!$A$38:$E$287,5,FALSE)</f>
        <v> </v>
      </c>
    </row>
    <row r="236" ht="48.0" customHeight="1">
      <c r="A236" s="38" t="s">
        <v>439</v>
      </c>
      <c r="B236" s="39" t="str">
        <f>VLOOKUP(A236,Questions!$B$3:$C$256,2,FALSE)</f>
        <v>Have your systems and applications had a third party security assessment completed in the last year?</v>
      </c>
      <c r="C236" s="47" t="s">
        <v>78</v>
      </c>
      <c r="D236" s="85" t="s">
        <v>440</v>
      </c>
      <c r="E236" s="49" t="str">
        <f>IF((C236=""),VLOOKUP(A236,Questions!B:G,4,FALSE),IF(C236="Yes",VLOOKUP(A236,Questions!B:G,6,FALSE),IF(C236="No",VLOOKUP(A236,Questions!B:G,5,FALSE),"N/A")))</f>
        <v>Provide the results with this document (link or attached), if possible. State the date of the last completed third party security assessment.</v>
      </c>
      <c r="F236" s="62" t="str">
        <f>VLOOKUP(A236,'Analyst Report'!$A$38:$E$287,5,FALSE)</f>
        <v> </v>
      </c>
    </row>
    <row r="237" ht="64.5" customHeight="1">
      <c r="A237" s="38" t="s">
        <v>441</v>
      </c>
      <c r="B237" s="39" t="str">
        <f>VLOOKUP(A237,Questions!$B$3:$C$256,2,FALSE)</f>
        <v>Are your systems and applications scanned with an authenticated user account for vulnerabilities [that are remediated] prior to new releases?</v>
      </c>
      <c r="C237" s="47" t="s">
        <v>78</v>
      </c>
      <c r="D237" s="85" t="s">
        <v>442</v>
      </c>
      <c r="E237" s="49" t="str">
        <f>IF((C237=""),VLOOKUP(A237,Questions!B:G,4,FALSE),IF(C237="Yes",VLOOKUP(A237,Questions!B:G,6,FALSE),IF(C237="No",VLOOKUP(A237,Questions!B:G,5,FALSE),"N/A")))</f>
        <v>Provide a brief description.</v>
      </c>
      <c r="F237" s="62" t="str">
        <f>VLOOKUP(A237,'Analyst Report'!$A$38:$E$287,5,FALSE)</f>
        <v> </v>
      </c>
    </row>
    <row r="238" ht="48.75" customHeight="1">
      <c r="A238" s="38" t="s">
        <v>443</v>
      </c>
      <c r="B238" s="39" t="str">
        <f>VLOOKUP(A238,Questions!$B$3:$C$256,2,FALSE)</f>
        <v>Will you provide results of application and system vulnerability scans to the Institution?</v>
      </c>
      <c r="C238" s="47" t="s">
        <v>78</v>
      </c>
      <c r="D238" s="85" t="s">
        <v>444</v>
      </c>
      <c r="E238" s="49" t="str">
        <f>IF((C238=""),VLOOKUP(A238,Questions!B:G,4,FALSE),IF(C238="Yes",VLOOKUP(A238,Questions!B:G,6,FALSE),IF(C238="No",VLOOKUP(A238,Questions!B:G,5,FALSE),"N/A")))</f>
        <v>Provide a reference to security scan documentation.</v>
      </c>
      <c r="F238" s="62" t="str">
        <f>VLOOKUP(A238,'Analyst Report'!$A$38:$E$287,5,FALSE)</f>
        <v> </v>
      </c>
    </row>
    <row r="239" ht="48.0" customHeight="1">
      <c r="A239" s="38" t="s">
        <v>445</v>
      </c>
      <c r="B239" s="39" t="str">
        <f>VLOOKUP(A239,Questions!$B$3:$C$256,2,FALSE)</f>
        <v>Describe or provide a reference to how you monitor for and protect against common web application security vulnerabilities (e.g. SQL injection, XSS, XSRF, etc.).</v>
      </c>
      <c r="C239" s="47" t="s">
        <v>78</v>
      </c>
      <c r="D239" s="83" t="s">
        <v>446</v>
      </c>
      <c r="E239" s="49" t="str">
        <f>IF((C239=""),VLOOKUP(A239,Questions!B:G,4,FALSE),IF(C239="Yes",VLOOKUP(A239,Questions!B:G,6,FALSE),IF(C239="No",VLOOKUP(A239,Questions!B:G,5,FALSE),"N/A")))</f>
        <v/>
      </c>
      <c r="F239" s="62" t="str">
        <f>VLOOKUP(A239,'Analyst Report'!$A$38:$E$287,5,FALSE)</f>
        <v> </v>
      </c>
    </row>
    <row r="240" ht="64.5" customHeight="1">
      <c r="A240" s="38" t="s">
        <v>447</v>
      </c>
      <c r="B240" s="39" t="str">
        <f>VLOOKUP(A240,Questions!$B$3:$C$256,2,FALSE)</f>
        <v>Will you allow the institution to perform its own vulnerability testing and/or scanning of your systems and/or application provided that testing is performed at a mutually agreed upon time and date?</v>
      </c>
      <c r="C240" s="47" t="s">
        <v>76</v>
      </c>
      <c r="D240" s="83" t="s">
        <v>448</v>
      </c>
      <c r="E240" s="49" t="str">
        <f>IF((C240=""),VLOOKUP(A240,Questions!B:G,4,FALSE),IF(C240="Yes",VLOOKUP(A240,Questions!B:G,6,FALSE),IF(C240="No",VLOOKUP(A240,Questions!B:G,5,FALSE),"N/A")))</f>
        <v>Provide a brief summary for your response.</v>
      </c>
      <c r="F240" s="62" t="str">
        <f>VLOOKUP(A240,'Analyst Report'!$A$38:$E$287,5,FALSE)</f>
        <v> </v>
      </c>
    </row>
    <row r="241" ht="36.0" customHeight="1">
      <c r="A241" s="32" t="str">
        <f>IF(OR($C$26="No",$C$26="Yes"),"HIPAA - Optional based on QUALIFIER response.","HIPAA")</f>
        <v>HIPAA - Optional based on QUALIFIER response.</v>
      </c>
      <c r="B241" s="9"/>
      <c r="C241" s="33" t="s">
        <v>70</v>
      </c>
      <c r="D241" s="33" t="s">
        <v>71</v>
      </c>
      <c r="E241" s="43" t="s">
        <v>72</v>
      </c>
      <c r="F241" s="69" t="s">
        <v>73</v>
      </c>
    </row>
    <row r="242" ht="64.5" customHeight="1">
      <c r="A242" s="38" t="s">
        <v>449</v>
      </c>
      <c r="B242" s="39" t="str">
        <f>VLOOKUP(A242,Questions!$B$3:$C$256,2,FALSE)</f>
        <v>Do your workforce members receive regular training related to the HIPAA Privacy and Security Rules and the HITECH Act?</v>
      </c>
      <c r="C242" s="80"/>
      <c r="D242" s="77"/>
      <c r="E242" s="114" t="s">
        <v>450</v>
      </c>
      <c r="F242" s="62" t="str">
        <f>VLOOKUP(A242,'Analyst Report'!$A$38:$E$287,5,FALSE)</f>
        <v> </v>
      </c>
    </row>
    <row r="243" ht="48.0" customHeight="1">
      <c r="A243" s="38" t="s">
        <v>451</v>
      </c>
      <c r="B243" s="39" t="str">
        <f>VLOOKUP(A243,Questions!$B$3:$C$256,2,FALSE)</f>
        <v>Do you monitor or receive information regarding changes in HIPAA regulations?</v>
      </c>
      <c r="C243" s="80"/>
      <c r="D243" s="77"/>
      <c r="E243" s="114" t="s">
        <v>450</v>
      </c>
      <c r="F243" s="62" t="str">
        <f>VLOOKUP(A243,'Analyst Report'!$A$38:$E$287,5,FALSE)</f>
        <v> </v>
      </c>
    </row>
    <row r="244" ht="48.0" customHeight="1">
      <c r="A244" s="38" t="s">
        <v>452</v>
      </c>
      <c r="B244" s="39" t="str">
        <f>VLOOKUP(A244,Questions!$B$3:$C$256,2,FALSE)</f>
        <v>Has your organization designated HIPAA Privacy and Security officers as required by the Rules?</v>
      </c>
      <c r="C244" s="80"/>
      <c r="D244" s="77"/>
      <c r="E244" s="114" t="s">
        <v>450</v>
      </c>
      <c r="F244" s="62" t="str">
        <f>VLOOKUP(A244,'Analyst Report'!$A$38:$E$287,5,FALSE)</f>
        <v> </v>
      </c>
    </row>
    <row r="245" ht="48.0" customHeight="1">
      <c r="A245" s="38" t="s">
        <v>453</v>
      </c>
      <c r="B245" s="39" t="str">
        <f>VLOOKUP(A245,Questions!$B$3:$C$256,2,FALSE)</f>
        <v>Do you comply with the requirements of the Health Information Technology for Economic and Clinical Health Act (HITECH)?</v>
      </c>
      <c r="C245" s="80"/>
      <c r="D245" s="77"/>
      <c r="E245" s="114" t="s">
        <v>450</v>
      </c>
      <c r="F245" s="62" t="str">
        <f>VLOOKUP(A245,'Analyst Report'!$A$38:$E$287,5,FALSE)</f>
        <v> </v>
      </c>
    </row>
    <row r="246" ht="48.0" customHeight="1">
      <c r="A246" s="38" t="s">
        <v>454</v>
      </c>
      <c r="B246" s="39" t="str">
        <f>VLOOKUP(A246,Questions!$B$3:$C$256,2,FALSE)</f>
        <v>Have you conducted a risk analysis as required under the Security Rule?</v>
      </c>
      <c r="C246" s="80"/>
      <c r="D246" s="77"/>
      <c r="E246" s="114" t="s">
        <v>450</v>
      </c>
      <c r="F246" s="62" t="str">
        <f>VLOOKUP(A246,'Analyst Report'!$A$38:$E$287,5,FALSE)</f>
        <v> </v>
      </c>
    </row>
    <row r="247" ht="48.0" customHeight="1">
      <c r="A247" s="38" t="s">
        <v>455</v>
      </c>
      <c r="B247" s="39" t="str">
        <f>VLOOKUP(A247,Questions!$B$3:$C$256,2,FALSE)</f>
        <v>Have you identified areas of risks?</v>
      </c>
      <c r="C247" s="80"/>
      <c r="D247" s="77"/>
      <c r="E247" s="114" t="s">
        <v>450</v>
      </c>
      <c r="F247" s="62" t="str">
        <f>VLOOKUP(A247,'Analyst Report'!$A$38:$E$287,5,FALSE)</f>
        <v> </v>
      </c>
    </row>
    <row r="248" ht="48.0" customHeight="1">
      <c r="A248" s="38" t="s">
        <v>456</v>
      </c>
      <c r="B248" s="39" t="str">
        <f>VLOOKUP(A248,Questions!$B$3:$C$256,2,FALSE)</f>
        <v>Have you taken actions to mitigate the identified risks?</v>
      </c>
      <c r="C248" s="80"/>
      <c r="D248" s="77"/>
      <c r="E248" s="114" t="s">
        <v>450</v>
      </c>
      <c r="F248" s="62" t="str">
        <f>VLOOKUP(A248,'Analyst Report'!$A$38:$E$287,5,FALSE)</f>
        <v> </v>
      </c>
    </row>
    <row r="249" ht="48.0" customHeight="1">
      <c r="A249" s="38" t="s">
        <v>457</v>
      </c>
      <c r="B249" s="39" t="str">
        <f>VLOOKUP(A249,Questions!$B$3:$C$256,2,FALSE)</f>
        <v>Does your application require user and system administrator password changes at a frequency no greater than 90 days?</v>
      </c>
      <c r="C249" s="80"/>
      <c r="D249" s="77"/>
      <c r="E249" s="114" t="s">
        <v>450</v>
      </c>
      <c r="F249" s="62" t="str">
        <f>VLOOKUP(A249,'Analyst Report'!$A$38:$E$287,5,FALSE)</f>
        <v> </v>
      </c>
    </row>
    <row r="250" ht="48.0" customHeight="1">
      <c r="A250" s="38" t="s">
        <v>458</v>
      </c>
      <c r="B250" s="39" t="str">
        <f>VLOOKUP(A250,Questions!$B$3:$C$256,2,FALSE)</f>
        <v>Does your application require a user to set their own password after an administrator reset or on first use of the account?</v>
      </c>
      <c r="C250" s="80"/>
      <c r="D250" s="77"/>
      <c r="E250" s="114" t="s">
        <v>450</v>
      </c>
      <c r="F250" s="62" t="str">
        <f>VLOOKUP(A250,'Analyst Report'!$A$38:$E$287,5,FALSE)</f>
        <v> </v>
      </c>
    </row>
    <row r="251" ht="48.0" customHeight="1">
      <c r="A251" s="38" t="s">
        <v>459</v>
      </c>
      <c r="B251" s="39" t="str">
        <f>VLOOKUP(A251,Questions!$B$3:$C$256,2,FALSE)</f>
        <v>Does your application lock-out an account after a number of failed login attempts? </v>
      </c>
      <c r="C251" s="80"/>
      <c r="D251" s="77"/>
      <c r="E251" s="114" t="s">
        <v>450</v>
      </c>
      <c r="F251" s="62" t="str">
        <f>VLOOKUP(A251,'Analyst Report'!$A$38:$E$287,5,FALSE)</f>
        <v> </v>
      </c>
    </row>
    <row r="252" ht="48.0" customHeight="1">
      <c r="A252" s="38" t="s">
        <v>460</v>
      </c>
      <c r="B252" s="39" t="str">
        <f>VLOOKUP(A252,Questions!$B$3:$C$256,2,FALSE)</f>
        <v>Does your application automatically lock or log-out an account after a period of inactivity?</v>
      </c>
      <c r="C252" s="80"/>
      <c r="D252" s="77"/>
      <c r="E252" s="114" t="s">
        <v>450</v>
      </c>
      <c r="F252" s="62" t="str">
        <f>VLOOKUP(A252,'Analyst Report'!$A$38:$E$287,5,FALSE)</f>
        <v> </v>
      </c>
    </row>
    <row r="253" ht="48.0" customHeight="1">
      <c r="A253" s="38" t="s">
        <v>461</v>
      </c>
      <c r="B253" s="39" t="str">
        <f>VLOOKUP(A253,Questions!$B$3:$C$256,2,FALSE)</f>
        <v>Are passwords visible in plain text, whether when stored or entered, including service level accounts (i.e. database accounts, etc.)?</v>
      </c>
      <c r="C253" s="80"/>
      <c r="D253" s="77"/>
      <c r="E253" s="114" t="s">
        <v>450</v>
      </c>
      <c r="F253" s="62" t="str">
        <f>VLOOKUP(A253,'Analyst Report'!$A$38:$E$287,5,FALSE)</f>
        <v> </v>
      </c>
    </row>
    <row r="254" ht="48.0" customHeight="1">
      <c r="A254" s="38" t="s">
        <v>462</v>
      </c>
      <c r="B254" s="39" t="str">
        <f>VLOOKUP(A254,Questions!$B$3:$C$256,2,FALSE)</f>
        <v>If the application is institution-hosted, can all service level and administrative account passwords be changed by the institution?</v>
      </c>
      <c r="C254" s="80"/>
      <c r="D254" s="77"/>
      <c r="E254" s="114" t="s">
        <v>450</v>
      </c>
      <c r="F254" s="62" t="str">
        <f>VLOOKUP(A254,'Analyst Report'!$A$38:$E$287,5,FALSE)</f>
        <v> </v>
      </c>
    </row>
    <row r="255" ht="48.0" customHeight="1">
      <c r="A255" s="38" t="s">
        <v>463</v>
      </c>
      <c r="B255" s="39" t="str">
        <f>VLOOKUP(A255,Questions!$B$3:$C$256,2,FALSE)</f>
        <v>Does your application provide the ability to define user access levels?</v>
      </c>
      <c r="C255" s="80"/>
      <c r="D255" s="77"/>
      <c r="E255" s="114" t="s">
        <v>450</v>
      </c>
      <c r="F255" s="62" t="str">
        <f>VLOOKUP(A255,'Analyst Report'!$A$38:$E$287,5,FALSE)</f>
        <v> </v>
      </c>
    </row>
    <row r="256" ht="48.0" customHeight="1">
      <c r="A256" s="38" t="s">
        <v>464</v>
      </c>
      <c r="B256" s="39" t="str">
        <f>VLOOKUP(A256,Questions!$B$3:$C$256,2,FALSE)</f>
        <v>Does your application support varying levels of access to administrative tasks defined individually per user?</v>
      </c>
      <c r="C256" s="80"/>
      <c r="D256" s="77"/>
      <c r="E256" s="114" t="s">
        <v>450</v>
      </c>
      <c r="F256" s="62" t="str">
        <f>VLOOKUP(A256,'Analyst Report'!$A$38:$E$287,5,FALSE)</f>
        <v> </v>
      </c>
    </row>
    <row r="257" ht="48.0" customHeight="1">
      <c r="A257" s="38" t="s">
        <v>465</v>
      </c>
      <c r="B257" s="39" t="str">
        <f>VLOOKUP(A257,Questions!$B$3:$C$256,2,FALSE)</f>
        <v>Does your application support varying levels of access to records based on user ID?</v>
      </c>
      <c r="C257" s="80"/>
      <c r="D257" s="77"/>
      <c r="E257" s="114" t="s">
        <v>450</v>
      </c>
      <c r="F257" s="62" t="str">
        <f>VLOOKUP(A257,'Analyst Report'!$A$38:$E$287,5,FALSE)</f>
        <v> </v>
      </c>
    </row>
    <row r="258" ht="48.0" customHeight="1">
      <c r="A258" s="38" t="s">
        <v>466</v>
      </c>
      <c r="B258" s="39" t="str">
        <f>VLOOKUP(A258,Questions!$B$3:$C$256,2,FALSE)</f>
        <v>Is there a limit to the number of groups a user can be assigned?</v>
      </c>
      <c r="C258" s="80"/>
      <c r="D258" s="77"/>
      <c r="E258" s="114" t="s">
        <v>450</v>
      </c>
      <c r="F258" s="62" t="str">
        <f>VLOOKUP(A258,'Analyst Report'!$A$38:$E$287,5,FALSE)</f>
        <v> </v>
      </c>
    </row>
    <row r="259" ht="48.0" customHeight="1">
      <c r="A259" s="38" t="s">
        <v>467</v>
      </c>
      <c r="B259" s="39" t="str">
        <f>VLOOKUP(A259,Questions!$B$3:$C$256,2,FALSE)</f>
        <v>Do accounts used for vendor supplied remote support abide by the same authentication policies and access logging as the rest of the system?</v>
      </c>
      <c r="C259" s="80"/>
      <c r="D259" s="77"/>
      <c r="E259" s="114" t="s">
        <v>450</v>
      </c>
      <c r="F259" s="62" t="str">
        <f>VLOOKUP(A259,'Analyst Report'!$A$38:$E$287,5,FALSE)</f>
        <v> </v>
      </c>
    </row>
    <row r="260" ht="46.5" customHeight="1">
      <c r="A260" s="38" t="s">
        <v>468</v>
      </c>
      <c r="B260" s="39" t="str">
        <f>VLOOKUP(A260,Questions!$B$3:$C$256,2,FALSE)</f>
        <v>Does the application log record access including specific user, date/time of access, and originating IP or device? </v>
      </c>
      <c r="C260" s="80"/>
      <c r="D260" s="77"/>
      <c r="E260" s="114" t="s">
        <v>450</v>
      </c>
      <c r="F260" s="62" t="str">
        <f>VLOOKUP(A260,'Analyst Report'!$A$38:$E$287,5,FALSE)</f>
        <v> </v>
      </c>
    </row>
    <row r="261" ht="46.5" customHeight="1">
      <c r="A261" s="38" t="s">
        <v>469</v>
      </c>
      <c r="B261" s="39" t="str">
        <f>VLOOKUP(A261,Questions!$B$3:$C$256,2,FALSE)</f>
        <v>Does the application log administrative activity, such user account access changes and password changes, including specific user, date/time of changes, and originating IP or device?</v>
      </c>
      <c r="C261" s="80"/>
      <c r="D261" s="77"/>
      <c r="E261" s="114" t="s">
        <v>450</v>
      </c>
      <c r="F261" s="62" t="str">
        <f>VLOOKUP(A261,'Analyst Report'!$A$38:$E$287,5,FALSE)</f>
        <v> </v>
      </c>
    </row>
    <row r="262" ht="48.0" customHeight="1">
      <c r="A262" s="38" t="s">
        <v>470</v>
      </c>
      <c r="B262" s="39" t="str">
        <f>VLOOKUP(A262,Questions!$B$3:$C$256,2,FALSE)</f>
        <v>How long does the application keep access/change logs?</v>
      </c>
      <c r="C262" s="80"/>
      <c r="D262" s="77"/>
      <c r="E262" s="114" t="s">
        <v>450</v>
      </c>
      <c r="F262" s="62" t="str">
        <f>VLOOKUP(A262,'Analyst Report'!$A$38:$E$287,5,FALSE)</f>
        <v> </v>
      </c>
    </row>
    <row r="263" ht="64.5" customHeight="1">
      <c r="A263" s="38" t="s">
        <v>471</v>
      </c>
      <c r="B263" s="39" t="str">
        <f>VLOOKUP(A263,Questions!$B$3:$C$256,2,FALSE)</f>
        <v>Can the application logs be archived? </v>
      </c>
      <c r="C263" s="80"/>
      <c r="D263" s="77"/>
      <c r="E263" s="114" t="s">
        <v>450</v>
      </c>
      <c r="F263" s="62" t="str">
        <f>VLOOKUP(A263,'Analyst Report'!$A$38:$E$287,5,FALSE)</f>
        <v> </v>
      </c>
    </row>
    <row r="264" ht="48.0" customHeight="1">
      <c r="A264" s="38" t="s">
        <v>472</v>
      </c>
      <c r="B264" s="39" t="str">
        <f>VLOOKUP(A264,Questions!$B$3:$C$256,2,FALSE)</f>
        <v>Can the application logs be saved externally? </v>
      </c>
      <c r="C264" s="80"/>
      <c r="D264" s="77"/>
      <c r="E264" s="114" t="s">
        <v>450</v>
      </c>
      <c r="F264" s="62" t="str">
        <f>VLOOKUP(A264,'Analyst Report'!$A$38:$E$287,5,FALSE)</f>
        <v> </v>
      </c>
    </row>
    <row r="265" ht="48.0" customHeight="1">
      <c r="A265" s="38" t="s">
        <v>473</v>
      </c>
      <c r="B265" s="39" t="str">
        <f>VLOOKUP(A265,Questions!$B$3:$C$256,2,FALSE)</f>
        <v>Does your data backup and retention policies and practices meet HIPAA requirements?</v>
      </c>
      <c r="C265" s="80"/>
      <c r="D265" s="77"/>
      <c r="E265" s="114" t="s">
        <v>450</v>
      </c>
      <c r="F265" s="62" t="str">
        <f>VLOOKUP(A265,'Analyst Report'!$A$38:$E$287,5,FALSE)</f>
        <v> </v>
      </c>
    </row>
    <row r="266" ht="48.0" customHeight="1">
      <c r="A266" s="38" t="s">
        <v>474</v>
      </c>
      <c r="B266" s="39" t="str">
        <f>VLOOKUP(A266,Questions!$B$3:$C$256,2,FALSE)</f>
        <v>Do you have a disaster recovery plan and emergency mode operation plan?</v>
      </c>
      <c r="C266" s="80"/>
      <c r="D266" s="77"/>
      <c r="E266" s="114" t="s">
        <v>450</v>
      </c>
      <c r="F266" s="62" t="str">
        <f>VLOOKUP(A266,'Analyst Report'!$A$38:$E$287,5,FALSE)</f>
        <v> </v>
      </c>
    </row>
    <row r="267" ht="48.0" customHeight="1">
      <c r="A267" s="38" t="s">
        <v>475</v>
      </c>
      <c r="B267" s="39" t="str">
        <f>VLOOKUP(A267,Questions!$B$3:$C$256,2,FALSE)</f>
        <v>Have the policies/plans mentioned above been tested?</v>
      </c>
      <c r="C267" s="80"/>
      <c r="D267" s="77"/>
      <c r="E267" s="114" t="s">
        <v>450</v>
      </c>
      <c r="F267" s="62" t="str">
        <f>VLOOKUP(A267,'Analyst Report'!$A$38:$E$287,5,FALSE)</f>
        <v> </v>
      </c>
    </row>
    <row r="268" ht="48.0" customHeight="1">
      <c r="A268" s="38" t="s">
        <v>476</v>
      </c>
      <c r="B268" s="39" t="str">
        <f>VLOOKUP(A268,Questions!$B$3:$C$256,2,FALSE)</f>
        <v>Can you provide a HIPAA compliance attestation document?</v>
      </c>
      <c r="C268" s="80"/>
      <c r="D268" s="77"/>
      <c r="E268" s="114" t="s">
        <v>450</v>
      </c>
      <c r="F268" s="62" t="str">
        <f>VLOOKUP(A268,'Analyst Report'!$A$38:$E$287,5,FALSE)</f>
        <v> </v>
      </c>
    </row>
    <row r="269" ht="48.0" customHeight="1">
      <c r="A269" s="38" t="s">
        <v>477</v>
      </c>
      <c r="B269" s="39" t="str">
        <f>VLOOKUP(A269,Questions!$B$3:$C$256,2,FALSE)</f>
        <v>Are you willing to enter into a Business Associate Agreement (BAA)?</v>
      </c>
      <c r="C269" s="80"/>
      <c r="D269" s="77"/>
      <c r="E269" s="114" t="s">
        <v>450</v>
      </c>
      <c r="F269" s="62" t="str">
        <f>VLOOKUP(A269,'Analyst Report'!$A$38:$E$287,5,FALSE)</f>
        <v> </v>
      </c>
    </row>
    <row r="270" ht="48.0" customHeight="1">
      <c r="A270" s="38" t="s">
        <v>478</v>
      </c>
      <c r="B270" s="39" t="str">
        <f>VLOOKUP(A270,Questions!$B$3:$C$256,2,FALSE)</f>
        <v>Have you entered into a BAA with all subcontractors who may have access to protected health information (PHI)?</v>
      </c>
      <c r="C270" s="80"/>
      <c r="D270" s="77"/>
      <c r="E270" s="114" t="s">
        <v>450</v>
      </c>
      <c r="F270" s="62" t="str">
        <f>VLOOKUP(A270,'Analyst Report'!$A$38:$E$287,5,FALSE)</f>
        <v> </v>
      </c>
    </row>
    <row r="271" ht="36.0" customHeight="1">
      <c r="A271" s="32" t="str">
        <f>IF(OR($C$30="Yes"),"PCI DSS - Optional based on QUALIFIER response.","PCI DSS")</f>
        <v>PCI DSS</v>
      </c>
      <c r="B271" s="9"/>
      <c r="C271" s="33" t="s">
        <v>70</v>
      </c>
      <c r="D271" s="33" t="s">
        <v>71</v>
      </c>
      <c r="E271" s="43" t="s">
        <v>72</v>
      </c>
      <c r="F271" s="69" t="s">
        <v>73</v>
      </c>
    </row>
    <row r="272" ht="48.0" customHeight="1">
      <c r="A272" s="38" t="s">
        <v>479</v>
      </c>
      <c r="B272" s="39" t="str">
        <f>VLOOKUP(A272,Questions!$B$3:$C$256,2,FALSE)</f>
        <v>Do your systems or products store, process, or transmit cardholder (payment/credit/debt card) data?</v>
      </c>
      <c r="C272" s="80"/>
      <c r="D272" s="77"/>
      <c r="E272" s="49" t="str">
        <f>IF((C272=""),VLOOKUP(A272,Questions!B:G,4,FALSE),IF(C272="Yes",VLOOKUP(A272,Questions!B:G,6,FALSE),IF(C272="No",VLOOKUP(A272,Questions!B:G,5,FALSE),"N/A")))</f>
        <v>Refer to PCI DSS Security Standards for supplemental guidance in this section</v>
      </c>
      <c r="F272" s="62" t="str">
        <f>VLOOKUP(A272,'Analyst Report'!$A$38:$E$287,5,FALSE)</f>
        <v> </v>
      </c>
    </row>
    <row r="273" ht="48.0" customHeight="1">
      <c r="A273" s="38" t="s">
        <v>480</v>
      </c>
      <c r="B273" s="39" t="str">
        <f>VLOOKUP(A273,Questions!$B$3:$C$256,2,FALSE)</f>
        <v>Are you compliant with the Payment Card Industry Data Security Standard (PCI DSS)?</v>
      </c>
      <c r="C273" s="80"/>
      <c r="D273" s="77"/>
      <c r="E273" s="49" t="str">
        <f>IF((C273=""),VLOOKUP(A273,Questions!B:G,4,FALSE),IF(C273="Yes",VLOOKUP(A273,Questions!B:G,6,FALSE),IF(C273="No",VLOOKUP(A273,Questions!B:G,5,FALSE),"N/A")))</f>
        <v>Refer to PCI DSS Security Standards for supplemental guidance in this section</v>
      </c>
      <c r="F273" s="62" t="str">
        <f>VLOOKUP(A273,'Analyst Report'!$A$38:$E$287,5,FALSE)</f>
        <v> </v>
      </c>
    </row>
    <row r="274" ht="48.0" customHeight="1">
      <c r="A274" s="38" t="s">
        <v>481</v>
      </c>
      <c r="B274" s="39" t="str">
        <f>VLOOKUP(A274,Questions!$B$3:$C$256,2,FALSE)</f>
        <v>Do you have a current, executed within the past year, Attestation of Compliance (AoC) or Report on Compliance (RoC)?</v>
      </c>
      <c r="C274" s="80"/>
      <c r="D274" s="77"/>
      <c r="E274" s="49" t="str">
        <f>IF((C274=""),VLOOKUP(A274,Questions!B:G,4,FALSE),IF(C274="Yes",VLOOKUP(A274,Questions!B:G,6,FALSE),IF(C274="No",VLOOKUP(A274,Questions!B:G,5,FALSE),"N/A")))</f>
        <v>Refer to PCI DSS Security Standards for supplemental guidance in this section</v>
      </c>
      <c r="F274" s="62" t="str">
        <f>VLOOKUP(A274,'Analyst Report'!$A$38:$E$287,5,FALSE)</f>
        <v> </v>
      </c>
    </row>
    <row r="275" ht="48.0" customHeight="1">
      <c r="A275" s="38" t="s">
        <v>482</v>
      </c>
      <c r="B275" s="39" t="str">
        <f>VLOOKUP(A275,Questions!$B$3:$C$256,2,FALSE)</f>
        <v>Are you classified as a service provider?</v>
      </c>
      <c r="C275" s="80"/>
      <c r="D275" s="77"/>
      <c r="E275" s="49" t="str">
        <f>IF((C275=""),VLOOKUP(A275,Questions!B:G,4,FALSE),IF(C275="Yes",VLOOKUP(A275,Questions!B:G,6,FALSE),IF(C275="No",VLOOKUP(A275,Questions!B:G,5,FALSE),"N/A")))</f>
        <v>Refer to PCI DSS Security Standards for supplemental guidance in this section</v>
      </c>
      <c r="F275" s="62" t="str">
        <f>VLOOKUP(A275,'Analyst Report'!$A$38:$E$287,5,FALSE)</f>
        <v> </v>
      </c>
    </row>
    <row r="276" ht="48.0" customHeight="1">
      <c r="A276" s="38" t="s">
        <v>483</v>
      </c>
      <c r="B276" s="39" t="str">
        <f>VLOOKUP(A276,Questions!$B$3:$C$256,2,FALSE)</f>
        <v>Are you on the list of VISA approved service providers? </v>
      </c>
      <c r="C276" s="80"/>
      <c r="D276" s="77"/>
      <c r="E276" s="49" t="str">
        <f>IF((C276=""),VLOOKUP(A276,Questions!B:G,4,FALSE),IF(C276="Yes",VLOOKUP(A276,Questions!B:G,6,FALSE),IF(C276="No",VLOOKUP(A276,Questions!B:G,5,FALSE),"N/A")))</f>
        <v>Refer to PCI DSS Security Standards for supplemental guidance in this section</v>
      </c>
      <c r="F276" s="62" t="str">
        <f>VLOOKUP(A276,'Analyst Report'!$A$38:$E$287,5,FALSE)</f>
        <v> </v>
      </c>
    </row>
    <row r="277" ht="48.0" customHeight="1">
      <c r="A277" s="38" t="s">
        <v>484</v>
      </c>
      <c r="B277" s="39" t="str">
        <f>VLOOKUP(A277,Questions!$B$3:$C$256,2,FALSE)</f>
        <v>Are you classified as a merchant?  If so, what level (1, 2, 3, 4)?</v>
      </c>
      <c r="C277" s="80"/>
      <c r="D277" s="77"/>
      <c r="E277" s="49" t="str">
        <f>IF((C277=""),VLOOKUP(A277,Questions!B:G,4,FALSE),IF(C277="Yes",VLOOKUP(A277,Questions!B:G,6,FALSE),IF(C277="No",VLOOKUP(A277,Questions!B:G,5,FALSE),"N/A")))</f>
        <v>Refer to PCI DSS Security Standards for supplemental guidance in this section</v>
      </c>
      <c r="F277" s="62" t="str">
        <f>VLOOKUP(A277,'Analyst Report'!$A$38:$E$287,5,FALSE)</f>
        <v> </v>
      </c>
    </row>
    <row r="278" ht="63.75" customHeight="1">
      <c r="A278" s="38" t="s">
        <v>485</v>
      </c>
      <c r="B278" s="39" t="str">
        <f>VLOOKUP(A278,Questions!$B$3:$C$256,2,FALSE)</f>
        <v>Describe the architecture employed by the system to verify and authorize credit card transactions.</v>
      </c>
      <c r="C278" s="115"/>
      <c r="D278" s="9"/>
      <c r="E278" s="49" t="str">
        <f>IF((C278=""),VLOOKUP(A278,Questions!B:G,4,FALSE),IF(C278="Yes",VLOOKUP(A278,Questions!B:G,6,FALSE),IF(C278="No",VLOOKUP(A278,Questions!B:G,5,FALSE),"N/A")))</f>
        <v>Refer to PCI DSS Security Standards for supplemental guidance in this section</v>
      </c>
      <c r="F278" s="62" t="str">
        <f>VLOOKUP(A278,'Analyst Report'!$A$38:$E$287,5,FALSE)</f>
        <v> </v>
      </c>
    </row>
    <row r="279" ht="63.75" customHeight="1">
      <c r="A279" s="38" t="s">
        <v>486</v>
      </c>
      <c r="B279" s="39" t="str">
        <f>VLOOKUP(A279,Questions!$B$3:$C$256,2,FALSE)</f>
        <v>What payment processors/gateways does the system support? </v>
      </c>
      <c r="C279" s="115"/>
      <c r="D279" s="9"/>
      <c r="E279" s="49" t="str">
        <f>IF((C279=""),VLOOKUP(A279,Questions!B:G,4,FALSE),IF(C279="Yes",VLOOKUP(A279,Questions!B:G,6,FALSE),IF(C279="No",VLOOKUP(A279,Questions!B:G,5,FALSE),"N/A")))</f>
        <v>Refer to PCI DSS Security Standards for supplemental guidance in this section</v>
      </c>
      <c r="F279" s="62" t="str">
        <f>VLOOKUP(A279,'Analyst Report'!$A$38:$E$287,5,FALSE)</f>
        <v> </v>
      </c>
    </row>
    <row r="280" ht="48.0" customHeight="1">
      <c r="A280" s="38" t="s">
        <v>487</v>
      </c>
      <c r="B280" s="39" t="str">
        <f>VLOOKUP(A280,Questions!$B$3:$C$256,2,FALSE)</f>
        <v>Can the application be installed in a PCI DSS compliant manner ?</v>
      </c>
      <c r="C280" s="80"/>
      <c r="D280" s="77"/>
      <c r="E280" s="49" t="str">
        <f>IF((C280=""),VLOOKUP(A280,Questions!B:G,4,FALSE),IF(C280="Yes",VLOOKUP(A280,Questions!B:G,6,FALSE),IF(C280="No",VLOOKUP(A280,Questions!B:G,5,FALSE),"N/A")))</f>
        <v>Refer to PCI DSS Security Standards for supplemental guidance in this section</v>
      </c>
      <c r="F280" s="62" t="str">
        <f>VLOOKUP(A280,'Analyst Report'!$A$38:$E$287,5,FALSE)</f>
        <v> </v>
      </c>
    </row>
    <row r="281" ht="48.0" customHeight="1">
      <c r="A281" s="38" t="s">
        <v>488</v>
      </c>
      <c r="B281" s="39" t="str">
        <f>VLOOKUP(A281,Questions!$B$3:$C$256,2,FALSE)</f>
        <v>Is the application listed as an approved PA-DSS application? </v>
      </c>
      <c r="C281" s="80"/>
      <c r="D281" s="77"/>
      <c r="E281" s="49" t="str">
        <f>IF((C281=""),VLOOKUP(A281,Questions!B:G,4,FALSE),IF(C281="Yes",VLOOKUP(A281,Questions!B:G,6,FALSE),IF(C281="No",VLOOKUP(A281,Questions!B:G,5,FALSE),"N/A")))</f>
        <v>Refer to PCI DSS Security Standards for supplemental guidance in this section</v>
      </c>
      <c r="F281" s="62" t="str">
        <f>VLOOKUP(A281,'Analyst Report'!$A$38:$E$287,5,FALSE)</f>
        <v> </v>
      </c>
    </row>
    <row r="282" ht="54.0" customHeight="1">
      <c r="A282" s="38" t="s">
        <v>489</v>
      </c>
      <c r="B282" s="39" t="str">
        <f>VLOOKUP(A282,Questions!$B$3:$C$256,2,FALSE)</f>
        <v>Does the system or products use a third party to collect, store, process, or transmit cardholder (payment/credit/debt card) data?</v>
      </c>
      <c r="C282" s="80"/>
      <c r="D282" s="77"/>
      <c r="E282" s="49" t="str">
        <f>IF((C282=""),VLOOKUP(A282,Questions!B:G,4,FALSE),IF(C282="Yes",VLOOKUP(A282,Questions!B:G,6,FALSE),IF(C282="No",VLOOKUP(A282,Questions!B:G,5,FALSE),"N/A")))</f>
        <v>Refer to PCI DSS Security Standards for supplemental guidance in this section</v>
      </c>
      <c r="F282" s="62" t="str">
        <f>VLOOKUP(A282,'Analyst Report'!$A$38:$E$287,5,FALSE)</f>
        <v> </v>
      </c>
    </row>
    <row r="283" ht="63.75" customHeight="1">
      <c r="A283" s="38" t="s">
        <v>490</v>
      </c>
      <c r="B283" s="39" t="str">
        <f>VLOOKUP(A283,Questions!$B$3:$C$256,2,FALSE)</f>
        <v>Include documentation describing the systems' abilities to comply with the PCI DSS and any features or capabilities of the system that must be added or changed in order to operate in compliance with the standards. </v>
      </c>
      <c r="C283" s="115"/>
      <c r="D283" s="9"/>
      <c r="E283" s="49" t="str">
        <f>IF((C283=""),VLOOKUP(A283,Questions!B:G,4,FALSE),IF(C283="Yes",VLOOKUP(A283,Questions!B:G,6,FALSE),IF(C283="No",VLOOKUP(A283,Questions!B:G,5,FALSE),"N/A")))</f>
        <v>Refer to PCI DSS Security Standards for supplemental guidance in this section</v>
      </c>
      <c r="F283" s="116" t="str">
        <f>VLOOKUP(A283,'Analyst Report'!$A$38:$E$287,5,FALSE)</f>
        <v> </v>
      </c>
    </row>
    <row r="284" ht="15.75" customHeight="1">
      <c r="B284" s="13"/>
      <c r="C284" s="117"/>
      <c r="D284" s="118"/>
      <c r="E284" s="119"/>
      <c r="F284" s="13"/>
      <c r="G284" s="13"/>
      <c r="H284" s="13"/>
      <c r="I284" s="13"/>
      <c r="J284" s="13"/>
      <c r="K284" s="13"/>
      <c r="L284" s="13"/>
      <c r="M284" s="13"/>
      <c r="N284" s="13"/>
      <c r="O284" s="13"/>
      <c r="P284" s="13"/>
      <c r="Q284" s="13"/>
      <c r="R284" s="13"/>
      <c r="S284" s="13"/>
      <c r="T284" s="13"/>
      <c r="U284" s="13"/>
      <c r="V284" s="13"/>
      <c r="W284" s="13"/>
      <c r="X284" s="13"/>
      <c r="Y284" s="13"/>
      <c r="Z284" s="13"/>
    </row>
    <row r="285" ht="15.75" customHeight="1">
      <c r="B285" s="13"/>
      <c r="C285" s="117"/>
      <c r="D285" s="118"/>
      <c r="E285" s="119"/>
      <c r="F285" s="13"/>
      <c r="G285" s="13"/>
      <c r="H285" s="13"/>
      <c r="I285" s="13"/>
      <c r="J285" s="13"/>
      <c r="K285" s="13"/>
      <c r="L285" s="13"/>
      <c r="M285" s="13"/>
      <c r="N285" s="13"/>
      <c r="O285" s="13"/>
      <c r="P285" s="13"/>
      <c r="Q285" s="13"/>
      <c r="R285" s="13"/>
      <c r="S285" s="13"/>
      <c r="T285" s="13"/>
      <c r="U285" s="13"/>
      <c r="V285" s="13"/>
      <c r="W285" s="13"/>
      <c r="X285" s="13"/>
      <c r="Y285" s="13"/>
      <c r="Z285" s="13"/>
    </row>
    <row r="286" ht="15.75" customHeight="1">
      <c r="B286" s="13"/>
      <c r="C286" s="117"/>
      <c r="D286" s="118"/>
      <c r="E286" s="119"/>
      <c r="F286" s="13"/>
      <c r="G286" s="13"/>
      <c r="H286" s="13"/>
      <c r="I286" s="13"/>
      <c r="J286" s="13"/>
      <c r="K286" s="13"/>
      <c r="L286" s="13"/>
      <c r="M286" s="13"/>
      <c r="N286" s="13"/>
      <c r="O286" s="13"/>
      <c r="P286" s="13"/>
      <c r="Q286" s="13"/>
      <c r="R286" s="13"/>
      <c r="S286" s="13"/>
      <c r="T286" s="13"/>
      <c r="U286" s="13"/>
      <c r="V286" s="13"/>
      <c r="W286" s="13"/>
      <c r="X286" s="13"/>
      <c r="Y286" s="13"/>
      <c r="Z286" s="13"/>
    </row>
    <row r="287" ht="15.75" customHeight="1">
      <c r="B287" s="13"/>
      <c r="C287" s="117"/>
      <c r="D287" s="118"/>
      <c r="E287" s="119"/>
      <c r="F287" s="13"/>
      <c r="G287" s="13"/>
      <c r="H287" s="13"/>
      <c r="I287" s="13"/>
      <c r="J287" s="13"/>
      <c r="K287" s="13"/>
      <c r="L287" s="13"/>
      <c r="M287" s="13"/>
      <c r="N287" s="13"/>
      <c r="O287" s="13"/>
      <c r="P287" s="13"/>
      <c r="Q287" s="13"/>
      <c r="R287" s="13"/>
      <c r="S287" s="13"/>
      <c r="T287" s="13"/>
      <c r="U287" s="13"/>
      <c r="V287" s="13"/>
      <c r="W287" s="13"/>
      <c r="X287" s="13"/>
      <c r="Y287" s="13"/>
      <c r="Z287" s="13"/>
    </row>
    <row r="288" ht="15.75" customHeight="1">
      <c r="B288" s="13"/>
      <c r="C288" s="117"/>
      <c r="D288" s="118"/>
      <c r="E288" s="119"/>
      <c r="F288" s="13"/>
      <c r="G288" s="13"/>
      <c r="H288" s="13"/>
      <c r="I288" s="13"/>
      <c r="J288" s="13"/>
      <c r="K288" s="13"/>
      <c r="L288" s="13"/>
      <c r="M288" s="13"/>
      <c r="N288" s="13"/>
      <c r="O288" s="13"/>
      <c r="P288" s="13"/>
      <c r="Q288" s="13"/>
      <c r="R288" s="13"/>
      <c r="S288" s="13"/>
      <c r="T288" s="13"/>
      <c r="U288" s="13"/>
      <c r="V288" s="13"/>
      <c r="W288" s="13"/>
      <c r="X288" s="13"/>
      <c r="Y288" s="13"/>
      <c r="Z288" s="13"/>
    </row>
    <row r="289" ht="15.75" customHeight="1">
      <c r="B289" s="13"/>
      <c r="C289" s="117"/>
      <c r="D289" s="118"/>
      <c r="E289" s="119"/>
      <c r="F289" s="13"/>
      <c r="G289" s="13"/>
      <c r="H289" s="13"/>
      <c r="I289" s="13"/>
      <c r="J289" s="13"/>
      <c r="K289" s="13"/>
      <c r="L289" s="13"/>
      <c r="M289" s="13"/>
      <c r="N289" s="13"/>
      <c r="O289" s="13"/>
      <c r="P289" s="13"/>
      <c r="Q289" s="13"/>
      <c r="R289" s="13"/>
      <c r="S289" s="13"/>
      <c r="T289" s="13"/>
      <c r="U289" s="13"/>
      <c r="V289" s="13"/>
      <c r="W289" s="13"/>
      <c r="X289" s="13"/>
      <c r="Y289" s="13"/>
      <c r="Z289" s="13"/>
    </row>
    <row r="290" ht="15.75" customHeight="1">
      <c r="B290" s="13"/>
      <c r="C290" s="117"/>
      <c r="D290" s="118"/>
      <c r="E290" s="119"/>
      <c r="F290" s="13"/>
      <c r="G290" s="13"/>
      <c r="H290" s="13"/>
      <c r="I290" s="13"/>
      <c r="J290" s="13"/>
      <c r="K290" s="13"/>
      <c r="L290" s="13"/>
      <c r="M290" s="13"/>
      <c r="N290" s="13"/>
      <c r="O290" s="13"/>
      <c r="P290" s="13"/>
      <c r="Q290" s="13"/>
      <c r="R290" s="13"/>
      <c r="S290" s="13"/>
      <c r="T290" s="13"/>
      <c r="U290" s="13"/>
      <c r="V290" s="13"/>
      <c r="W290" s="13"/>
      <c r="X290" s="13"/>
      <c r="Y290" s="13"/>
      <c r="Z290" s="13"/>
    </row>
    <row r="291" ht="15.75" customHeight="1">
      <c r="B291" s="13"/>
      <c r="C291" s="117"/>
      <c r="D291" s="118"/>
      <c r="E291" s="119"/>
      <c r="F291" s="13"/>
      <c r="G291" s="13"/>
      <c r="H291" s="13"/>
      <c r="I291" s="13"/>
      <c r="J291" s="13"/>
      <c r="K291" s="13"/>
      <c r="L291" s="13"/>
      <c r="M291" s="13"/>
      <c r="N291" s="13"/>
      <c r="O291" s="13"/>
      <c r="P291" s="13"/>
      <c r="Q291" s="13"/>
      <c r="R291" s="13"/>
      <c r="S291" s="13"/>
      <c r="T291" s="13"/>
      <c r="U291" s="13"/>
      <c r="V291" s="13"/>
      <c r="W291" s="13"/>
      <c r="X291" s="13"/>
      <c r="Y291" s="13"/>
      <c r="Z291" s="13"/>
    </row>
    <row r="292" ht="15.75" customHeight="1">
      <c r="B292" s="13"/>
      <c r="C292" s="117"/>
      <c r="D292" s="118"/>
      <c r="E292" s="119"/>
      <c r="F292" s="13"/>
      <c r="G292" s="13"/>
      <c r="H292" s="13"/>
      <c r="I292" s="13"/>
      <c r="J292" s="13"/>
      <c r="K292" s="13"/>
      <c r="L292" s="13"/>
      <c r="M292" s="13"/>
      <c r="N292" s="13"/>
      <c r="O292" s="13"/>
      <c r="P292" s="13"/>
      <c r="Q292" s="13"/>
      <c r="R292" s="13"/>
      <c r="S292" s="13"/>
      <c r="T292" s="13"/>
      <c r="U292" s="13"/>
      <c r="V292" s="13"/>
      <c r="W292" s="13"/>
      <c r="X292" s="13"/>
      <c r="Y292" s="13"/>
      <c r="Z292" s="13"/>
    </row>
    <row r="293" ht="15.75" customHeight="1">
      <c r="B293" s="13"/>
      <c r="C293" s="117"/>
      <c r="D293" s="118"/>
      <c r="E293" s="119"/>
      <c r="F293" s="13"/>
      <c r="G293" s="13"/>
      <c r="H293" s="13"/>
      <c r="I293" s="13"/>
      <c r="J293" s="13"/>
      <c r="K293" s="13"/>
      <c r="L293" s="13"/>
      <c r="M293" s="13"/>
      <c r="N293" s="13"/>
      <c r="O293" s="13"/>
      <c r="P293" s="13"/>
      <c r="Q293" s="13"/>
      <c r="R293" s="13"/>
      <c r="S293" s="13"/>
      <c r="T293" s="13"/>
      <c r="U293" s="13"/>
      <c r="V293" s="13"/>
      <c r="W293" s="13"/>
      <c r="X293" s="13"/>
      <c r="Y293" s="13"/>
      <c r="Z293" s="13"/>
    </row>
    <row r="294" ht="15.75" customHeight="1">
      <c r="B294" s="13"/>
      <c r="C294" s="117"/>
      <c r="D294" s="118"/>
      <c r="E294" s="119"/>
      <c r="F294" s="13"/>
      <c r="G294" s="13"/>
      <c r="H294" s="13"/>
      <c r="I294" s="13"/>
      <c r="J294" s="13"/>
      <c r="K294" s="13"/>
      <c r="L294" s="13"/>
      <c r="M294" s="13"/>
      <c r="N294" s="13"/>
      <c r="O294" s="13"/>
      <c r="P294" s="13"/>
      <c r="Q294" s="13"/>
      <c r="R294" s="13"/>
      <c r="S294" s="13"/>
      <c r="T294" s="13"/>
      <c r="U294" s="13"/>
      <c r="V294" s="13"/>
      <c r="W294" s="13"/>
      <c r="X294" s="13"/>
      <c r="Y294" s="13"/>
      <c r="Z294" s="13"/>
    </row>
    <row r="295" ht="15.75" customHeight="1">
      <c r="B295" s="13"/>
      <c r="C295" s="117"/>
      <c r="D295" s="118"/>
      <c r="E295" s="119"/>
      <c r="F295" s="13"/>
      <c r="G295" s="13"/>
      <c r="H295" s="13"/>
      <c r="I295" s="13"/>
      <c r="J295" s="13"/>
      <c r="K295" s="13"/>
      <c r="L295" s="13"/>
      <c r="M295" s="13"/>
      <c r="N295" s="13"/>
      <c r="O295" s="13"/>
      <c r="P295" s="13"/>
      <c r="Q295" s="13"/>
      <c r="R295" s="13"/>
      <c r="S295" s="13"/>
      <c r="T295" s="13"/>
      <c r="U295" s="13"/>
      <c r="V295" s="13"/>
      <c r="W295" s="13"/>
      <c r="X295" s="13"/>
      <c r="Y295" s="13"/>
      <c r="Z295" s="13"/>
    </row>
    <row r="296" ht="15.75" customHeight="1">
      <c r="B296" s="13"/>
      <c r="C296" s="117"/>
      <c r="D296" s="118"/>
      <c r="E296" s="119"/>
      <c r="F296" s="13"/>
      <c r="G296" s="13"/>
      <c r="H296" s="13"/>
      <c r="I296" s="13"/>
      <c r="J296" s="13"/>
      <c r="K296" s="13"/>
      <c r="L296" s="13"/>
      <c r="M296" s="13"/>
      <c r="N296" s="13"/>
      <c r="O296" s="13"/>
      <c r="P296" s="13"/>
      <c r="Q296" s="13"/>
      <c r="R296" s="13"/>
      <c r="S296" s="13"/>
      <c r="T296" s="13"/>
      <c r="U296" s="13"/>
      <c r="V296" s="13"/>
      <c r="W296" s="13"/>
      <c r="X296" s="13"/>
      <c r="Y296" s="13"/>
      <c r="Z296" s="13"/>
    </row>
    <row r="297" ht="15.75" customHeight="1">
      <c r="B297" s="13"/>
      <c r="C297" s="117"/>
      <c r="D297" s="118"/>
      <c r="E297" s="119"/>
      <c r="F297" s="13"/>
      <c r="G297" s="13"/>
      <c r="H297" s="13"/>
      <c r="I297" s="13"/>
      <c r="J297" s="13"/>
      <c r="K297" s="13"/>
      <c r="L297" s="13"/>
      <c r="M297" s="13"/>
      <c r="N297" s="13"/>
      <c r="O297" s="13"/>
      <c r="P297" s="13"/>
      <c r="Q297" s="13"/>
      <c r="R297" s="13"/>
      <c r="S297" s="13"/>
      <c r="T297" s="13"/>
      <c r="U297" s="13"/>
      <c r="V297" s="13"/>
      <c r="W297" s="13"/>
      <c r="X297" s="13"/>
      <c r="Y297" s="13"/>
      <c r="Z297" s="13"/>
    </row>
    <row r="298" ht="15.75" customHeight="1">
      <c r="B298" s="13"/>
      <c r="C298" s="117"/>
      <c r="D298" s="118"/>
      <c r="E298" s="119"/>
      <c r="F298" s="13"/>
      <c r="G298" s="13"/>
      <c r="H298" s="13"/>
      <c r="I298" s="13"/>
      <c r="J298" s="13"/>
      <c r="K298" s="13"/>
      <c r="L298" s="13"/>
      <c r="M298" s="13"/>
      <c r="N298" s="13"/>
      <c r="O298" s="13"/>
      <c r="P298" s="13"/>
      <c r="Q298" s="13"/>
      <c r="R298" s="13"/>
      <c r="S298" s="13"/>
      <c r="T298" s="13"/>
      <c r="U298" s="13"/>
      <c r="V298" s="13"/>
      <c r="W298" s="13"/>
      <c r="X298" s="13"/>
      <c r="Y298" s="13"/>
      <c r="Z298" s="13"/>
    </row>
    <row r="299" ht="15.75" customHeight="1">
      <c r="B299" s="13"/>
      <c r="C299" s="117"/>
      <c r="D299" s="118"/>
      <c r="E299" s="119"/>
      <c r="F299" s="13"/>
      <c r="G299" s="13"/>
      <c r="H299" s="13"/>
      <c r="I299" s="13"/>
      <c r="J299" s="13"/>
      <c r="K299" s="13"/>
      <c r="L299" s="13"/>
      <c r="M299" s="13"/>
      <c r="N299" s="13"/>
      <c r="O299" s="13"/>
      <c r="P299" s="13"/>
      <c r="Q299" s="13"/>
      <c r="R299" s="13"/>
      <c r="S299" s="13"/>
      <c r="T299" s="13"/>
      <c r="U299" s="13"/>
      <c r="V299" s="13"/>
      <c r="W299" s="13"/>
      <c r="X299" s="13"/>
      <c r="Y299" s="13"/>
      <c r="Z299" s="13"/>
    </row>
    <row r="300" ht="15.75" customHeight="1">
      <c r="B300" s="13"/>
      <c r="C300" s="117"/>
      <c r="D300" s="118"/>
      <c r="E300" s="119"/>
      <c r="F300" s="13"/>
      <c r="G300" s="13"/>
      <c r="H300" s="13"/>
      <c r="I300" s="13"/>
      <c r="J300" s="13"/>
      <c r="K300" s="13"/>
      <c r="L300" s="13"/>
      <c r="M300" s="13"/>
      <c r="N300" s="13"/>
      <c r="O300" s="13"/>
      <c r="P300" s="13"/>
      <c r="Q300" s="13"/>
      <c r="R300" s="13"/>
      <c r="S300" s="13"/>
      <c r="T300" s="13"/>
      <c r="U300" s="13"/>
      <c r="V300" s="13"/>
      <c r="W300" s="13"/>
      <c r="X300" s="13"/>
      <c r="Y300" s="13"/>
      <c r="Z300" s="13"/>
    </row>
    <row r="301" ht="15.75" customHeight="1">
      <c r="B301" s="13"/>
      <c r="C301" s="117"/>
      <c r="D301" s="118"/>
      <c r="E301" s="119"/>
      <c r="F301" s="13"/>
      <c r="G301" s="13"/>
      <c r="H301" s="13"/>
      <c r="I301" s="13"/>
      <c r="J301" s="13"/>
      <c r="K301" s="13"/>
      <c r="L301" s="13"/>
      <c r="M301" s="13"/>
      <c r="N301" s="13"/>
      <c r="O301" s="13"/>
      <c r="P301" s="13"/>
      <c r="Q301" s="13"/>
      <c r="R301" s="13"/>
      <c r="S301" s="13"/>
      <c r="T301" s="13"/>
      <c r="U301" s="13"/>
      <c r="V301" s="13"/>
      <c r="W301" s="13"/>
      <c r="X301" s="13"/>
      <c r="Y301" s="13"/>
      <c r="Z301" s="13"/>
    </row>
    <row r="302" ht="15.75" customHeight="1">
      <c r="B302" s="13"/>
      <c r="C302" s="117"/>
      <c r="D302" s="118"/>
      <c r="E302" s="119"/>
      <c r="F302" s="13"/>
      <c r="G302" s="13"/>
      <c r="H302" s="13"/>
      <c r="I302" s="13"/>
      <c r="J302" s="13"/>
      <c r="K302" s="13"/>
      <c r="L302" s="13"/>
      <c r="M302" s="13"/>
      <c r="N302" s="13"/>
      <c r="O302" s="13"/>
      <c r="P302" s="13"/>
      <c r="Q302" s="13"/>
      <c r="R302" s="13"/>
      <c r="S302" s="13"/>
      <c r="T302" s="13"/>
      <c r="U302" s="13"/>
      <c r="V302" s="13"/>
      <c r="W302" s="13"/>
      <c r="X302" s="13"/>
      <c r="Y302" s="13"/>
      <c r="Z302" s="13"/>
    </row>
    <row r="303" ht="15.75" customHeight="1">
      <c r="B303" s="13"/>
      <c r="C303" s="117"/>
      <c r="D303" s="118"/>
      <c r="E303" s="119"/>
      <c r="F303" s="13"/>
      <c r="G303" s="13"/>
      <c r="H303" s="13"/>
      <c r="I303" s="13"/>
      <c r="J303" s="13"/>
      <c r="K303" s="13"/>
      <c r="L303" s="13"/>
      <c r="M303" s="13"/>
      <c r="N303" s="13"/>
      <c r="O303" s="13"/>
      <c r="P303" s="13"/>
      <c r="Q303" s="13"/>
      <c r="R303" s="13"/>
      <c r="S303" s="13"/>
      <c r="T303" s="13"/>
      <c r="U303" s="13"/>
      <c r="V303" s="13"/>
      <c r="W303" s="13"/>
      <c r="X303" s="13"/>
      <c r="Y303" s="13"/>
      <c r="Z303" s="13"/>
    </row>
    <row r="304" ht="15.75" customHeight="1">
      <c r="B304" s="13"/>
      <c r="C304" s="117"/>
      <c r="D304" s="118"/>
      <c r="E304" s="119"/>
      <c r="F304" s="13"/>
      <c r="G304" s="13"/>
      <c r="H304" s="13"/>
      <c r="I304" s="13"/>
      <c r="J304" s="13"/>
      <c r="K304" s="13"/>
      <c r="L304" s="13"/>
      <c r="M304" s="13"/>
      <c r="N304" s="13"/>
      <c r="O304" s="13"/>
      <c r="P304" s="13"/>
      <c r="Q304" s="13"/>
      <c r="R304" s="13"/>
      <c r="S304" s="13"/>
      <c r="T304" s="13"/>
      <c r="U304" s="13"/>
      <c r="V304" s="13"/>
      <c r="W304" s="13"/>
      <c r="X304" s="13"/>
      <c r="Y304" s="13"/>
      <c r="Z304" s="13"/>
    </row>
    <row r="305" ht="15.75" customHeight="1">
      <c r="B305" s="13"/>
      <c r="C305" s="117"/>
      <c r="D305" s="118"/>
      <c r="E305" s="119"/>
      <c r="F305" s="13"/>
      <c r="G305" s="13"/>
      <c r="H305" s="13"/>
      <c r="I305" s="13"/>
      <c r="J305" s="13"/>
      <c r="K305" s="13"/>
      <c r="L305" s="13"/>
      <c r="M305" s="13"/>
      <c r="N305" s="13"/>
      <c r="O305" s="13"/>
      <c r="P305" s="13"/>
      <c r="Q305" s="13"/>
      <c r="R305" s="13"/>
      <c r="S305" s="13"/>
      <c r="T305" s="13"/>
      <c r="U305" s="13"/>
      <c r="V305" s="13"/>
      <c r="W305" s="13"/>
      <c r="X305" s="13"/>
      <c r="Y305" s="13"/>
      <c r="Z305" s="13"/>
    </row>
    <row r="306" ht="15.75" customHeight="1">
      <c r="B306" s="13"/>
      <c r="C306" s="117"/>
      <c r="D306" s="118"/>
      <c r="E306" s="119"/>
      <c r="F306" s="13"/>
      <c r="G306" s="13"/>
      <c r="H306" s="13"/>
      <c r="I306" s="13"/>
      <c r="J306" s="13"/>
      <c r="K306" s="13"/>
      <c r="L306" s="13"/>
      <c r="M306" s="13"/>
      <c r="N306" s="13"/>
      <c r="O306" s="13"/>
      <c r="P306" s="13"/>
      <c r="Q306" s="13"/>
      <c r="R306" s="13"/>
      <c r="S306" s="13"/>
      <c r="T306" s="13"/>
      <c r="U306" s="13"/>
      <c r="V306" s="13"/>
      <c r="W306" s="13"/>
      <c r="X306" s="13"/>
      <c r="Y306" s="13"/>
      <c r="Z306" s="13"/>
    </row>
    <row r="307" ht="15.75" customHeight="1">
      <c r="B307" s="13"/>
      <c r="C307" s="117"/>
      <c r="D307" s="118"/>
      <c r="E307" s="119"/>
      <c r="F307" s="13"/>
      <c r="G307" s="13"/>
      <c r="H307" s="13"/>
      <c r="I307" s="13"/>
      <c r="J307" s="13"/>
      <c r="K307" s="13"/>
      <c r="L307" s="13"/>
      <c r="M307" s="13"/>
      <c r="N307" s="13"/>
      <c r="O307" s="13"/>
      <c r="P307" s="13"/>
      <c r="Q307" s="13"/>
      <c r="R307" s="13"/>
      <c r="S307" s="13"/>
      <c r="T307" s="13"/>
      <c r="U307" s="13"/>
      <c r="V307" s="13"/>
      <c r="W307" s="13"/>
      <c r="X307" s="13"/>
      <c r="Y307" s="13"/>
      <c r="Z307" s="13"/>
    </row>
    <row r="308" ht="15.75" customHeight="1">
      <c r="B308" s="13"/>
      <c r="C308" s="117"/>
      <c r="D308" s="118"/>
      <c r="E308" s="119"/>
      <c r="F308" s="13"/>
      <c r="G308" s="13"/>
      <c r="H308" s="13"/>
      <c r="I308" s="13"/>
      <c r="J308" s="13"/>
      <c r="K308" s="13"/>
      <c r="L308" s="13"/>
      <c r="M308" s="13"/>
      <c r="N308" s="13"/>
      <c r="O308" s="13"/>
      <c r="P308" s="13"/>
      <c r="Q308" s="13"/>
      <c r="R308" s="13"/>
      <c r="S308" s="13"/>
      <c r="T308" s="13"/>
      <c r="U308" s="13"/>
      <c r="V308" s="13"/>
      <c r="W308" s="13"/>
      <c r="X308" s="13"/>
      <c r="Y308" s="13"/>
      <c r="Z308" s="13"/>
    </row>
    <row r="309" ht="15.75" customHeight="1">
      <c r="B309" s="13"/>
      <c r="C309" s="117"/>
      <c r="D309" s="118"/>
      <c r="E309" s="119"/>
      <c r="F309" s="13"/>
      <c r="G309" s="13"/>
      <c r="H309" s="13"/>
      <c r="I309" s="13"/>
      <c r="J309" s="13"/>
      <c r="K309" s="13"/>
      <c r="L309" s="13"/>
      <c r="M309" s="13"/>
      <c r="N309" s="13"/>
      <c r="O309" s="13"/>
      <c r="P309" s="13"/>
      <c r="Q309" s="13"/>
      <c r="R309" s="13"/>
      <c r="S309" s="13"/>
      <c r="T309" s="13"/>
      <c r="U309" s="13"/>
      <c r="V309" s="13"/>
      <c r="W309" s="13"/>
      <c r="X309" s="13"/>
      <c r="Y309" s="13"/>
      <c r="Z309" s="13"/>
    </row>
    <row r="310" ht="15.75" customHeight="1">
      <c r="B310" s="13"/>
      <c r="C310" s="117"/>
      <c r="D310" s="118"/>
      <c r="E310" s="119"/>
      <c r="F310" s="13"/>
      <c r="G310" s="13"/>
      <c r="H310" s="13"/>
      <c r="I310" s="13"/>
      <c r="J310" s="13"/>
      <c r="K310" s="13"/>
      <c r="L310" s="13"/>
      <c r="M310" s="13"/>
      <c r="N310" s="13"/>
      <c r="O310" s="13"/>
      <c r="P310" s="13"/>
      <c r="Q310" s="13"/>
      <c r="R310" s="13"/>
      <c r="S310" s="13"/>
      <c r="T310" s="13"/>
      <c r="U310" s="13"/>
      <c r="V310" s="13"/>
      <c r="W310" s="13"/>
      <c r="X310" s="13"/>
      <c r="Y310" s="13"/>
      <c r="Z310" s="13"/>
    </row>
    <row r="311" ht="15.75" customHeight="1">
      <c r="B311" s="13"/>
      <c r="C311" s="117"/>
      <c r="D311" s="118"/>
      <c r="E311" s="119"/>
      <c r="F311" s="13"/>
      <c r="G311" s="13"/>
      <c r="H311" s="13"/>
      <c r="I311" s="13"/>
      <c r="J311" s="13"/>
      <c r="K311" s="13"/>
      <c r="L311" s="13"/>
      <c r="M311" s="13"/>
      <c r="N311" s="13"/>
      <c r="O311" s="13"/>
      <c r="P311" s="13"/>
      <c r="Q311" s="13"/>
      <c r="R311" s="13"/>
      <c r="S311" s="13"/>
      <c r="T311" s="13"/>
      <c r="U311" s="13"/>
      <c r="V311" s="13"/>
      <c r="W311" s="13"/>
      <c r="X311" s="13"/>
      <c r="Y311" s="13"/>
      <c r="Z311" s="13"/>
    </row>
    <row r="312" ht="15.75" customHeight="1">
      <c r="B312" s="13"/>
      <c r="C312" s="117"/>
      <c r="D312" s="118"/>
      <c r="E312" s="119"/>
      <c r="F312" s="13"/>
      <c r="G312" s="13"/>
      <c r="H312" s="13"/>
      <c r="I312" s="13"/>
      <c r="J312" s="13"/>
      <c r="K312" s="13"/>
      <c r="L312" s="13"/>
      <c r="M312" s="13"/>
      <c r="N312" s="13"/>
      <c r="O312" s="13"/>
      <c r="P312" s="13"/>
      <c r="Q312" s="13"/>
      <c r="R312" s="13"/>
      <c r="S312" s="13"/>
      <c r="T312" s="13"/>
      <c r="U312" s="13"/>
      <c r="V312" s="13"/>
      <c r="W312" s="13"/>
      <c r="X312" s="13"/>
      <c r="Y312" s="13"/>
      <c r="Z312" s="13"/>
    </row>
    <row r="313" ht="15.75" customHeight="1">
      <c r="B313" s="13"/>
      <c r="C313" s="117"/>
      <c r="D313" s="118"/>
      <c r="E313" s="119"/>
      <c r="F313" s="13"/>
      <c r="G313" s="13"/>
      <c r="H313" s="13"/>
      <c r="I313" s="13"/>
      <c r="J313" s="13"/>
      <c r="K313" s="13"/>
      <c r="L313" s="13"/>
      <c r="M313" s="13"/>
      <c r="N313" s="13"/>
      <c r="O313" s="13"/>
      <c r="P313" s="13"/>
      <c r="Q313" s="13"/>
      <c r="R313" s="13"/>
      <c r="S313" s="13"/>
      <c r="T313" s="13"/>
      <c r="U313" s="13"/>
      <c r="V313" s="13"/>
      <c r="W313" s="13"/>
      <c r="X313" s="13"/>
      <c r="Y313" s="13"/>
      <c r="Z313" s="13"/>
    </row>
    <row r="314" ht="15.75" customHeight="1">
      <c r="B314" s="13"/>
      <c r="C314" s="117"/>
      <c r="D314" s="118"/>
      <c r="E314" s="119"/>
      <c r="F314" s="13"/>
      <c r="G314" s="13"/>
      <c r="H314" s="13"/>
      <c r="I314" s="13"/>
      <c r="J314" s="13"/>
      <c r="K314" s="13"/>
      <c r="L314" s="13"/>
      <c r="M314" s="13"/>
      <c r="N314" s="13"/>
      <c r="O314" s="13"/>
      <c r="P314" s="13"/>
      <c r="Q314" s="13"/>
      <c r="R314" s="13"/>
      <c r="S314" s="13"/>
      <c r="T314" s="13"/>
      <c r="U314" s="13"/>
      <c r="V314" s="13"/>
      <c r="W314" s="13"/>
      <c r="X314" s="13"/>
      <c r="Y314" s="13"/>
      <c r="Z314" s="13"/>
    </row>
    <row r="315" ht="15.75" customHeight="1">
      <c r="B315" s="13"/>
      <c r="C315" s="117"/>
      <c r="D315" s="118"/>
      <c r="E315" s="119"/>
      <c r="F315" s="13"/>
      <c r="G315" s="13"/>
      <c r="H315" s="13"/>
      <c r="I315" s="13"/>
      <c r="J315" s="13"/>
      <c r="K315" s="13"/>
      <c r="L315" s="13"/>
      <c r="M315" s="13"/>
      <c r="N315" s="13"/>
      <c r="O315" s="13"/>
      <c r="P315" s="13"/>
      <c r="Q315" s="13"/>
      <c r="R315" s="13"/>
      <c r="S315" s="13"/>
      <c r="T315" s="13"/>
      <c r="U315" s="13"/>
      <c r="V315" s="13"/>
      <c r="W315" s="13"/>
      <c r="X315" s="13"/>
      <c r="Y315" s="13"/>
      <c r="Z315" s="13"/>
    </row>
    <row r="316" ht="15.75" customHeight="1">
      <c r="B316" s="13"/>
      <c r="C316" s="117"/>
      <c r="D316" s="118"/>
      <c r="E316" s="119"/>
      <c r="F316" s="13"/>
      <c r="G316" s="13"/>
      <c r="H316" s="13"/>
      <c r="I316" s="13"/>
      <c r="J316" s="13"/>
      <c r="K316" s="13"/>
      <c r="L316" s="13"/>
      <c r="M316" s="13"/>
      <c r="N316" s="13"/>
      <c r="O316" s="13"/>
      <c r="P316" s="13"/>
      <c r="Q316" s="13"/>
      <c r="R316" s="13"/>
      <c r="S316" s="13"/>
      <c r="T316" s="13"/>
      <c r="U316" s="13"/>
      <c r="V316" s="13"/>
      <c r="W316" s="13"/>
      <c r="X316" s="13"/>
      <c r="Y316" s="13"/>
      <c r="Z316" s="13"/>
    </row>
    <row r="317" ht="15.75" customHeight="1">
      <c r="B317" s="13"/>
      <c r="C317" s="117"/>
      <c r="D317" s="118"/>
      <c r="E317" s="119"/>
      <c r="F317" s="13"/>
      <c r="G317" s="13"/>
      <c r="H317" s="13"/>
      <c r="I317" s="13"/>
      <c r="J317" s="13"/>
      <c r="K317" s="13"/>
      <c r="L317" s="13"/>
      <c r="M317" s="13"/>
      <c r="N317" s="13"/>
      <c r="O317" s="13"/>
      <c r="P317" s="13"/>
      <c r="Q317" s="13"/>
      <c r="R317" s="13"/>
      <c r="S317" s="13"/>
      <c r="T317" s="13"/>
      <c r="U317" s="13"/>
      <c r="V317" s="13"/>
      <c r="W317" s="13"/>
      <c r="X317" s="13"/>
      <c r="Y317" s="13"/>
      <c r="Z317" s="13"/>
    </row>
    <row r="318" ht="15.75" customHeight="1">
      <c r="B318" s="13"/>
      <c r="C318" s="117"/>
      <c r="D318" s="118"/>
      <c r="E318" s="119"/>
      <c r="F318" s="13"/>
      <c r="G318" s="13"/>
      <c r="H318" s="13"/>
      <c r="I318" s="13"/>
      <c r="J318" s="13"/>
      <c r="K318" s="13"/>
      <c r="L318" s="13"/>
      <c r="M318" s="13"/>
      <c r="N318" s="13"/>
      <c r="O318" s="13"/>
      <c r="P318" s="13"/>
      <c r="Q318" s="13"/>
      <c r="R318" s="13"/>
      <c r="S318" s="13"/>
      <c r="T318" s="13"/>
      <c r="U318" s="13"/>
      <c r="V318" s="13"/>
      <c r="W318" s="13"/>
      <c r="X318" s="13"/>
      <c r="Y318" s="13"/>
      <c r="Z318" s="13"/>
    </row>
    <row r="319" ht="15.75" customHeight="1">
      <c r="B319" s="13"/>
      <c r="C319" s="117"/>
      <c r="D319" s="118"/>
      <c r="E319" s="119"/>
      <c r="F319" s="13"/>
      <c r="G319" s="13"/>
      <c r="H319" s="13"/>
      <c r="I319" s="13"/>
      <c r="J319" s="13"/>
      <c r="K319" s="13"/>
      <c r="L319" s="13"/>
      <c r="M319" s="13"/>
      <c r="N319" s="13"/>
      <c r="O319" s="13"/>
      <c r="P319" s="13"/>
      <c r="Q319" s="13"/>
      <c r="R319" s="13"/>
      <c r="S319" s="13"/>
      <c r="T319" s="13"/>
      <c r="U319" s="13"/>
      <c r="V319" s="13"/>
      <c r="W319" s="13"/>
      <c r="X319" s="13"/>
      <c r="Y319" s="13"/>
      <c r="Z319" s="13"/>
    </row>
    <row r="320" ht="15.75" customHeight="1">
      <c r="B320" s="13"/>
      <c r="C320" s="117"/>
      <c r="D320" s="118"/>
      <c r="E320" s="119"/>
      <c r="F320" s="13"/>
      <c r="G320" s="13"/>
      <c r="H320" s="13"/>
      <c r="I320" s="13"/>
      <c r="J320" s="13"/>
      <c r="K320" s="13"/>
      <c r="L320" s="13"/>
      <c r="M320" s="13"/>
      <c r="N320" s="13"/>
      <c r="O320" s="13"/>
      <c r="P320" s="13"/>
      <c r="Q320" s="13"/>
      <c r="R320" s="13"/>
      <c r="S320" s="13"/>
      <c r="T320" s="13"/>
      <c r="U320" s="13"/>
      <c r="V320" s="13"/>
      <c r="W320" s="13"/>
      <c r="X320" s="13"/>
      <c r="Y320" s="13"/>
      <c r="Z320" s="13"/>
    </row>
    <row r="321" ht="15.75" customHeight="1">
      <c r="B321" s="13"/>
      <c r="C321" s="117"/>
      <c r="D321" s="118"/>
      <c r="E321" s="119"/>
      <c r="F321" s="13"/>
      <c r="G321" s="13"/>
      <c r="H321" s="13"/>
      <c r="I321" s="13"/>
      <c r="J321" s="13"/>
      <c r="K321" s="13"/>
      <c r="L321" s="13"/>
      <c r="M321" s="13"/>
      <c r="N321" s="13"/>
      <c r="O321" s="13"/>
      <c r="P321" s="13"/>
      <c r="Q321" s="13"/>
      <c r="R321" s="13"/>
      <c r="S321" s="13"/>
      <c r="T321" s="13"/>
      <c r="U321" s="13"/>
      <c r="V321" s="13"/>
      <c r="W321" s="13"/>
      <c r="X321" s="13"/>
      <c r="Y321" s="13"/>
      <c r="Z321" s="13"/>
    </row>
    <row r="322" ht="15.75" customHeight="1">
      <c r="B322" s="13"/>
      <c r="C322" s="117"/>
      <c r="D322" s="118"/>
      <c r="E322" s="119"/>
      <c r="F322" s="13"/>
      <c r="G322" s="13"/>
      <c r="H322" s="13"/>
      <c r="I322" s="13"/>
      <c r="J322" s="13"/>
      <c r="K322" s="13"/>
      <c r="L322" s="13"/>
      <c r="M322" s="13"/>
      <c r="N322" s="13"/>
      <c r="O322" s="13"/>
      <c r="P322" s="13"/>
      <c r="Q322" s="13"/>
      <c r="R322" s="13"/>
      <c r="S322" s="13"/>
      <c r="T322" s="13"/>
      <c r="U322" s="13"/>
      <c r="V322" s="13"/>
      <c r="W322" s="13"/>
      <c r="X322" s="13"/>
      <c r="Y322" s="13"/>
      <c r="Z322" s="13"/>
    </row>
    <row r="323" ht="15.75" customHeight="1">
      <c r="B323" s="13"/>
      <c r="C323" s="117"/>
      <c r="D323" s="118"/>
      <c r="E323" s="119"/>
      <c r="F323" s="13"/>
      <c r="G323" s="13"/>
      <c r="H323" s="13"/>
      <c r="I323" s="13"/>
      <c r="J323" s="13"/>
      <c r="K323" s="13"/>
      <c r="L323" s="13"/>
      <c r="M323" s="13"/>
      <c r="N323" s="13"/>
      <c r="O323" s="13"/>
      <c r="P323" s="13"/>
      <c r="Q323" s="13"/>
      <c r="R323" s="13"/>
      <c r="S323" s="13"/>
      <c r="T323" s="13"/>
      <c r="U323" s="13"/>
      <c r="V323" s="13"/>
      <c r="W323" s="13"/>
      <c r="X323" s="13"/>
      <c r="Y323" s="13"/>
      <c r="Z323" s="13"/>
    </row>
    <row r="324" ht="15.75" customHeight="1">
      <c r="B324" s="13"/>
      <c r="C324" s="117"/>
      <c r="D324" s="118"/>
      <c r="E324" s="119"/>
      <c r="F324" s="13"/>
      <c r="G324" s="13"/>
      <c r="H324" s="13"/>
      <c r="I324" s="13"/>
      <c r="J324" s="13"/>
      <c r="K324" s="13"/>
      <c r="L324" s="13"/>
      <c r="M324" s="13"/>
      <c r="N324" s="13"/>
      <c r="O324" s="13"/>
      <c r="P324" s="13"/>
      <c r="Q324" s="13"/>
      <c r="R324" s="13"/>
      <c r="S324" s="13"/>
      <c r="T324" s="13"/>
      <c r="U324" s="13"/>
      <c r="V324" s="13"/>
      <c r="W324" s="13"/>
      <c r="X324" s="13"/>
      <c r="Y324" s="13"/>
      <c r="Z324" s="13"/>
    </row>
    <row r="325" ht="15.75" customHeight="1">
      <c r="B325" s="13"/>
      <c r="C325" s="117"/>
      <c r="D325" s="118"/>
      <c r="E325" s="119"/>
      <c r="F325" s="13"/>
      <c r="G325" s="13"/>
      <c r="H325" s="13"/>
      <c r="I325" s="13"/>
      <c r="J325" s="13"/>
      <c r="K325" s="13"/>
      <c r="L325" s="13"/>
      <c r="M325" s="13"/>
      <c r="N325" s="13"/>
      <c r="O325" s="13"/>
      <c r="P325" s="13"/>
      <c r="Q325" s="13"/>
      <c r="R325" s="13"/>
      <c r="S325" s="13"/>
      <c r="T325" s="13"/>
      <c r="U325" s="13"/>
      <c r="V325" s="13"/>
      <c r="W325" s="13"/>
      <c r="X325" s="13"/>
      <c r="Y325" s="13"/>
      <c r="Z325" s="13"/>
    </row>
    <row r="326" ht="15.75" customHeight="1">
      <c r="B326" s="13"/>
      <c r="C326" s="117"/>
      <c r="D326" s="118"/>
      <c r="E326" s="119"/>
      <c r="F326" s="13"/>
      <c r="G326" s="13"/>
      <c r="H326" s="13"/>
      <c r="I326" s="13"/>
      <c r="J326" s="13"/>
      <c r="K326" s="13"/>
      <c r="L326" s="13"/>
      <c r="M326" s="13"/>
      <c r="N326" s="13"/>
      <c r="O326" s="13"/>
      <c r="P326" s="13"/>
      <c r="Q326" s="13"/>
      <c r="R326" s="13"/>
      <c r="S326" s="13"/>
      <c r="T326" s="13"/>
      <c r="U326" s="13"/>
      <c r="V326" s="13"/>
      <c r="W326" s="13"/>
      <c r="X326" s="13"/>
      <c r="Y326" s="13"/>
      <c r="Z326" s="13"/>
    </row>
    <row r="327" ht="15.75" customHeight="1">
      <c r="B327" s="13"/>
      <c r="C327" s="117"/>
      <c r="D327" s="118"/>
      <c r="E327" s="119"/>
      <c r="F327" s="13"/>
      <c r="G327" s="13"/>
      <c r="H327" s="13"/>
      <c r="I327" s="13"/>
      <c r="J327" s="13"/>
      <c r="K327" s="13"/>
      <c r="L327" s="13"/>
      <c r="M327" s="13"/>
      <c r="N327" s="13"/>
      <c r="O327" s="13"/>
      <c r="P327" s="13"/>
      <c r="Q327" s="13"/>
      <c r="R327" s="13"/>
      <c r="S327" s="13"/>
      <c r="T327" s="13"/>
      <c r="U327" s="13"/>
      <c r="V327" s="13"/>
      <c r="W327" s="13"/>
      <c r="X327" s="13"/>
      <c r="Y327" s="13"/>
      <c r="Z327" s="13"/>
    </row>
    <row r="328" ht="15.75" customHeight="1">
      <c r="B328" s="13"/>
      <c r="C328" s="117"/>
      <c r="D328" s="118"/>
      <c r="E328" s="119"/>
      <c r="F328" s="13"/>
      <c r="G328" s="13"/>
      <c r="H328" s="13"/>
      <c r="I328" s="13"/>
      <c r="J328" s="13"/>
      <c r="K328" s="13"/>
      <c r="L328" s="13"/>
      <c r="M328" s="13"/>
      <c r="N328" s="13"/>
      <c r="O328" s="13"/>
      <c r="P328" s="13"/>
      <c r="Q328" s="13"/>
      <c r="R328" s="13"/>
      <c r="S328" s="13"/>
      <c r="T328" s="13"/>
      <c r="U328" s="13"/>
      <c r="V328" s="13"/>
      <c r="W328" s="13"/>
      <c r="X328" s="13"/>
      <c r="Y328" s="13"/>
      <c r="Z328" s="13"/>
    </row>
    <row r="329" ht="15.75" customHeight="1">
      <c r="B329" s="13"/>
      <c r="C329" s="117"/>
      <c r="D329" s="118"/>
      <c r="E329" s="119"/>
      <c r="F329" s="13"/>
      <c r="G329" s="13"/>
      <c r="H329" s="13"/>
      <c r="I329" s="13"/>
      <c r="J329" s="13"/>
      <c r="K329" s="13"/>
      <c r="L329" s="13"/>
      <c r="M329" s="13"/>
      <c r="N329" s="13"/>
      <c r="O329" s="13"/>
      <c r="P329" s="13"/>
      <c r="Q329" s="13"/>
      <c r="R329" s="13"/>
      <c r="S329" s="13"/>
      <c r="T329" s="13"/>
      <c r="U329" s="13"/>
      <c r="V329" s="13"/>
      <c r="W329" s="13"/>
      <c r="X329" s="13"/>
      <c r="Y329" s="13"/>
      <c r="Z329" s="13"/>
    </row>
    <row r="330" ht="15.75" customHeight="1">
      <c r="B330" s="13"/>
      <c r="C330" s="117"/>
      <c r="D330" s="118"/>
      <c r="E330" s="119"/>
      <c r="F330" s="13"/>
      <c r="G330" s="13"/>
      <c r="H330" s="13"/>
      <c r="I330" s="13"/>
      <c r="J330" s="13"/>
      <c r="K330" s="13"/>
      <c r="L330" s="13"/>
      <c r="M330" s="13"/>
      <c r="N330" s="13"/>
      <c r="O330" s="13"/>
      <c r="P330" s="13"/>
      <c r="Q330" s="13"/>
      <c r="R330" s="13"/>
      <c r="S330" s="13"/>
      <c r="T330" s="13"/>
      <c r="U330" s="13"/>
      <c r="V330" s="13"/>
      <c r="W330" s="13"/>
      <c r="X330" s="13"/>
      <c r="Y330" s="13"/>
      <c r="Z330" s="13"/>
    </row>
    <row r="331" ht="15.75" customHeight="1">
      <c r="B331" s="13"/>
      <c r="C331" s="117"/>
      <c r="D331" s="118"/>
      <c r="E331" s="119"/>
      <c r="F331" s="13"/>
      <c r="G331" s="13"/>
      <c r="H331" s="13"/>
      <c r="I331" s="13"/>
      <c r="J331" s="13"/>
      <c r="K331" s="13"/>
      <c r="L331" s="13"/>
      <c r="M331" s="13"/>
      <c r="N331" s="13"/>
      <c r="O331" s="13"/>
      <c r="P331" s="13"/>
      <c r="Q331" s="13"/>
      <c r="R331" s="13"/>
      <c r="S331" s="13"/>
      <c r="T331" s="13"/>
      <c r="U331" s="13"/>
      <c r="V331" s="13"/>
      <c r="W331" s="13"/>
      <c r="X331" s="13"/>
      <c r="Y331" s="13"/>
      <c r="Z331" s="13"/>
    </row>
    <row r="332" ht="15.75" customHeight="1">
      <c r="B332" s="13"/>
      <c r="C332" s="117"/>
      <c r="D332" s="118"/>
      <c r="E332" s="119"/>
      <c r="F332" s="13"/>
      <c r="G332" s="13"/>
      <c r="H332" s="13"/>
      <c r="I332" s="13"/>
      <c r="J332" s="13"/>
      <c r="K332" s="13"/>
      <c r="L332" s="13"/>
      <c r="M332" s="13"/>
      <c r="N332" s="13"/>
      <c r="O332" s="13"/>
      <c r="P332" s="13"/>
      <c r="Q332" s="13"/>
      <c r="R332" s="13"/>
      <c r="S332" s="13"/>
      <c r="T332" s="13"/>
      <c r="U332" s="13"/>
      <c r="V332" s="13"/>
      <c r="W332" s="13"/>
      <c r="X332" s="13"/>
      <c r="Y332" s="13"/>
      <c r="Z332" s="13"/>
    </row>
    <row r="333" ht="15.75" customHeight="1">
      <c r="B333" s="13"/>
      <c r="C333" s="117"/>
      <c r="D333" s="118"/>
      <c r="E333" s="119"/>
      <c r="F333" s="13"/>
      <c r="G333" s="13"/>
      <c r="H333" s="13"/>
      <c r="I333" s="13"/>
      <c r="J333" s="13"/>
      <c r="K333" s="13"/>
      <c r="L333" s="13"/>
      <c r="M333" s="13"/>
      <c r="N333" s="13"/>
      <c r="O333" s="13"/>
      <c r="P333" s="13"/>
      <c r="Q333" s="13"/>
      <c r="R333" s="13"/>
      <c r="S333" s="13"/>
      <c r="T333" s="13"/>
      <c r="U333" s="13"/>
      <c r="V333" s="13"/>
      <c r="W333" s="13"/>
      <c r="X333" s="13"/>
      <c r="Y333" s="13"/>
      <c r="Z333" s="13"/>
    </row>
    <row r="334" ht="15.75" customHeight="1">
      <c r="B334" s="13"/>
      <c r="C334" s="117"/>
      <c r="D334" s="118"/>
      <c r="E334" s="119"/>
      <c r="F334" s="13"/>
      <c r="G334" s="13"/>
      <c r="H334" s="13"/>
      <c r="I334" s="13"/>
      <c r="J334" s="13"/>
      <c r="K334" s="13"/>
      <c r="L334" s="13"/>
      <c r="M334" s="13"/>
      <c r="N334" s="13"/>
      <c r="O334" s="13"/>
      <c r="P334" s="13"/>
      <c r="Q334" s="13"/>
      <c r="R334" s="13"/>
      <c r="S334" s="13"/>
      <c r="T334" s="13"/>
      <c r="U334" s="13"/>
      <c r="V334" s="13"/>
      <c r="W334" s="13"/>
      <c r="X334" s="13"/>
      <c r="Y334" s="13"/>
      <c r="Z334" s="13"/>
    </row>
    <row r="335" ht="15.75" customHeight="1">
      <c r="B335" s="13"/>
      <c r="C335" s="117"/>
      <c r="D335" s="118"/>
      <c r="E335" s="119"/>
      <c r="F335" s="13"/>
      <c r="G335" s="13"/>
      <c r="H335" s="13"/>
      <c r="I335" s="13"/>
      <c r="J335" s="13"/>
      <c r="K335" s="13"/>
      <c r="L335" s="13"/>
      <c r="M335" s="13"/>
      <c r="N335" s="13"/>
      <c r="O335" s="13"/>
      <c r="P335" s="13"/>
      <c r="Q335" s="13"/>
      <c r="R335" s="13"/>
      <c r="S335" s="13"/>
      <c r="T335" s="13"/>
      <c r="U335" s="13"/>
      <c r="V335" s="13"/>
      <c r="W335" s="13"/>
      <c r="X335" s="13"/>
      <c r="Y335" s="13"/>
      <c r="Z335" s="13"/>
    </row>
    <row r="336" ht="15.75" customHeight="1">
      <c r="B336" s="13"/>
      <c r="C336" s="117"/>
      <c r="D336" s="118"/>
      <c r="E336" s="119"/>
      <c r="F336" s="13"/>
      <c r="G336" s="13"/>
      <c r="H336" s="13"/>
      <c r="I336" s="13"/>
      <c r="J336" s="13"/>
      <c r="K336" s="13"/>
      <c r="L336" s="13"/>
      <c r="M336" s="13"/>
      <c r="N336" s="13"/>
      <c r="O336" s="13"/>
      <c r="P336" s="13"/>
      <c r="Q336" s="13"/>
      <c r="R336" s="13"/>
      <c r="S336" s="13"/>
      <c r="T336" s="13"/>
      <c r="U336" s="13"/>
      <c r="V336" s="13"/>
      <c r="W336" s="13"/>
      <c r="X336" s="13"/>
      <c r="Y336" s="13"/>
      <c r="Z336" s="13"/>
    </row>
    <row r="337" ht="15.75" customHeight="1">
      <c r="B337" s="13"/>
      <c r="C337" s="117"/>
      <c r="D337" s="118"/>
      <c r="E337" s="119"/>
      <c r="F337" s="13"/>
      <c r="G337" s="13"/>
      <c r="H337" s="13"/>
      <c r="I337" s="13"/>
      <c r="J337" s="13"/>
      <c r="K337" s="13"/>
      <c r="L337" s="13"/>
      <c r="M337" s="13"/>
      <c r="N337" s="13"/>
      <c r="O337" s="13"/>
      <c r="P337" s="13"/>
      <c r="Q337" s="13"/>
      <c r="R337" s="13"/>
      <c r="S337" s="13"/>
      <c r="T337" s="13"/>
      <c r="U337" s="13"/>
      <c r="V337" s="13"/>
      <c r="W337" s="13"/>
      <c r="X337" s="13"/>
      <c r="Y337" s="13"/>
      <c r="Z337" s="13"/>
    </row>
    <row r="338" ht="15.75" customHeight="1">
      <c r="B338" s="13"/>
      <c r="C338" s="117"/>
      <c r="D338" s="118"/>
      <c r="E338" s="119"/>
      <c r="F338" s="13"/>
      <c r="G338" s="13"/>
      <c r="H338" s="13"/>
      <c r="I338" s="13"/>
      <c r="J338" s="13"/>
      <c r="K338" s="13"/>
      <c r="L338" s="13"/>
      <c r="M338" s="13"/>
      <c r="N338" s="13"/>
      <c r="O338" s="13"/>
      <c r="P338" s="13"/>
      <c r="Q338" s="13"/>
      <c r="R338" s="13"/>
      <c r="S338" s="13"/>
      <c r="T338" s="13"/>
      <c r="U338" s="13"/>
      <c r="V338" s="13"/>
      <c r="W338" s="13"/>
      <c r="X338" s="13"/>
      <c r="Y338" s="13"/>
      <c r="Z338" s="13"/>
    </row>
    <row r="339" ht="15.75" customHeight="1">
      <c r="B339" s="13"/>
      <c r="C339" s="117"/>
      <c r="D339" s="118"/>
      <c r="E339" s="119"/>
      <c r="F339" s="13"/>
      <c r="G339" s="13"/>
      <c r="H339" s="13"/>
      <c r="I339" s="13"/>
      <c r="J339" s="13"/>
      <c r="K339" s="13"/>
      <c r="L339" s="13"/>
      <c r="M339" s="13"/>
      <c r="N339" s="13"/>
      <c r="O339" s="13"/>
      <c r="P339" s="13"/>
      <c r="Q339" s="13"/>
      <c r="R339" s="13"/>
      <c r="S339" s="13"/>
      <c r="T339" s="13"/>
      <c r="U339" s="13"/>
      <c r="V339" s="13"/>
      <c r="W339" s="13"/>
      <c r="X339" s="13"/>
      <c r="Y339" s="13"/>
      <c r="Z339" s="13"/>
    </row>
    <row r="340" ht="15.75" customHeight="1">
      <c r="B340" s="13"/>
      <c r="C340" s="117"/>
      <c r="D340" s="118"/>
      <c r="E340" s="119"/>
      <c r="F340" s="13"/>
      <c r="G340" s="13"/>
      <c r="H340" s="13"/>
      <c r="I340" s="13"/>
      <c r="J340" s="13"/>
      <c r="K340" s="13"/>
      <c r="L340" s="13"/>
      <c r="M340" s="13"/>
      <c r="N340" s="13"/>
      <c r="O340" s="13"/>
      <c r="P340" s="13"/>
      <c r="Q340" s="13"/>
      <c r="R340" s="13"/>
      <c r="S340" s="13"/>
      <c r="T340" s="13"/>
      <c r="U340" s="13"/>
      <c r="V340" s="13"/>
      <c r="W340" s="13"/>
      <c r="X340" s="13"/>
      <c r="Y340" s="13"/>
      <c r="Z340" s="13"/>
    </row>
    <row r="341" ht="15.75" customHeight="1">
      <c r="B341" s="13"/>
      <c r="C341" s="117"/>
      <c r="D341" s="118"/>
      <c r="E341" s="119"/>
      <c r="F341" s="13"/>
      <c r="G341" s="13"/>
      <c r="H341" s="13"/>
      <c r="I341" s="13"/>
      <c r="J341" s="13"/>
      <c r="K341" s="13"/>
      <c r="L341" s="13"/>
      <c r="M341" s="13"/>
      <c r="N341" s="13"/>
      <c r="O341" s="13"/>
      <c r="P341" s="13"/>
      <c r="Q341" s="13"/>
      <c r="R341" s="13"/>
      <c r="S341" s="13"/>
      <c r="T341" s="13"/>
      <c r="U341" s="13"/>
      <c r="V341" s="13"/>
      <c r="W341" s="13"/>
      <c r="X341" s="13"/>
      <c r="Y341" s="13"/>
      <c r="Z341" s="13"/>
    </row>
    <row r="342" ht="15.75" customHeight="1">
      <c r="B342" s="13"/>
      <c r="C342" s="117"/>
      <c r="D342" s="118"/>
      <c r="E342" s="119"/>
      <c r="F342" s="13"/>
      <c r="G342" s="13"/>
      <c r="H342" s="13"/>
      <c r="I342" s="13"/>
      <c r="J342" s="13"/>
      <c r="K342" s="13"/>
      <c r="L342" s="13"/>
      <c r="M342" s="13"/>
      <c r="N342" s="13"/>
      <c r="O342" s="13"/>
      <c r="P342" s="13"/>
      <c r="Q342" s="13"/>
      <c r="R342" s="13"/>
      <c r="S342" s="13"/>
      <c r="T342" s="13"/>
      <c r="U342" s="13"/>
      <c r="V342" s="13"/>
      <c r="W342" s="13"/>
      <c r="X342" s="13"/>
      <c r="Y342" s="13"/>
      <c r="Z342" s="13"/>
    </row>
    <row r="343" ht="15.75" customHeight="1">
      <c r="B343" s="13"/>
      <c r="C343" s="117"/>
      <c r="D343" s="118"/>
      <c r="E343" s="119"/>
      <c r="F343" s="13"/>
      <c r="G343" s="13"/>
      <c r="H343" s="13"/>
      <c r="I343" s="13"/>
      <c r="J343" s="13"/>
      <c r="K343" s="13"/>
      <c r="L343" s="13"/>
      <c r="M343" s="13"/>
      <c r="N343" s="13"/>
      <c r="O343" s="13"/>
      <c r="P343" s="13"/>
      <c r="Q343" s="13"/>
      <c r="R343" s="13"/>
      <c r="S343" s="13"/>
      <c r="T343" s="13"/>
      <c r="U343" s="13"/>
      <c r="V343" s="13"/>
      <c r="W343" s="13"/>
      <c r="X343" s="13"/>
      <c r="Y343" s="13"/>
      <c r="Z343" s="13"/>
    </row>
    <row r="344" ht="15.75" customHeight="1">
      <c r="B344" s="13"/>
      <c r="C344" s="117"/>
      <c r="D344" s="118"/>
      <c r="E344" s="119"/>
      <c r="F344" s="13"/>
      <c r="G344" s="13"/>
      <c r="H344" s="13"/>
      <c r="I344" s="13"/>
      <c r="J344" s="13"/>
      <c r="K344" s="13"/>
      <c r="L344" s="13"/>
      <c r="M344" s="13"/>
      <c r="N344" s="13"/>
      <c r="O344" s="13"/>
      <c r="P344" s="13"/>
      <c r="Q344" s="13"/>
      <c r="R344" s="13"/>
      <c r="S344" s="13"/>
      <c r="T344" s="13"/>
      <c r="U344" s="13"/>
      <c r="V344" s="13"/>
      <c r="W344" s="13"/>
      <c r="X344" s="13"/>
      <c r="Y344" s="13"/>
      <c r="Z344" s="13"/>
    </row>
    <row r="345" ht="15.75" customHeight="1">
      <c r="B345" s="13"/>
      <c r="C345" s="117"/>
      <c r="D345" s="118"/>
      <c r="E345" s="119"/>
      <c r="F345" s="13"/>
      <c r="G345" s="13"/>
      <c r="H345" s="13"/>
      <c r="I345" s="13"/>
      <c r="J345" s="13"/>
      <c r="K345" s="13"/>
      <c r="L345" s="13"/>
      <c r="M345" s="13"/>
      <c r="N345" s="13"/>
      <c r="O345" s="13"/>
      <c r="P345" s="13"/>
      <c r="Q345" s="13"/>
      <c r="R345" s="13"/>
      <c r="S345" s="13"/>
      <c r="T345" s="13"/>
      <c r="U345" s="13"/>
      <c r="V345" s="13"/>
      <c r="W345" s="13"/>
      <c r="X345" s="13"/>
      <c r="Y345" s="13"/>
      <c r="Z345" s="13"/>
    </row>
    <row r="346" ht="15.75" customHeight="1">
      <c r="B346" s="13"/>
      <c r="C346" s="117"/>
      <c r="D346" s="118"/>
      <c r="E346" s="119"/>
      <c r="F346" s="13"/>
      <c r="G346" s="13"/>
      <c r="H346" s="13"/>
      <c r="I346" s="13"/>
      <c r="J346" s="13"/>
      <c r="K346" s="13"/>
      <c r="L346" s="13"/>
      <c r="M346" s="13"/>
      <c r="N346" s="13"/>
      <c r="O346" s="13"/>
      <c r="P346" s="13"/>
      <c r="Q346" s="13"/>
      <c r="R346" s="13"/>
      <c r="S346" s="13"/>
      <c r="T346" s="13"/>
      <c r="U346" s="13"/>
      <c r="V346" s="13"/>
      <c r="W346" s="13"/>
      <c r="X346" s="13"/>
      <c r="Y346" s="13"/>
      <c r="Z346" s="13"/>
    </row>
    <row r="347" ht="15.75" customHeight="1">
      <c r="B347" s="13"/>
      <c r="C347" s="117"/>
      <c r="D347" s="118"/>
      <c r="E347" s="119"/>
      <c r="F347" s="13"/>
      <c r="G347" s="13"/>
      <c r="H347" s="13"/>
      <c r="I347" s="13"/>
      <c r="J347" s="13"/>
      <c r="K347" s="13"/>
      <c r="L347" s="13"/>
      <c r="M347" s="13"/>
      <c r="N347" s="13"/>
      <c r="O347" s="13"/>
      <c r="P347" s="13"/>
      <c r="Q347" s="13"/>
      <c r="R347" s="13"/>
      <c r="S347" s="13"/>
      <c r="T347" s="13"/>
      <c r="U347" s="13"/>
      <c r="V347" s="13"/>
      <c r="W347" s="13"/>
      <c r="X347" s="13"/>
      <c r="Y347" s="13"/>
      <c r="Z347" s="13"/>
    </row>
    <row r="348" ht="15.75" customHeight="1">
      <c r="B348" s="13"/>
      <c r="C348" s="117"/>
      <c r="D348" s="118"/>
      <c r="E348" s="119"/>
      <c r="F348" s="13"/>
      <c r="G348" s="13"/>
      <c r="H348" s="13"/>
      <c r="I348" s="13"/>
      <c r="J348" s="13"/>
      <c r="K348" s="13"/>
      <c r="L348" s="13"/>
      <c r="M348" s="13"/>
      <c r="N348" s="13"/>
      <c r="O348" s="13"/>
      <c r="P348" s="13"/>
      <c r="Q348" s="13"/>
      <c r="R348" s="13"/>
      <c r="S348" s="13"/>
      <c r="T348" s="13"/>
      <c r="U348" s="13"/>
      <c r="V348" s="13"/>
      <c r="W348" s="13"/>
      <c r="X348" s="13"/>
      <c r="Y348" s="13"/>
      <c r="Z348" s="13"/>
    </row>
    <row r="349" ht="15.75" customHeight="1">
      <c r="B349" s="13"/>
      <c r="C349" s="117"/>
      <c r="D349" s="118"/>
      <c r="E349" s="119"/>
      <c r="F349" s="13"/>
      <c r="G349" s="13"/>
      <c r="H349" s="13"/>
      <c r="I349" s="13"/>
      <c r="J349" s="13"/>
      <c r="K349" s="13"/>
      <c r="L349" s="13"/>
      <c r="M349" s="13"/>
      <c r="N349" s="13"/>
      <c r="O349" s="13"/>
      <c r="P349" s="13"/>
      <c r="Q349" s="13"/>
      <c r="R349" s="13"/>
      <c r="S349" s="13"/>
      <c r="T349" s="13"/>
      <c r="U349" s="13"/>
      <c r="V349" s="13"/>
      <c r="W349" s="13"/>
      <c r="X349" s="13"/>
      <c r="Y349" s="13"/>
      <c r="Z349" s="13"/>
    </row>
    <row r="350" ht="15.75" customHeight="1">
      <c r="B350" s="13"/>
      <c r="C350" s="117"/>
      <c r="D350" s="118"/>
      <c r="E350" s="119"/>
      <c r="F350" s="13"/>
      <c r="G350" s="13"/>
      <c r="H350" s="13"/>
      <c r="I350" s="13"/>
      <c r="J350" s="13"/>
      <c r="K350" s="13"/>
      <c r="L350" s="13"/>
      <c r="M350" s="13"/>
      <c r="N350" s="13"/>
      <c r="O350" s="13"/>
      <c r="P350" s="13"/>
      <c r="Q350" s="13"/>
      <c r="R350" s="13"/>
      <c r="S350" s="13"/>
      <c r="T350" s="13"/>
      <c r="U350" s="13"/>
      <c r="V350" s="13"/>
      <c r="W350" s="13"/>
      <c r="X350" s="13"/>
      <c r="Y350" s="13"/>
      <c r="Z350" s="13"/>
    </row>
    <row r="351" ht="15.75" customHeight="1">
      <c r="B351" s="13"/>
      <c r="C351" s="117"/>
      <c r="D351" s="118"/>
      <c r="E351" s="119"/>
      <c r="F351" s="13"/>
      <c r="G351" s="13"/>
      <c r="H351" s="13"/>
      <c r="I351" s="13"/>
      <c r="J351" s="13"/>
      <c r="K351" s="13"/>
      <c r="L351" s="13"/>
      <c r="M351" s="13"/>
      <c r="N351" s="13"/>
      <c r="O351" s="13"/>
      <c r="P351" s="13"/>
      <c r="Q351" s="13"/>
      <c r="R351" s="13"/>
      <c r="S351" s="13"/>
      <c r="T351" s="13"/>
      <c r="U351" s="13"/>
      <c r="V351" s="13"/>
      <c r="W351" s="13"/>
      <c r="X351" s="13"/>
      <c r="Y351" s="13"/>
      <c r="Z351" s="13"/>
    </row>
    <row r="352" ht="15.75" customHeight="1">
      <c r="B352" s="13"/>
      <c r="C352" s="117"/>
      <c r="D352" s="118"/>
      <c r="E352" s="119"/>
      <c r="F352" s="13"/>
      <c r="G352" s="13"/>
      <c r="H352" s="13"/>
      <c r="I352" s="13"/>
      <c r="J352" s="13"/>
      <c r="K352" s="13"/>
      <c r="L352" s="13"/>
      <c r="M352" s="13"/>
      <c r="N352" s="13"/>
      <c r="O352" s="13"/>
      <c r="P352" s="13"/>
      <c r="Q352" s="13"/>
      <c r="R352" s="13"/>
      <c r="S352" s="13"/>
      <c r="T352" s="13"/>
      <c r="U352" s="13"/>
      <c r="V352" s="13"/>
      <c r="W352" s="13"/>
      <c r="X352" s="13"/>
      <c r="Y352" s="13"/>
      <c r="Z352" s="13"/>
    </row>
    <row r="353" ht="15.75" customHeight="1">
      <c r="B353" s="13"/>
      <c r="C353" s="117"/>
      <c r="D353" s="118"/>
      <c r="E353" s="119"/>
      <c r="F353" s="13"/>
      <c r="G353" s="13"/>
      <c r="H353" s="13"/>
      <c r="I353" s="13"/>
      <c r="J353" s="13"/>
      <c r="K353" s="13"/>
      <c r="L353" s="13"/>
      <c r="M353" s="13"/>
      <c r="N353" s="13"/>
      <c r="O353" s="13"/>
      <c r="P353" s="13"/>
      <c r="Q353" s="13"/>
      <c r="R353" s="13"/>
      <c r="S353" s="13"/>
      <c r="T353" s="13"/>
      <c r="U353" s="13"/>
      <c r="V353" s="13"/>
      <c r="W353" s="13"/>
      <c r="X353" s="13"/>
      <c r="Y353" s="13"/>
      <c r="Z353" s="13"/>
    </row>
    <row r="354" ht="15.75" customHeight="1">
      <c r="B354" s="13"/>
      <c r="C354" s="117"/>
      <c r="D354" s="118"/>
      <c r="E354" s="119"/>
      <c r="F354" s="13"/>
      <c r="G354" s="13"/>
      <c r="H354" s="13"/>
      <c r="I354" s="13"/>
      <c r="J354" s="13"/>
      <c r="K354" s="13"/>
      <c r="L354" s="13"/>
      <c r="M354" s="13"/>
      <c r="N354" s="13"/>
      <c r="O354" s="13"/>
      <c r="P354" s="13"/>
      <c r="Q354" s="13"/>
      <c r="R354" s="13"/>
      <c r="S354" s="13"/>
      <c r="T354" s="13"/>
      <c r="U354" s="13"/>
      <c r="V354" s="13"/>
      <c r="W354" s="13"/>
      <c r="X354" s="13"/>
      <c r="Y354" s="13"/>
      <c r="Z354" s="13"/>
    </row>
    <row r="355" ht="15.75" customHeight="1">
      <c r="B355" s="13"/>
      <c r="C355" s="117"/>
      <c r="D355" s="118"/>
      <c r="E355" s="119"/>
      <c r="F355" s="13"/>
      <c r="G355" s="13"/>
      <c r="H355" s="13"/>
      <c r="I355" s="13"/>
      <c r="J355" s="13"/>
      <c r="K355" s="13"/>
      <c r="L355" s="13"/>
      <c r="M355" s="13"/>
      <c r="N355" s="13"/>
      <c r="O355" s="13"/>
      <c r="P355" s="13"/>
      <c r="Q355" s="13"/>
      <c r="R355" s="13"/>
      <c r="S355" s="13"/>
      <c r="T355" s="13"/>
      <c r="U355" s="13"/>
      <c r="V355" s="13"/>
      <c r="W355" s="13"/>
      <c r="X355" s="13"/>
      <c r="Y355" s="13"/>
      <c r="Z355" s="13"/>
    </row>
    <row r="356" ht="15.75" customHeight="1">
      <c r="B356" s="13"/>
      <c r="C356" s="117"/>
      <c r="D356" s="118"/>
      <c r="E356" s="119"/>
      <c r="F356" s="13"/>
      <c r="G356" s="13"/>
      <c r="H356" s="13"/>
      <c r="I356" s="13"/>
      <c r="J356" s="13"/>
      <c r="K356" s="13"/>
      <c r="L356" s="13"/>
      <c r="M356" s="13"/>
      <c r="N356" s="13"/>
      <c r="O356" s="13"/>
      <c r="P356" s="13"/>
      <c r="Q356" s="13"/>
      <c r="R356" s="13"/>
      <c r="S356" s="13"/>
      <c r="T356" s="13"/>
      <c r="U356" s="13"/>
      <c r="V356" s="13"/>
      <c r="W356" s="13"/>
      <c r="X356" s="13"/>
      <c r="Y356" s="13"/>
      <c r="Z356" s="13"/>
    </row>
    <row r="357" ht="15.75" customHeight="1">
      <c r="B357" s="13"/>
      <c r="C357" s="117"/>
      <c r="D357" s="118"/>
      <c r="E357" s="119"/>
      <c r="F357" s="13"/>
      <c r="G357" s="13"/>
      <c r="H357" s="13"/>
      <c r="I357" s="13"/>
      <c r="J357" s="13"/>
      <c r="K357" s="13"/>
      <c r="L357" s="13"/>
      <c r="M357" s="13"/>
      <c r="N357" s="13"/>
      <c r="O357" s="13"/>
      <c r="P357" s="13"/>
      <c r="Q357" s="13"/>
      <c r="R357" s="13"/>
      <c r="S357" s="13"/>
      <c r="T357" s="13"/>
      <c r="U357" s="13"/>
      <c r="V357" s="13"/>
      <c r="W357" s="13"/>
      <c r="X357" s="13"/>
      <c r="Y357" s="13"/>
      <c r="Z357" s="13"/>
    </row>
    <row r="358" ht="15.75" customHeight="1">
      <c r="B358" s="13"/>
      <c r="C358" s="117"/>
      <c r="D358" s="118"/>
      <c r="E358" s="119"/>
      <c r="F358" s="13"/>
      <c r="G358" s="13"/>
      <c r="H358" s="13"/>
      <c r="I358" s="13"/>
      <c r="J358" s="13"/>
      <c r="K358" s="13"/>
      <c r="L358" s="13"/>
      <c r="M358" s="13"/>
      <c r="N358" s="13"/>
      <c r="O358" s="13"/>
      <c r="P358" s="13"/>
      <c r="Q358" s="13"/>
      <c r="R358" s="13"/>
      <c r="S358" s="13"/>
      <c r="T358" s="13"/>
      <c r="U358" s="13"/>
      <c r="V358" s="13"/>
      <c r="W358" s="13"/>
      <c r="X358" s="13"/>
      <c r="Y358" s="13"/>
      <c r="Z358" s="13"/>
    </row>
    <row r="359" ht="15.75" customHeight="1">
      <c r="B359" s="13"/>
      <c r="C359" s="117"/>
      <c r="D359" s="118"/>
      <c r="E359" s="119"/>
      <c r="F359" s="13"/>
      <c r="G359" s="13"/>
      <c r="H359" s="13"/>
      <c r="I359" s="13"/>
      <c r="J359" s="13"/>
      <c r="K359" s="13"/>
      <c r="L359" s="13"/>
      <c r="M359" s="13"/>
      <c r="N359" s="13"/>
      <c r="O359" s="13"/>
      <c r="P359" s="13"/>
      <c r="Q359" s="13"/>
      <c r="R359" s="13"/>
      <c r="S359" s="13"/>
      <c r="T359" s="13"/>
      <c r="U359" s="13"/>
      <c r="V359" s="13"/>
      <c r="W359" s="13"/>
      <c r="X359" s="13"/>
      <c r="Y359" s="13"/>
      <c r="Z359" s="13"/>
    </row>
    <row r="360" ht="15.75" customHeight="1">
      <c r="B360" s="13"/>
      <c r="C360" s="117"/>
      <c r="D360" s="118"/>
      <c r="E360" s="119"/>
      <c r="F360" s="13"/>
      <c r="G360" s="13"/>
      <c r="H360" s="13"/>
      <c r="I360" s="13"/>
      <c r="J360" s="13"/>
      <c r="K360" s="13"/>
      <c r="L360" s="13"/>
      <c r="M360" s="13"/>
      <c r="N360" s="13"/>
      <c r="O360" s="13"/>
      <c r="P360" s="13"/>
      <c r="Q360" s="13"/>
      <c r="R360" s="13"/>
      <c r="S360" s="13"/>
      <c r="T360" s="13"/>
      <c r="U360" s="13"/>
      <c r="V360" s="13"/>
      <c r="W360" s="13"/>
      <c r="X360" s="13"/>
      <c r="Y360" s="13"/>
      <c r="Z360" s="13"/>
    </row>
    <row r="361" ht="15.75" customHeight="1">
      <c r="B361" s="13"/>
      <c r="C361" s="117"/>
      <c r="D361" s="118"/>
      <c r="E361" s="119"/>
      <c r="F361" s="13"/>
      <c r="G361" s="13"/>
      <c r="H361" s="13"/>
      <c r="I361" s="13"/>
      <c r="J361" s="13"/>
      <c r="K361" s="13"/>
      <c r="L361" s="13"/>
      <c r="M361" s="13"/>
      <c r="N361" s="13"/>
      <c r="O361" s="13"/>
      <c r="P361" s="13"/>
      <c r="Q361" s="13"/>
      <c r="R361" s="13"/>
      <c r="S361" s="13"/>
      <c r="T361" s="13"/>
      <c r="U361" s="13"/>
      <c r="V361" s="13"/>
      <c r="W361" s="13"/>
      <c r="X361" s="13"/>
      <c r="Y361" s="13"/>
      <c r="Z361" s="13"/>
    </row>
    <row r="362" ht="15.75" customHeight="1">
      <c r="B362" s="13"/>
      <c r="C362" s="117"/>
      <c r="D362" s="118"/>
      <c r="E362" s="119"/>
      <c r="F362" s="13"/>
      <c r="G362" s="13"/>
      <c r="H362" s="13"/>
      <c r="I362" s="13"/>
      <c r="J362" s="13"/>
      <c r="K362" s="13"/>
      <c r="L362" s="13"/>
      <c r="M362" s="13"/>
      <c r="N362" s="13"/>
      <c r="O362" s="13"/>
      <c r="P362" s="13"/>
      <c r="Q362" s="13"/>
      <c r="R362" s="13"/>
      <c r="S362" s="13"/>
      <c r="T362" s="13"/>
      <c r="U362" s="13"/>
      <c r="V362" s="13"/>
      <c r="W362" s="13"/>
      <c r="X362" s="13"/>
      <c r="Y362" s="13"/>
      <c r="Z362" s="13"/>
    </row>
    <row r="363" ht="15.75" customHeight="1">
      <c r="B363" s="13"/>
      <c r="C363" s="117"/>
      <c r="D363" s="118"/>
      <c r="E363" s="119"/>
      <c r="F363" s="13"/>
      <c r="G363" s="13"/>
      <c r="H363" s="13"/>
      <c r="I363" s="13"/>
      <c r="J363" s="13"/>
      <c r="K363" s="13"/>
      <c r="L363" s="13"/>
      <c r="M363" s="13"/>
      <c r="N363" s="13"/>
      <c r="O363" s="13"/>
      <c r="P363" s="13"/>
      <c r="Q363" s="13"/>
      <c r="R363" s="13"/>
      <c r="S363" s="13"/>
      <c r="T363" s="13"/>
      <c r="U363" s="13"/>
      <c r="V363" s="13"/>
      <c r="W363" s="13"/>
      <c r="X363" s="13"/>
      <c r="Y363" s="13"/>
      <c r="Z363" s="13"/>
    </row>
    <row r="364" ht="15.75" customHeight="1">
      <c r="B364" s="13"/>
      <c r="C364" s="117"/>
      <c r="D364" s="118"/>
      <c r="E364" s="119"/>
      <c r="F364" s="13"/>
      <c r="G364" s="13"/>
      <c r="H364" s="13"/>
      <c r="I364" s="13"/>
      <c r="J364" s="13"/>
      <c r="K364" s="13"/>
      <c r="L364" s="13"/>
      <c r="M364" s="13"/>
      <c r="N364" s="13"/>
      <c r="O364" s="13"/>
      <c r="P364" s="13"/>
      <c r="Q364" s="13"/>
      <c r="R364" s="13"/>
      <c r="S364" s="13"/>
      <c r="T364" s="13"/>
      <c r="U364" s="13"/>
      <c r="V364" s="13"/>
      <c r="W364" s="13"/>
      <c r="X364" s="13"/>
      <c r="Y364" s="13"/>
      <c r="Z364" s="13"/>
    </row>
    <row r="365" ht="15.75" customHeight="1">
      <c r="B365" s="13"/>
      <c r="C365" s="117"/>
      <c r="D365" s="118"/>
      <c r="E365" s="119"/>
      <c r="F365" s="13"/>
      <c r="G365" s="13"/>
      <c r="H365" s="13"/>
      <c r="I365" s="13"/>
      <c r="J365" s="13"/>
      <c r="K365" s="13"/>
      <c r="L365" s="13"/>
      <c r="M365" s="13"/>
      <c r="N365" s="13"/>
      <c r="O365" s="13"/>
      <c r="P365" s="13"/>
      <c r="Q365" s="13"/>
      <c r="R365" s="13"/>
      <c r="S365" s="13"/>
      <c r="T365" s="13"/>
      <c r="U365" s="13"/>
      <c r="V365" s="13"/>
      <c r="W365" s="13"/>
      <c r="X365" s="13"/>
      <c r="Y365" s="13"/>
      <c r="Z365" s="13"/>
    </row>
    <row r="366" ht="15.75" customHeight="1">
      <c r="B366" s="13"/>
      <c r="C366" s="117"/>
      <c r="D366" s="118"/>
      <c r="E366" s="119"/>
      <c r="F366" s="13"/>
      <c r="G366" s="13"/>
      <c r="H366" s="13"/>
      <c r="I366" s="13"/>
      <c r="J366" s="13"/>
      <c r="K366" s="13"/>
      <c r="L366" s="13"/>
      <c r="M366" s="13"/>
      <c r="N366" s="13"/>
      <c r="O366" s="13"/>
      <c r="P366" s="13"/>
      <c r="Q366" s="13"/>
      <c r="R366" s="13"/>
      <c r="S366" s="13"/>
      <c r="T366" s="13"/>
      <c r="U366" s="13"/>
      <c r="V366" s="13"/>
      <c r="W366" s="13"/>
      <c r="X366" s="13"/>
      <c r="Y366" s="13"/>
      <c r="Z366" s="13"/>
    </row>
    <row r="367" ht="15.75" customHeight="1">
      <c r="B367" s="13"/>
      <c r="C367" s="117"/>
      <c r="D367" s="118"/>
      <c r="E367" s="119"/>
      <c r="F367" s="13"/>
      <c r="G367" s="13"/>
      <c r="H367" s="13"/>
      <c r="I367" s="13"/>
      <c r="J367" s="13"/>
      <c r="K367" s="13"/>
      <c r="L367" s="13"/>
      <c r="M367" s="13"/>
      <c r="N367" s="13"/>
      <c r="O367" s="13"/>
      <c r="P367" s="13"/>
      <c r="Q367" s="13"/>
      <c r="R367" s="13"/>
      <c r="S367" s="13"/>
      <c r="T367" s="13"/>
      <c r="U367" s="13"/>
      <c r="V367" s="13"/>
      <c r="W367" s="13"/>
      <c r="X367" s="13"/>
      <c r="Y367" s="13"/>
      <c r="Z367" s="13"/>
    </row>
    <row r="368" ht="15.75" customHeight="1">
      <c r="B368" s="13"/>
      <c r="C368" s="117"/>
      <c r="D368" s="118"/>
      <c r="E368" s="119"/>
      <c r="F368" s="13"/>
      <c r="G368" s="13"/>
      <c r="H368" s="13"/>
      <c r="I368" s="13"/>
      <c r="J368" s="13"/>
      <c r="K368" s="13"/>
      <c r="L368" s="13"/>
      <c r="M368" s="13"/>
      <c r="N368" s="13"/>
      <c r="O368" s="13"/>
      <c r="P368" s="13"/>
      <c r="Q368" s="13"/>
      <c r="R368" s="13"/>
      <c r="S368" s="13"/>
      <c r="T368" s="13"/>
      <c r="U368" s="13"/>
      <c r="V368" s="13"/>
      <c r="W368" s="13"/>
      <c r="X368" s="13"/>
      <c r="Y368" s="13"/>
      <c r="Z368" s="13"/>
    </row>
    <row r="369" ht="15.75" customHeight="1">
      <c r="B369" s="13"/>
      <c r="C369" s="117"/>
      <c r="D369" s="118"/>
      <c r="E369" s="119"/>
      <c r="F369" s="13"/>
      <c r="G369" s="13"/>
      <c r="H369" s="13"/>
      <c r="I369" s="13"/>
      <c r="J369" s="13"/>
      <c r="K369" s="13"/>
      <c r="L369" s="13"/>
      <c r="M369" s="13"/>
      <c r="N369" s="13"/>
      <c r="O369" s="13"/>
      <c r="P369" s="13"/>
      <c r="Q369" s="13"/>
      <c r="R369" s="13"/>
      <c r="S369" s="13"/>
      <c r="T369" s="13"/>
      <c r="U369" s="13"/>
      <c r="V369" s="13"/>
      <c r="W369" s="13"/>
      <c r="X369" s="13"/>
      <c r="Y369" s="13"/>
      <c r="Z369" s="13"/>
    </row>
    <row r="370" ht="15.75" customHeight="1">
      <c r="B370" s="13"/>
      <c r="C370" s="117"/>
      <c r="D370" s="118"/>
      <c r="E370" s="119"/>
      <c r="F370" s="13"/>
      <c r="G370" s="13"/>
      <c r="H370" s="13"/>
      <c r="I370" s="13"/>
      <c r="J370" s="13"/>
      <c r="K370" s="13"/>
      <c r="L370" s="13"/>
      <c r="M370" s="13"/>
      <c r="N370" s="13"/>
      <c r="O370" s="13"/>
      <c r="P370" s="13"/>
      <c r="Q370" s="13"/>
      <c r="R370" s="13"/>
      <c r="S370" s="13"/>
      <c r="T370" s="13"/>
      <c r="U370" s="13"/>
      <c r="V370" s="13"/>
      <c r="W370" s="13"/>
      <c r="X370" s="13"/>
      <c r="Y370" s="13"/>
      <c r="Z370" s="13"/>
    </row>
    <row r="371" ht="15.75" customHeight="1">
      <c r="B371" s="13"/>
      <c r="C371" s="117"/>
      <c r="D371" s="118"/>
      <c r="E371" s="119"/>
      <c r="F371" s="13"/>
      <c r="G371" s="13"/>
      <c r="H371" s="13"/>
      <c r="I371" s="13"/>
      <c r="J371" s="13"/>
      <c r="K371" s="13"/>
      <c r="L371" s="13"/>
      <c r="M371" s="13"/>
      <c r="N371" s="13"/>
      <c r="O371" s="13"/>
      <c r="P371" s="13"/>
      <c r="Q371" s="13"/>
      <c r="R371" s="13"/>
      <c r="S371" s="13"/>
      <c r="T371" s="13"/>
      <c r="U371" s="13"/>
      <c r="V371" s="13"/>
      <c r="W371" s="13"/>
      <c r="X371" s="13"/>
      <c r="Y371" s="13"/>
      <c r="Z371" s="13"/>
    </row>
    <row r="372" ht="15.75" customHeight="1">
      <c r="B372" s="13"/>
      <c r="C372" s="117"/>
      <c r="D372" s="118"/>
      <c r="E372" s="119"/>
      <c r="F372" s="13"/>
      <c r="G372" s="13"/>
      <c r="H372" s="13"/>
      <c r="I372" s="13"/>
      <c r="J372" s="13"/>
      <c r="K372" s="13"/>
      <c r="L372" s="13"/>
      <c r="M372" s="13"/>
      <c r="N372" s="13"/>
      <c r="O372" s="13"/>
      <c r="P372" s="13"/>
      <c r="Q372" s="13"/>
      <c r="R372" s="13"/>
      <c r="S372" s="13"/>
      <c r="T372" s="13"/>
      <c r="U372" s="13"/>
      <c r="V372" s="13"/>
      <c r="W372" s="13"/>
      <c r="X372" s="13"/>
      <c r="Y372" s="13"/>
      <c r="Z372" s="13"/>
    </row>
    <row r="373" ht="15.75" customHeight="1">
      <c r="B373" s="13"/>
      <c r="C373" s="117"/>
      <c r="D373" s="118"/>
      <c r="E373" s="119"/>
      <c r="F373" s="13"/>
      <c r="G373" s="13"/>
      <c r="H373" s="13"/>
      <c r="I373" s="13"/>
      <c r="J373" s="13"/>
      <c r="K373" s="13"/>
      <c r="L373" s="13"/>
      <c r="M373" s="13"/>
      <c r="N373" s="13"/>
      <c r="O373" s="13"/>
      <c r="P373" s="13"/>
      <c r="Q373" s="13"/>
      <c r="R373" s="13"/>
      <c r="S373" s="13"/>
      <c r="T373" s="13"/>
      <c r="U373" s="13"/>
      <c r="V373" s="13"/>
      <c r="W373" s="13"/>
      <c r="X373" s="13"/>
      <c r="Y373" s="13"/>
      <c r="Z373" s="13"/>
    </row>
    <row r="374" ht="15.75" customHeight="1">
      <c r="B374" s="13"/>
      <c r="C374" s="117"/>
      <c r="D374" s="118"/>
      <c r="E374" s="119"/>
      <c r="F374" s="13"/>
      <c r="G374" s="13"/>
      <c r="H374" s="13"/>
      <c r="I374" s="13"/>
      <c r="J374" s="13"/>
      <c r="K374" s="13"/>
      <c r="L374" s="13"/>
      <c r="M374" s="13"/>
      <c r="N374" s="13"/>
      <c r="O374" s="13"/>
      <c r="P374" s="13"/>
      <c r="Q374" s="13"/>
      <c r="R374" s="13"/>
      <c r="S374" s="13"/>
      <c r="T374" s="13"/>
      <c r="U374" s="13"/>
      <c r="V374" s="13"/>
      <c r="W374" s="13"/>
      <c r="X374" s="13"/>
      <c r="Y374" s="13"/>
      <c r="Z374" s="13"/>
    </row>
    <row r="375" ht="15.75" customHeight="1">
      <c r="B375" s="13"/>
      <c r="C375" s="117"/>
      <c r="D375" s="118"/>
      <c r="E375" s="119"/>
      <c r="F375" s="13"/>
      <c r="G375" s="13"/>
      <c r="H375" s="13"/>
      <c r="I375" s="13"/>
      <c r="J375" s="13"/>
      <c r="K375" s="13"/>
      <c r="L375" s="13"/>
      <c r="M375" s="13"/>
      <c r="N375" s="13"/>
      <c r="O375" s="13"/>
      <c r="P375" s="13"/>
      <c r="Q375" s="13"/>
      <c r="R375" s="13"/>
      <c r="S375" s="13"/>
      <c r="T375" s="13"/>
      <c r="U375" s="13"/>
      <c r="V375" s="13"/>
      <c r="W375" s="13"/>
      <c r="X375" s="13"/>
      <c r="Y375" s="13"/>
      <c r="Z375" s="13"/>
    </row>
    <row r="376" ht="15.75" customHeight="1">
      <c r="B376" s="13"/>
      <c r="C376" s="117"/>
      <c r="D376" s="118"/>
      <c r="E376" s="119"/>
      <c r="F376" s="13"/>
      <c r="G376" s="13"/>
      <c r="H376" s="13"/>
      <c r="I376" s="13"/>
      <c r="J376" s="13"/>
      <c r="K376" s="13"/>
      <c r="L376" s="13"/>
      <c r="M376" s="13"/>
      <c r="N376" s="13"/>
      <c r="O376" s="13"/>
      <c r="P376" s="13"/>
      <c r="Q376" s="13"/>
      <c r="R376" s="13"/>
      <c r="S376" s="13"/>
      <c r="T376" s="13"/>
      <c r="U376" s="13"/>
      <c r="V376" s="13"/>
      <c r="W376" s="13"/>
      <c r="X376" s="13"/>
      <c r="Y376" s="13"/>
      <c r="Z376" s="13"/>
    </row>
    <row r="377" ht="15.75" customHeight="1">
      <c r="B377" s="13"/>
      <c r="C377" s="117"/>
      <c r="D377" s="118"/>
      <c r="E377" s="119"/>
      <c r="F377" s="13"/>
      <c r="G377" s="13"/>
      <c r="H377" s="13"/>
      <c r="I377" s="13"/>
      <c r="J377" s="13"/>
      <c r="K377" s="13"/>
      <c r="L377" s="13"/>
      <c r="M377" s="13"/>
      <c r="N377" s="13"/>
      <c r="O377" s="13"/>
      <c r="P377" s="13"/>
      <c r="Q377" s="13"/>
      <c r="R377" s="13"/>
      <c r="S377" s="13"/>
      <c r="T377" s="13"/>
      <c r="U377" s="13"/>
      <c r="V377" s="13"/>
      <c r="W377" s="13"/>
      <c r="X377" s="13"/>
      <c r="Y377" s="13"/>
      <c r="Z377" s="13"/>
    </row>
    <row r="378" ht="15.75" customHeight="1">
      <c r="B378" s="13"/>
      <c r="C378" s="117"/>
      <c r="D378" s="118"/>
      <c r="E378" s="119"/>
      <c r="F378" s="13"/>
      <c r="G378" s="13"/>
      <c r="H378" s="13"/>
      <c r="I378" s="13"/>
      <c r="J378" s="13"/>
      <c r="K378" s="13"/>
      <c r="L378" s="13"/>
      <c r="M378" s="13"/>
      <c r="N378" s="13"/>
      <c r="O378" s="13"/>
      <c r="P378" s="13"/>
      <c r="Q378" s="13"/>
      <c r="R378" s="13"/>
      <c r="S378" s="13"/>
      <c r="T378" s="13"/>
      <c r="U378" s="13"/>
      <c r="V378" s="13"/>
      <c r="W378" s="13"/>
      <c r="X378" s="13"/>
      <c r="Y378" s="13"/>
      <c r="Z378" s="13"/>
    </row>
    <row r="379" ht="15.75" customHeight="1">
      <c r="B379" s="13"/>
      <c r="C379" s="117"/>
      <c r="D379" s="118"/>
      <c r="E379" s="119"/>
      <c r="F379" s="13"/>
      <c r="G379" s="13"/>
      <c r="H379" s="13"/>
      <c r="I379" s="13"/>
      <c r="J379" s="13"/>
      <c r="K379" s="13"/>
      <c r="L379" s="13"/>
      <c r="M379" s="13"/>
      <c r="N379" s="13"/>
      <c r="O379" s="13"/>
      <c r="P379" s="13"/>
      <c r="Q379" s="13"/>
      <c r="R379" s="13"/>
      <c r="S379" s="13"/>
      <c r="T379" s="13"/>
      <c r="U379" s="13"/>
      <c r="V379" s="13"/>
      <c r="W379" s="13"/>
      <c r="X379" s="13"/>
      <c r="Y379" s="13"/>
      <c r="Z379" s="13"/>
    </row>
    <row r="380" ht="15.75" customHeight="1">
      <c r="B380" s="13"/>
      <c r="C380" s="117"/>
      <c r="D380" s="118"/>
      <c r="E380" s="119"/>
      <c r="F380" s="13"/>
      <c r="G380" s="13"/>
      <c r="H380" s="13"/>
      <c r="I380" s="13"/>
      <c r="J380" s="13"/>
      <c r="K380" s="13"/>
      <c r="L380" s="13"/>
      <c r="M380" s="13"/>
      <c r="N380" s="13"/>
      <c r="O380" s="13"/>
      <c r="P380" s="13"/>
      <c r="Q380" s="13"/>
      <c r="R380" s="13"/>
      <c r="S380" s="13"/>
      <c r="T380" s="13"/>
      <c r="U380" s="13"/>
      <c r="V380" s="13"/>
      <c r="W380" s="13"/>
      <c r="X380" s="13"/>
      <c r="Y380" s="13"/>
      <c r="Z380" s="13"/>
    </row>
    <row r="381" ht="15.75" customHeight="1">
      <c r="B381" s="13"/>
      <c r="C381" s="117"/>
      <c r="D381" s="118"/>
      <c r="E381" s="119"/>
      <c r="F381" s="13"/>
      <c r="G381" s="13"/>
      <c r="H381" s="13"/>
      <c r="I381" s="13"/>
      <c r="J381" s="13"/>
      <c r="K381" s="13"/>
      <c r="L381" s="13"/>
      <c r="M381" s="13"/>
      <c r="N381" s="13"/>
      <c r="O381" s="13"/>
      <c r="P381" s="13"/>
      <c r="Q381" s="13"/>
      <c r="R381" s="13"/>
      <c r="S381" s="13"/>
      <c r="T381" s="13"/>
      <c r="U381" s="13"/>
      <c r="V381" s="13"/>
      <c r="W381" s="13"/>
      <c r="X381" s="13"/>
      <c r="Y381" s="13"/>
      <c r="Z381" s="13"/>
    </row>
    <row r="382" ht="15.75" customHeight="1">
      <c r="B382" s="13"/>
      <c r="C382" s="117"/>
      <c r="D382" s="118"/>
      <c r="E382" s="119"/>
      <c r="F382" s="13"/>
      <c r="G382" s="13"/>
      <c r="H382" s="13"/>
      <c r="I382" s="13"/>
      <c r="J382" s="13"/>
      <c r="K382" s="13"/>
      <c r="L382" s="13"/>
      <c r="M382" s="13"/>
      <c r="N382" s="13"/>
      <c r="O382" s="13"/>
      <c r="P382" s="13"/>
      <c r="Q382" s="13"/>
      <c r="R382" s="13"/>
      <c r="S382" s="13"/>
      <c r="T382" s="13"/>
      <c r="U382" s="13"/>
      <c r="V382" s="13"/>
      <c r="W382" s="13"/>
      <c r="X382" s="13"/>
      <c r="Y382" s="13"/>
      <c r="Z382" s="13"/>
    </row>
    <row r="383" ht="15.75" customHeight="1">
      <c r="B383" s="13"/>
      <c r="C383" s="117"/>
      <c r="D383" s="118"/>
      <c r="E383" s="119"/>
      <c r="F383" s="13"/>
      <c r="G383" s="13"/>
      <c r="H383" s="13"/>
      <c r="I383" s="13"/>
      <c r="J383" s="13"/>
      <c r="K383" s="13"/>
      <c r="L383" s="13"/>
      <c r="M383" s="13"/>
      <c r="N383" s="13"/>
      <c r="O383" s="13"/>
      <c r="P383" s="13"/>
      <c r="Q383" s="13"/>
      <c r="R383" s="13"/>
      <c r="S383" s="13"/>
      <c r="T383" s="13"/>
      <c r="U383" s="13"/>
      <c r="V383" s="13"/>
      <c r="W383" s="13"/>
      <c r="X383" s="13"/>
      <c r="Y383" s="13"/>
      <c r="Z383" s="13"/>
    </row>
    <row r="384" ht="15.75" customHeight="1">
      <c r="B384" s="13"/>
      <c r="C384" s="117"/>
      <c r="D384" s="118"/>
      <c r="E384" s="119"/>
      <c r="F384" s="13"/>
      <c r="G384" s="13"/>
      <c r="H384" s="13"/>
      <c r="I384" s="13"/>
      <c r="J384" s="13"/>
      <c r="K384" s="13"/>
      <c r="L384" s="13"/>
      <c r="M384" s="13"/>
      <c r="N384" s="13"/>
      <c r="O384" s="13"/>
      <c r="P384" s="13"/>
      <c r="Q384" s="13"/>
      <c r="R384" s="13"/>
      <c r="S384" s="13"/>
      <c r="T384" s="13"/>
      <c r="U384" s="13"/>
      <c r="V384" s="13"/>
      <c r="W384" s="13"/>
      <c r="X384" s="13"/>
      <c r="Y384" s="13"/>
      <c r="Z384" s="13"/>
    </row>
    <row r="385" ht="15.75" customHeight="1">
      <c r="B385" s="13"/>
      <c r="C385" s="117"/>
      <c r="D385" s="118"/>
      <c r="E385" s="119"/>
      <c r="F385" s="13"/>
      <c r="G385" s="13"/>
      <c r="H385" s="13"/>
      <c r="I385" s="13"/>
      <c r="J385" s="13"/>
      <c r="K385" s="13"/>
      <c r="L385" s="13"/>
      <c r="M385" s="13"/>
      <c r="N385" s="13"/>
      <c r="O385" s="13"/>
      <c r="P385" s="13"/>
      <c r="Q385" s="13"/>
      <c r="R385" s="13"/>
      <c r="S385" s="13"/>
      <c r="T385" s="13"/>
      <c r="U385" s="13"/>
      <c r="V385" s="13"/>
      <c r="W385" s="13"/>
      <c r="X385" s="13"/>
      <c r="Y385" s="13"/>
      <c r="Z385" s="13"/>
    </row>
    <row r="386" ht="15.75" customHeight="1">
      <c r="B386" s="13"/>
      <c r="C386" s="117"/>
      <c r="D386" s="118"/>
      <c r="E386" s="119"/>
      <c r="F386" s="13"/>
      <c r="G386" s="13"/>
      <c r="H386" s="13"/>
      <c r="I386" s="13"/>
      <c r="J386" s="13"/>
      <c r="K386" s="13"/>
      <c r="L386" s="13"/>
      <c r="M386" s="13"/>
      <c r="N386" s="13"/>
      <c r="O386" s="13"/>
      <c r="P386" s="13"/>
      <c r="Q386" s="13"/>
      <c r="R386" s="13"/>
      <c r="S386" s="13"/>
      <c r="T386" s="13"/>
      <c r="U386" s="13"/>
      <c r="V386" s="13"/>
      <c r="W386" s="13"/>
      <c r="X386" s="13"/>
      <c r="Y386" s="13"/>
      <c r="Z386" s="13"/>
    </row>
    <row r="387" ht="15.75" customHeight="1">
      <c r="B387" s="13"/>
      <c r="C387" s="117"/>
      <c r="D387" s="118"/>
      <c r="E387" s="119"/>
      <c r="F387" s="13"/>
      <c r="G387" s="13"/>
      <c r="H387" s="13"/>
      <c r="I387" s="13"/>
      <c r="J387" s="13"/>
      <c r="K387" s="13"/>
      <c r="L387" s="13"/>
      <c r="M387" s="13"/>
      <c r="N387" s="13"/>
      <c r="O387" s="13"/>
      <c r="P387" s="13"/>
      <c r="Q387" s="13"/>
      <c r="R387" s="13"/>
      <c r="S387" s="13"/>
      <c r="T387" s="13"/>
      <c r="U387" s="13"/>
      <c r="V387" s="13"/>
      <c r="W387" s="13"/>
      <c r="X387" s="13"/>
      <c r="Y387" s="13"/>
      <c r="Z387" s="13"/>
    </row>
    <row r="388" ht="15.75" customHeight="1">
      <c r="B388" s="13"/>
      <c r="C388" s="117"/>
      <c r="D388" s="118"/>
      <c r="E388" s="119"/>
      <c r="F388" s="13"/>
      <c r="G388" s="13"/>
      <c r="H388" s="13"/>
      <c r="I388" s="13"/>
      <c r="J388" s="13"/>
      <c r="K388" s="13"/>
      <c r="L388" s="13"/>
      <c r="M388" s="13"/>
      <c r="N388" s="13"/>
      <c r="O388" s="13"/>
      <c r="P388" s="13"/>
      <c r="Q388" s="13"/>
      <c r="R388" s="13"/>
      <c r="S388" s="13"/>
      <c r="T388" s="13"/>
      <c r="U388" s="13"/>
      <c r="V388" s="13"/>
      <c r="W388" s="13"/>
      <c r="X388" s="13"/>
      <c r="Y388" s="13"/>
      <c r="Z388" s="13"/>
    </row>
    <row r="389" ht="15.75" customHeight="1">
      <c r="B389" s="13"/>
      <c r="C389" s="117"/>
      <c r="D389" s="118"/>
      <c r="E389" s="119"/>
      <c r="F389" s="13"/>
      <c r="G389" s="13"/>
      <c r="H389" s="13"/>
      <c r="I389" s="13"/>
      <c r="J389" s="13"/>
      <c r="K389" s="13"/>
      <c r="L389" s="13"/>
      <c r="M389" s="13"/>
      <c r="N389" s="13"/>
      <c r="O389" s="13"/>
      <c r="P389" s="13"/>
      <c r="Q389" s="13"/>
      <c r="R389" s="13"/>
      <c r="S389" s="13"/>
      <c r="T389" s="13"/>
      <c r="U389" s="13"/>
      <c r="V389" s="13"/>
      <c r="W389" s="13"/>
      <c r="X389" s="13"/>
      <c r="Y389" s="13"/>
      <c r="Z389" s="13"/>
    </row>
    <row r="390" ht="15.75" customHeight="1">
      <c r="B390" s="13"/>
      <c r="C390" s="117"/>
      <c r="D390" s="118"/>
      <c r="E390" s="119"/>
      <c r="F390" s="13"/>
      <c r="G390" s="13"/>
      <c r="H390" s="13"/>
      <c r="I390" s="13"/>
      <c r="J390" s="13"/>
      <c r="K390" s="13"/>
      <c r="L390" s="13"/>
      <c r="M390" s="13"/>
      <c r="N390" s="13"/>
      <c r="O390" s="13"/>
      <c r="P390" s="13"/>
      <c r="Q390" s="13"/>
      <c r="R390" s="13"/>
      <c r="S390" s="13"/>
      <c r="T390" s="13"/>
      <c r="U390" s="13"/>
      <c r="V390" s="13"/>
      <c r="W390" s="13"/>
      <c r="X390" s="13"/>
      <c r="Y390" s="13"/>
      <c r="Z390" s="13"/>
    </row>
    <row r="391" ht="15.75" customHeight="1">
      <c r="B391" s="13"/>
      <c r="C391" s="117"/>
      <c r="D391" s="118"/>
      <c r="E391" s="119"/>
      <c r="F391" s="13"/>
      <c r="G391" s="13"/>
      <c r="H391" s="13"/>
      <c r="I391" s="13"/>
      <c r="J391" s="13"/>
      <c r="K391" s="13"/>
      <c r="L391" s="13"/>
      <c r="M391" s="13"/>
      <c r="N391" s="13"/>
      <c r="O391" s="13"/>
      <c r="P391" s="13"/>
      <c r="Q391" s="13"/>
      <c r="R391" s="13"/>
      <c r="S391" s="13"/>
      <c r="T391" s="13"/>
      <c r="U391" s="13"/>
      <c r="V391" s="13"/>
      <c r="W391" s="13"/>
      <c r="X391" s="13"/>
      <c r="Y391" s="13"/>
      <c r="Z391" s="13"/>
    </row>
    <row r="392" ht="15.75" customHeight="1">
      <c r="B392" s="13"/>
      <c r="C392" s="117"/>
      <c r="D392" s="118"/>
      <c r="E392" s="119"/>
      <c r="F392" s="13"/>
      <c r="G392" s="13"/>
      <c r="H392" s="13"/>
      <c r="I392" s="13"/>
      <c r="J392" s="13"/>
      <c r="K392" s="13"/>
      <c r="L392" s="13"/>
      <c r="M392" s="13"/>
      <c r="N392" s="13"/>
      <c r="O392" s="13"/>
      <c r="P392" s="13"/>
      <c r="Q392" s="13"/>
      <c r="R392" s="13"/>
      <c r="S392" s="13"/>
      <c r="T392" s="13"/>
      <c r="U392" s="13"/>
      <c r="V392" s="13"/>
      <c r="W392" s="13"/>
      <c r="X392" s="13"/>
      <c r="Y392" s="13"/>
      <c r="Z392" s="13"/>
    </row>
    <row r="393" ht="15.75" customHeight="1">
      <c r="B393" s="13"/>
      <c r="C393" s="117"/>
      <c r="D393" s="118"/>
      <c r="E393" s="119"/>
      <c r="F393" s="13"/>
      <c r="G393" s="13"/>
      <c r="H393" s="13"/>
      <c r="I393" s="13"/>
      <c r="J393" s="13"/>
      <c r="K393" s="13"/>
      <c r="L393" s="13"/>
      <c r="M393" s="13"/>
      <c r="N393" s="13"/>
      <c r="O393" s="13"/>
      <c r="P393" s="13"/>
      <c r="Q393" s="13"/>
      <c r="R393" s="13"/>
      <c r="S393" s="13"/>
      <c r="T393" s="13"/>
      <c r="U393" s="13"/>
      <c r="V393" s="13"/>
      <c r="W393" s="13"/>
      <c r="X393" s="13"/>
      <c r="Y393" s="13"/>
      <c r="Z393" s="13"/>
    </row>
    <row r="394" ht="15.75" customHeight="1">
      <c r="B394" s="13"/>
      <c r="C394" s="117"/>
      <c r="D394" s="118"/>
      <c r="E394" s="119"/>
      <c r="F394" s="13"/>
      <c r="G394" s="13"/>
      <c r="H394" s="13"/>
      <c r="I394" s="13"/>
      <c r="J394" s="13"/>
      <c r="K394" s="13"/>
      <c r="L394" s="13"/>
      <c r="M394" s="13"/>
      <c r="N394" s="13"/>
      <c r="O394" s="13"/>
      <c r="P394" s="13"/>
      <c r="Q394" s="13"/>
      <c r="R394" s="13"/>
      <c r="S394" s="13"/>
      <c r="T394" s="13"/>
      <c r="U394" s="13"/>
      <c r="V394" s="13"/>
      <c r="W394" s="13"/>
      <c r="X394" s="13"/>
      <c r="Y394" s="13"/>
      <c r="Z394" s="13"/>
    </row>
    <row r="395" ht="15.75" customHeight="1">
      <c r="B395" s="13"/>
      <c r="C395" s="117"/>
      <c r="D395" s="118"/>
      <c r="E395" s="119"/>
      <c r="F395" s="13"/>
      <c r="G395" s="13"/>
      <c r="H395" s="13"/>
      <c r="I395" s="13"/>
      <c r="J395" s="13"/>
      <c r="K395" s="13"/>
      <c r="L395" s="13"/>
      <c r="M395" s="13"/>
      <c r="N395" s="13"/>
      <c r="O395" s="13"/>
      <c r="P395" s="13"/>
      <c r="Q395" s="13"/>
      <c r="R395" s="13"/>
      <c r="S395" s="13"/>
      <c r="T395" s="13"/>
      <c r="U395" s="13"/>
      <c r="V395" s="13"/>
      <c r="W395" s="13"/>
      <c r="X395" s="13"/>
      <c r="Y395" s="13"/>
      <c r="Z395" s="13"/>
    </row>
    <row r="396" ht="15.75" customHeight="1">
      <c r="B396" s="13"/>
      <c r="C396" s="117"/>
      <c r="D396" s="118"/>
      <c r="E396" s="119"/>
      <c r="F396" s="13"/>
      <c r="G396" s="13"/>
      <c r="H396" s="13"/>
      <c r="I396" s="13"/>
      <c r="J396" s="13"/>
      <c r="K396" s="13"/>
      <c r="L396" s="13"/>
      <c r="M396" s="13"/>
      <c r="N396" s="13"/>
      <c r="O396" s="13"/>
      <c r="P396" s="13"/>
      <c r="Q396" s="13"/>
      <c r="R396" s="13"/>
      <c r="S396" s="13"/>
      <c r="T396" s="13"/>
      <c r="U396" s="13"/>
      <c r="V396" s="13"/>
      <c r="W396" s="13"/>
      <c r="X396" s="13"/>
      <c r="Y396" s="13"/>
      <c r="Z396" s="13"/>
    </row>
    <row r="397" ht="15.75" customHeight="1">
      <c r="B397" s="13"/>
      <c r="C397" s="117"/>
      <c r="D397" s="118"/>
      <c r="E397" s="119"/>
      <c r="F397" s="13"/>
      <c r="G397" s="13"/>
      <c r="H397" s="13"/>
      <c r="I397" s="13"/>
      <c r="J397" s="13"/>
      <c r="K397" s="13"/>
      <c r="L397" s="13"/>
      <c r="M397" s="13"/>
      <c r="N397" s="13"/>
      <c r="O397" s="13"/>
      <c r="P397" s="13"/>
      <c r="Q397" s="13"/>
      <c r="R397" s="13"/>
      <c r="S397" s="13"/>
      <c r="T397" s="13"/>
      <c r="U397" s="13"/>
      <c r="V397" s="13"/>
      <c r="W397" s="13"/>
      <c r="X397" s="13"/>
      <c r="Y397" s="13"/>
      <c r="Z397" s="13"/>
    </row>
    <row r="398" ht="15.75" customHeight="1">
      <c r="B398" s="13"/>
      <c r="C398" s="117"/>
      <c r="D398" s="118"/>
      <c r="E398" s="119"/>
      <c r="F398" s="13"/>
      <c r="G398" s="13"/>
      <c r="H398" s="13"/>
      <c r="I398" s="13"/>
      <c r="J398" s="13"/>
      <c r="K398" s="13"/>
      <c r="L398" s="13"/>
      <c r="M398" s="13"/>
      <c r="N398" s="13"/>
      <c r="O398" s="13"/>
      <c r="P398" s="13"/>
      <c r="Q398" s="13"/>
      <c r="R398" s="13"/>
      <c r="S398" s="13"/>
      <c r="T398" s="13"/>
      <c r="U398" s="13"/>
      <c r="V398" s="13"/>
      <c r="W398" s="13"/>
      <c r="X398" s="13"/>
      <c r="Y398" s="13"/>
      <c r="Z398" s="13"/>
    </row>
    <row r="399" ht="15.75" customHeight="1">
      <c r="B399" s="13"/>
      <c r="C399" s="117"/>
      <c r="D399" s="118"/>
      <c r="E399" s="119"/>
      <c r="F399" s="13"/>
      <c r="G399" s="13"/>
      <c r="H399" s="13"/>
      <c r="I399" s="13"/>
      <c r="J399" s="13"/>
      <c r="K399" s="13"/>
      <c r="L399" s="13"/>
      <c r="M399" s="13"/>
      <c r="N399" s="13"/>
      <c r="O399" s="13"/>
      <c r="P399" s="13"/>
      <c r="Q399" s="13"/>
      <c r="R399" s="13"/>
      <c r="S399" s="13"/>
      <c r="T399" s="13"/>
      <c r="U399" s="13"/>
      <c r="V399" s="13"/>
      <c r="W399" s="13"/>
      <c r="X399" s="13"/>
      <c r="Y399" s="13"/>
      <c r="Z399" s="13"/>
    </row>
    <row r="400" ht="15.75" customHeight="1">
      <c r="B400" s="13"/>
      <c r="C400" s="117"/>
      <c r="D400" s="118"/>
      <c r="E400" s="119"/>
      <c r="F400" s="13"/>
      <c r="G400" s="13"/>
      <c r="H400" s="13"/>
      <c r="I400" s="13"/>
      <c r="J400" s="13"/>
      <c r="K400" s="13"/>
      <c r="L400" s="13"/>
      <c r="M400" s="13"/>
      <c r="N400" s="13"/>
      <c r="O400" s="13"/>
      <c r="P400" s="13"/>
      <c r="Q400" s="13"/>
      <c r="R400" s="13"/>
      <c r="S400" s="13"/>
      <c r="T400" s="13"/>
      <c r="U400" s="13"/>
      <c r="V400" s="13"/>
      <c r="W400" s="13"/>
      <c r="X400" s="13"/>
      <c r="Y400" s="13"/>
      <c r="Z400" s="13"/>
    </row>
    <row r="401" ht="15.75" customHeight="1">
      <c r="B401" s="13"/>
      <c r="C401" s="117"/>
      <c r="D401" s="118"/>
      <c r="E401" s="119"/>
      <c r="F401" s="13"/>
      <c r="G401" s="13"/>
      <c r="H401" s="13"/>
      <c r="I401" s="13"/>
      <c r="J401" s="13"/>
      <c r="K401" s="13"/>
      <c r="L401" s="13"/>
      <c r="M401" s="13"/>
      <c r="N401" s="13"/>
      <c r="O401" s="13"/>
      <c r="P401" s="13"/>
      <c r="Q401" s="13"/>
      <c r="R401" s="13"/>
      <c r="S401" s="13"/>
      <c r="T401" s="13"/>
      <c r="U401" s="13"/>
      <c r="V401" s="13"/>
      <c r="W401" s="13"/>
      <c r="X401" s="13"/>
      <c r="Y401" s="13"/>
      <c r="Z401" s="13"/>
    </row>
    <row r="402" ht="15.75" customHeight="1">
      <c r="B402" s="13"/>
      <c r="C402" s="117"/>
      <c r="D402" s="118"/>
      <c r="E402" s="119"/>
      <c r="F402" s="13"/>
      <c r="G402" s="13"/>
      <c r="H402" s="13"/>
      <c r="I402" s="13"/>
      <c r="J402" s="13"/>
      <c r="K402" s="13"/>
      <c r="L402" s="13"/>
      <c r="M402" s="13"/>
      <c r="N402" s="13"/>
      <c r="O402" s="13"/>
      <c r="P402" s="13"/>
      <c r="Q402" s="13"/>
      <c r="R402" s="13"/>
      <c r="S402" s="13"/>
      <c r="T402" s="13"/>
      <c r="U402" s="13"/>
      <c r="V402" s="13"/>
      <c r="W402" s="13"/>
      <c r="X402" s="13"/>
      <c r="Y402" s="13"/>
      <c r="Z402" s="13"/>
    </row>
    <row r="403" ht="15.75" customHeight="1">
      <c r="B403" s="13"/>
      <c r="C403" s="117"/>
      <c r="D403" s="118"/>
      <c r="E403" s="119"/>
      <c r="F403" s="13"/>
      <c r="G403" s="13"/>
      <c r="H403" s="13"/>
      <c r="I403" s="13"/>
      <c r="J403" s="13"/>
      <c r="K403" s="13"/>
      <c r="L403" s="13"/>
      <c r="M403" s="13"/>
      <c r="N403" s="13"/>
      <c r="O403" s="13"/>
      <c r="P403" s="13"/>
      <c r="Q403" s="13"/>
      <c r="R403" s="13"/>
      <c r="S403" s="13"/>
      <c r="T403" s="13"/>
      <c r="U403" s="13"/>
      <c r="V403" s="13"/>
      <c r="W403" s="13"/>
      <c r="X403" s="13"/>
      <c r="Y403" s="13"/>
      <c r="Z403" s="13"/>
    </row>
    <row r="404" ht="15.75" customHeight="1">
      <c r="B404" s="13"/>
      <c r="C404" s="117"/>
      <c r="D404" s="118"/>
      <c r="E404" s="119"/>
      <c r="F404" s="13"/>
      <c r="G404" s="13"/>
      <c r="H404" s="13"/>
      <c r="I404" s="13"/>
      <c r="J404" s="13"/>
      <c r="K404" s="13"/>
      <c r="L404" s="13"/>
      <c r="M404" s="13"/>
      <c r="N404" s="13"/>
      <c r="O404" s="13"/>
      <c r="P404" s="13"/>
      <c r="Q404" s="13"/>
      <c r="R404" s="13"/>
      <c r="S404" s="13"/>
      <c r="T404" s="13"/>
      <c r="U404" s="13"/>
      <c r="V404" s="13"/>
      <c r="W404" s="13"/>
      <c r="X404" s="13"/>
      <c r="Y404" s="13"/>
      <c r="Z404" s="13"/>
    </row>
    <row r="405" ht="15.75" customHeight="1">
      <c r="B405" s="13"/>
      <c r="C405" s="117"/>
      <c r="D405" s="118"/>
      <c r="E405" s="119"/>
      <c r="F405" s="13"/>
      <c r="G405" s="13"/>
      <c r="H405" s="13"/>
      <c r="I405" s="13"/>
      <c r="J405" s="13"/>
      <c r="K405" s="13"/>
      <c r="L405" s="13"/>
      <c r="M405" s="13"/>
      <c r="N405" s="13"/>
      <c r="O405" s="13"/>
      <c r="P405" s="13"/>
      <c r="Q405" s="13"/>
      <c r="R405" s="13"/>
      <c r="S405" s="13"/>
      <c r="T405" s="13"/>
      <c r="U405" s="13"/>
      <c r="V405" s="13"/>
      <c r="W405" s="13"/>
      <c r="X405" s="13"/>
      <c r="Y405" s="13"/>
      <c r="Z405" s="13"/>
    </row>
    <row r="406" ht="15.75" customHeight="1">
      <c r="B406" s="13"/>
      <c r="C406" s="117"/>
      <c r="D406" s="118"/>
      <c r="E406" s="119"/>
      <c r="F406" s="13"/>
      <c r="G406" s="13"/>
      <c r="H406" s="13"/>
      <c r="I406" s="13"/>
      <c r="J406" s="13"/>
      <c r="K406" s="13"/>
      <c r="L406" s="13"/>
      <c r="M406" s="13"/>
      <c r="N406" s="13"/>
      <c r="O406" s="13"/>
      <c r="P406" s="13"/>
      <c r="Q406" s="13"/>
      <c r="R406" s="13"/>
      <c r="S406" s="13"/>
      <c r="T406" s="13"/>
      <c r="U406" s="13"/>
      <c r="V406" s="13"/>
      <c r="W406" s="13"/>
      <c r="X406" s="13"/>
      <c r="Y406" s="13"/>
      <c r="Z406" s="13"/>
    </row>
    <row r="407" ht="15.75" customHeight="1">
      <c r="B407" s="13"/>
      <c r="C407" s="117"/>
      <c r="D407" s="118"/>
      <c r="E407" s="119"/>
      <c r="F407" s="13"/>
      <c r="G407" s="13"/>
      <c r="H407" s="13"/>
      <c r="I407" s="13"/>
      <c r="J407" s="13"/>
      <c r="K407" s="13"/>
      <c r="L407" s="13"/>
      <c r="M407" s="13"/>
      <c r="N407" s="13"/>
      <c r="O407" s="13"/>
      <c r="P407" s="13"/>
      <c r="Q407" s="13"/>
      <c r="R407" s="13"/>
      <c r="S407" s="13"/>
      <c r="T407" s="13"/>
      <c r="U407" s="13"/>
      <c r="V407" s="13"/>
      <c r="W407" s="13"/>
      <c r="X407" s="13"/>
      <c r="Y407" s="13"/>
      <c r="Z407" s="13"/>
    </row>
    <row r="408" ht="15.75" customHeight="1">
      <c r="B408" s="13"/>
      <c r="C408" s="117"/>
      <c r="D408" s="118"/>
      <c r="E408" s="119"/>
      <c r="F408" s="13"/>
      <c r="G408" s="13"/>
      <c r="H408" s="13"/>
      <c r="I408" s="13"/>
      <c r="J408" s="13"/>
      <c r="K408" s="13"/>
      <c r="L408" s="13"/>
      <c r="M408" s="13"/>
      <c r="N408" s="13"/>
      <c r="O408" s="13"/>
      <c r="P408" s="13"/>
      <c r="Q408" s="13"/>
      <c r="R408" s="13"/>
      <c r="S408" s="13"/>
      <c r="T408" s="13"/>
      <c r="U408" s="13"/>
      <c r="V408" s="13"/>
      <c r="W408" s="13"/>
      <c r="X408" s="13"/>
      <c r="Y408" s="13"/>
      <c r="Z408" s="13"/>
    </row>
    <row r="409" ht="15.75" customHeight="1">
      <c r="B409" s="13"/>
      <c r="C409" s="117"/>
      <c r="D409" s="118"/>
      <c r="E409" s="119"/>
      <c r="F409" s="13"/>
      <c r="G409" s="13"/>
      <c r="H409" s="13"/>
      <c r="I409" s="13"/>
      <c r="J409" s="13"/>
      <c r="K409" s="13"/>
      <c r="L409" s="13"/>
      <c r="M409" s="13"/>
      <c r="N409" s="13"/>
      <c r="O409" s="13"/>
      <c r="P409" s="13"/>
      <c r="Q409" s="13"/>
      <c r="R409" s="13"/>
      <c r="S409" s="13"/>
      <c r="T409" s="13"/>
      <c r="U409" s="13"/>
      <c r="V409" s="13"/>
      <c r="W409" s="13"/>
      <c r="X409" s="13"/>
      <c r="Y409" s="13"/>
      <c r="Z409" s="13"/>
    </row>
    <row r="410" ht="15.75" customHeight="1">
      <c r="B410" s="13"/>
      <c r="C410" s="117"/>
      <c r="D410" s="118"/>
      <c r="E410" s="119"/>
      <c r="F410" s="13"/>
      <c r="G410" s="13"/>
      <c r="H410" s="13"/>
      <c r="I410" s="13"/>
      <c r="J410" s="13"/>
      <c r="K410" s="13"/>
      <c r="L410" s="13"/>
      <c r="M410" s="13"/>
      <c r="N410" s="13"/>
      <c r="O410" s="13"/>
      <c r="P410" s="13"/>
      <c r="Q410" s="13"/>
      <c r="R410" s="13"/>
      <c r="S410" s="13"/>
      <c r="T410" s="13"/>
      <c r="U410" s="13"/>
      <c r="V410" s="13"/>
      <c r="W410" s="13"/>
      <c r="X410" s="13"/>
      <c r="Y410" s="13"/>
      <c r="Z410" s="13"/>
    </row>
    <row r="411" ht="15.75" customHeight="1">
      <c r="B411" s="13"/>
      <c r="C411" s="117"/>
      <c r="D411" s="118"/>
      <c r="E411" s="119"/>
      <c r="F411" s="13"/>
      <c r="G411" s="13"/>
      <c r="H411" s="13"/>
      <c r="I411" s="13"/>
      <c r="J411" s="13"/>
      <c r="K411" s="13"/>
      <c r="L411" s="13"/>
      <c r="M411" s="13"/>
      <c r="N411" s="13"/>
      <c r="O411" s="13"/>
      <c r="P411" s="13"/>
      <c r="Q411" s="13"/>
      <c r="R411" s="13"/>
      <c r="S411" s="13"/>
      <c r="T411" s="13"/>
      <c r="U411" s="13"/>
      <c r="V411" s="13"/>
      <c r="W411" s="13"/>
      <c r="X411" s="13"/>
      <c r="Y411" s="13"/>
      <c r="Z411" s="13"/>
    </row>
    <row r="412" ht="15.75" customHeight="1">
      <c r="B412" s="13"/>
      <c r="C412" s="117"/>
      <c r="D412" s="118"/>
      <c r="E412" s="119"/>
      <c r="F412" s="13"/>
      <c r="G412" s="13"/>
      <c r="H412" s="13"/>
      <c r="I412" s="13"/>
      <c r="J412" s="13"/>
      <c r="K412" s="13"/>
      <c r="L412" s="13"/>
      <c r="M412" s="13"/>
      <c r="N412" s="13"/>
      <c r="O412" s="13"/>
      <c r="P412" s="13"/>
      <c r="Q412" s="13"/>
      <c r="R412" s="13"/>
      <c r="S412" s="13"/>
      <c r="T412" s="13"/>
      <c r="U412" s="13"/>
      <c r="V412" s="13"/>
      <c r="W412" s="13"/>
      <c r="X412" s="13"/>
      <c r="Y412" s="13"/>
      <c r="Z412" s="13"/>
    </row>
    <row r="413" ht="15.75" customHeight="1">
      <c r="B413" s="13"/>
      <c r="C413" s="117"/>
      <c r="D413" s="118"/>
      <c r="E413" s="119"/>
      <c r="F413" s="13"/>
      <c r="G413" s="13"/>
      <c r="H413" s="13"/>
      <c r="I413" s="13"/>
      <c r="J413" s="13"/>
      <c r="K413" s="13"/>
      <c r="L413" s="13"/>
      <c r="M413" s="13"/>
      <c r="N413" s="13"/>
      <c r="O413" s="13"/>
      <c r="P413" s="13"/>
      <c r="Q413" s="13"/>
      <c r="R413" s="13"/>
      <c r="S413" s="13"/>
      <c r="T413" s="13"/>
      <c r="U413" s="13"/>
      <c r="V413" s="13"/>
      <c r="W413" s="13"/>
      <c r="X413" s="13"/>
      <c r="Y413" s="13"/>
      <c r="Z413" s="13"/>
    </row>
    <row r="414" ht="15.75" customHeight="1">
      <c r="B414" s="13"/>
      <c r="C414" s="117"/>
      <c r="D414" s="118"/>
      <c r="E414" s="119"/>
      <c r="F414" s="13"/>
      <c r="G414" s="13"/>
      <c r="H414" s="13"/>
      <c r="I414" s="13"/>
      <c r="J414" s="13"/>
      <c r="K414" s="13"/>
      <c r="L414" s="13"/>
      <c r="M414" s="13"/>
      <c r="N414" s="13"/>
      <c r="O414" s="13"/>
      <c r="P414" s="13"/>
      <c r="Q414" s="13"/>
      <c r="R414" s="13"/>
      <c r="S414" s="13"/>
      <c r="T414" s="13"/>
      <c r="U414" s="13"/>
      <c r="V414" s="13"/>
      <c r="W414" s="13"/>
      <c r="X414" s="13"/>
      <c r="Y414" s="13"/>
      <c r="Z414" s="13"/>
    </row>
    <row r="415" ht="15.75" customHeight="1">
      <c r="B415" s="13"/>
      <c r="C415" s="117"/>
      <c r="D415" s="118"/>
      <c r="E415" s="119"/>
      <c r="F415" s="13"/>
      <c r="G415" s="13"/>
      <c r="H415" s="13"/>
      <c r="I415" s="13"/>
      <c r="J415" s="13"/>
      <c r="K415" s="13"/>
      <c r="L415" s="13"/>
      <c r="M415" s="13"/>
      <c r="N415" s="13"/>
      <c r="O415" s="13"/>
      <c r="P415" s="13"/>
      <c r="Q415" s="13"/>
      <c r="R415" s="13"/>
      <c r="S415" s="13"/>
      <c r="T415" s="13"/>
      <c r="U415" s="13"/>
      <c r="V415" s="13"/>
      <c r="W415" s="13"/>
      <c r="X415" s="13"/>
      <c r="Y415" s="13"/>
      <c r="Z415" s="13"/>
    </row>
    <row r="416" ht="15.75" customHeight="1">
      <c r="B416" s="13"/>
      <c r="C416" s="117"/>
      <c r="D416" s="118"/>
      <c r="E416" s="119"/>
      <c r="F416" s="13"/>
      <c r="G416" s="13"/>
      <c r="H416" s="13"/>
      <c r="I416" s="13"/>
      <c r="J416" s="13"/>
      <c r="K416" s="13"/>
      <c r="L416" s="13"/>
      <c r="M416" s="13"/>
      <c r="N416" s="13"/>
      <c r="O416" s="13"/>
      <c r="P416" s="13"/>
      <c r="Q416" s="13"/>
      <c r="R416" s="13"/>
      <c r="S416" s="13"/>
      <c r="T416" s="13"/>
      <c r="U416" s="13"/>
      <c r="V416" s="13"/>
      <c r="W416" s="13"/>
      <c r="X416" s="13"/>
      <c r="Y416" s="13"/>
      <c r="Z416" s="13"/>
    </row>
    <row r="417" ht="15.75" customHeight="1">
      <c r="B417" s="13"/>
      <c r="C417" s="117"/>
      <c r="D417" s="118"/>
      <c r="E417" s="119"/>
      <c r="F417" s="13"/>
      <c r="G417" s="13"/>
      <c r="H417" s="13"/>
      <c r="I417" s="13"/>
      <c r="J417" s="13"/>
      <c r="K417" s="13"/>
      <c r="L417" s="13"/>
      <c r="M417" s="13"/>
      <c r="N417" s="13"/>
      <c r="O417" s="13"/>
      <c r="P417" s="13"/>
      <c r="Q417" s="13"/>
      <c r="R417" s="13"/>
      <c r="S417" s="13"/>
      <c r="T417" s="13"/>
      <c r="U417" s="13"/>
      <c r="V417" s="13"/>
      <c r="W417" s="13"/>
      <c r="X417" s="13"/>
      <c r="Y417" s="13"/>
      <c r="Z417" s="13"/>
    </row>
    <row r="418" ht="15.75" customHeight="1">
      <c r="B418" s="13"/>
      <c r="C418" s="117"/>
      <c r="D418" s="118"/>
      <c r="E418" s="119"/>
      <c r="F418" s="13"/>
      <c r="G418" s="13"/>
      <c r="H418" s="13"/>
      <c r="I418" s="13"/>
      <c r="J418" s="13"/>
      <c r="K418" s="13"/>
      <c r="L418" s="13"/>
      <c r="M418" s="13"/>
      <c r="N418" s="13"/>
      <c r="O418" s="13"/>
      <c r="P418" s="13"/>
      <c r="Q418" s="13"/>
      <c r="R418" s="13"/>
      <c r="S418" s="13"/>
      <c r="T418" s="13"/>
      <c r="U418" s="13"/>
      <c r="V418" s="13"/>
      <c r="W418" s="13"/>
      <c r="X418" s="13"/>
      <c r="Y418" s="13"/>
      <c r="Z418" s="13"/>
    </row>
    <row r="419" ht="15.75" customHeight="1">
      <c r="B419" s="13"/>
      <c r="C419" s="117"/>
      <c r="D419" s="118"/>
      <c r="E419" s="119"/>
      <c r="F419" s="13"/>
      <c r="G419" s="13"/>
      <c r="H419" s="13"/>
      <c r="I419" s="13"/>
      <c r="J419" s="13"/>
      <c r="K419" s="13"/>
      <c r="L419" s="13"/>
      <c r="M419" s="13"/>
      <c r="N419" s="13"/>
      <c r="O419" s="13"/>
      <c r="P419" s="13"/>
      <c r="Q419" s="13"/>
      <c r="R419" s="13"/>
      <c r="S419" s="13"/>
      <c r="T419" s="13"/>
      <c r="U419" s="13"/>
      <c r="V419" s="13"/>
      <c r="W419" s="13"/>
      <c r="X419" s="13"/>
      <c r="Y419" s="13"/>
      <c r="Z419" s="13"/>
    </row>
    <row r="420" ht="15.75" customHeight="1">
      <c r="B420" s="13"/>
      <c r="C420" s="117"/>
      <c r="D420" s="118"/>
      <c r="E420" s="119"/>
      <c r="F420" s="13"/>
      <c r="G420" s="13"/>
      <c r="H420" s="13"/>
      <c r="I420" s="13"/>
      <c r="J420" s="13"/>
      <c r="K420" s="13"/>
      <c r="L420" s="13"/>
      <c r="M420" s="13"/>
      <c r="N420" s="13"/>
      <c r="O420" s="13"/>
      <c r="P420" s="13"/>
      <c r="Q420" s="13"/>
      <c r="R420" s="13"/>
      <c r="S420" s="13"/>
      <c r="T420" s="13"/>
      <c r="U420" s="13"/>
      <c r="V420" s="13"/>
      <c r="W420" s="13"/>
      <c r="X420" s="13"/>
      <c r="Y420" s="13"/>
      <c r="Z420" s="13"/>
    </row>
    <row r="421" ht="15.75" customHeight="1">
      <c r="B421" s="13"/>
      <c r="C421" s="117"/>
      <c r="D421" s="118"/>
      <c r="E421" s="119"/>
      <c r="F421" s="13"/>
      <c r="G421" s="13"/>
      <c r="H421" s="13"/>
      <c r="I421" s="13"/>
      <c r="J421" s="13"/>
      <c r="K421" s="13"/>
      <c r="L421" s="13"/>
      <c r="M421" s="13"/>
      <c r="N421" s="13"/>
      <c r="O421" s="13"/>
      <c r="P421" s="13"/>
      <c r="Q421" s="13"/>
      <c r="R421" s="13"/>
      <c r="S421" s="13"/>
      <c r="T421" s="13"/>
      <c r="U421" s="13"/>
      <c r="V421" s="13"/>
      <c r="W421" s="13"/>
      <c r="X421" s="13"/>
      <c r="Y421" s="13"/>
      <c r="Z421" s="13"/>
    </row>
    <row r="422" ht="15.75" customHeight="1">
      <c r="B422" s="13"/>
      <c r="C422" s="117"/>
      <c r="D422" s="118"/>
      <c r="E422" s="119"/>
      <c r="F422" s="13"/>
      <c r="G422" s="13"/>
      <c r="H422" s="13"/>
      <c r="I422" s="13"/>
      <c r="J422" s="13"/>
      <c r="K422" s="13"/>
      <c r="L422" s="13"/>
      <c r="M422" s="13"/>
      <c r="N422" s="13"/>
      <c r="O422" s="13"/>
      <c r="P422" s="13"/>
      <c r="Q422" s="13"/>
      <c r="R422" s="13"/>
      <c r="S422" s="13"/>
      <c r="T422" s="13"/>
      <c r="U422" s="13"/>
      <c r="V422" s="13"/>
      <c r="W422" s="13"/>
      <c r="X422" s="13"/>
      <c r="Y422" s="13"/>
      <c r="Z422" s="13"/>
    </row>
    <row r="423" ht="15.75" customHeight="1">
      <c r="B423" s="13"/>
      <c r="C423" s="117"/>
      <c r="D423" s="118"/>
      <c r="E423" s="119"/>
      <c r="F423" s="13"/>
      <c r="G423" s="13"/>
      <c r="H423" s="13"/>
      <c r="I423" s="13"/>
      <c r="J423" s="13"/>
      <c r="K423" s="13"/>
      <c r="L423" s="13"/>
      <c r="M423" s="13"/>
      <c r="N423" s="13"/>
      <c r="O423" s="13"/>
      <c r="P423" s="13"/>
      <c r="Q423" s="13"/>
      <c r="R423" s="13"/>
      <c r="S423" s="13"/>
      <c r="T423" s="13"/>
      <c r="U423" s="13"/>
      <c r="V423" s="13"/>
      <c r="W423" s="13"/>
      <c r="X423" s="13"/>
      <c r="Y423" s="13"/>
      <c r="Z423" s="13"/>
    </row>
    <row r="424" ht="15.75" customHeight="1">
      <c r="B424" s="13"/>
      <c r="C424" s="117"/>
      <c r="D424" s="118"/>
      <c r="E424" s="119"/>
      <c r="F424" s="13"/>
      <c r="G424" s="13"/>
      <c r="H424" s="13"/>
      <c r="I424" s="13"/>
      <c r="J424" s="13"/>
      <c r="K424" s="13"/>
      <c r="L424" s="13"/>
      <c r="M424" s="13"/>
      <c r="N424" s="13"/>
      <c r="O424" s="13"/>
      <c r="P424" s="13"/>
      <c r="Q424" s="13"/>
      <c r="R424" s="13"/>
      <c r="S424" s="13"/>
      <c r="T424" s="13"/>
      <c r="U424" s="13"/>
      <c r="V424" s="13"/>
      <c r="W424" s="13"/>
      <c r="X424" s="13"/>
      <c r="Y424" s="13"/>
      <c r="Z424" s="13"/>
    </row>
    <row r="425" ht="15.75" customHeight="1">
      <c r="B425" s="13"/>
      <c r="C425" s="117"/>
      <c r="D425" s="118"/>
      <c r="E425" s="119"/>
      <c r="F425" s="13"/>
      <c r="G425" s="13"/>
      <c r="H425" s="13"/>
      <c r="I425" s="13"/>
      <c r="J425" s="13"/>
      <c r="K425" s="13"/>
      <c r="L425" s="13"/>
      <c r="M425" s="13"/>
      <c r="N425" s="13"/>
      <c r="O425" s="13"/>
      <c r="P425" s="13"/>
      <c r="Q425" s="13"/>
      <c r="R425" s="13"/>
      <c r="S425" s="13"/>
      <c r="T425" s="13"/>
      <c r="U425" s="13"/>
      <c r="V425" s="13"/>
      <c r="W425" s="13"/>
      <c r="X425" s="13"/>
      <c r="Y425" s="13"/>
      <c r="Z425" s="13"/>
    </row>
    <row r="426" ht="15.75" customHeight="1">
      <c r="B426" s="13"/>
      <c r="C426" s="117"/>
      <c r="D426" s="118"/>
      <c r="E426" s="119"/>
      <c r="F426" s="13"/>
      <c r="G426" s="13"/>
      <c r="H426" s="13"/>
      <c r="I426" s="13"/>
      <c r="J426" s="13"/>
      <c r="K426" s="13"/>
      <c r="L426" s="13"/>
      <c r="M426" s="13"/>
      <c r="N426" s="13"/>
      <c r="O426" s="13"/>
      <c r="P426" s="13"/>
      <c r="Q426" s="13"/>
      <c r="R426" s="13"/>
      <c r="S426" s="13"/>
      <c r="T426" s="13"/>
      <c r="U426" s="13"/>
      <c r="V426" s="13"/>
      <c r="W426" s="13"/>
      <c r="X426" s="13"/>
      <c r="Y426" s="13"/>
      <c r="Z426" s="13"/>
    </row>
    <row r="427" ht="15.75" customHeight="1">
      <c r="B427" s="13"/>
      <c r="C427" s="117"/>
      <c r="D427" s="118"/>
      <c r="E427" s="119"/>
      <c r="F427" s="13"/>
      <c r="G427" s="13"/>
      <c r="H427" s="13"/>
      <c r="I427" s="13"/>
      <c r="J427" s="13"/>
      <c r="K427" s="13"/>
      <c r="L427" s="13"/>
      <c r="M427" s="13"/>
      <c r="N427" s="13"/>
      <c r="O427" s="13"/>
      <c r="P427" s="13"/>
      <c r="Q427" s="13"/>
      <c r="R427" s="13"/>
      <c r="S427" s="13"/>
      <c r="T427" s="13"/>
      <c r="U427" s="13"/>
      <c r="V427" s="13"/>
      <c r="W427" s="13"/>
      <c r="X427" s="13"/>
      <c r="Y427" s="13"/>
      <c r="Z427" s="13"/>
    </row>
    <row r="428" ht="15.75" customHeight="1">
      <c r="B428" s="13"/>
      <c r="C428" s="117"/>
      <c r="D428" s="118"/>
      <c r="E428" s="119"/>
      <c r="F428" s="13"/>
      <c r="G428" s="13"/>
      <c r="H428" s="13"/>
      <c r="I428" s="13"/>
      <c r="J428" s="13"/>
      <c r="K428" s="13"/>
      <c r="L428" s="13"/>
      <c r="M428" s="13"/>
      <c r="N428" s="13"/>
      <c r="O428" s="13"/>
      <c r="P428" s="13"/>
      <c r="Q428" s="13"/>
      <c r="R428" s="13"/>
      <c r="S428" s="13"/>
      <c r="T428" s="13"/>
      <c r="U428" s="13"/>
      <c r="V428" s="13"/>
      <c r="W428" s="13"/>
      <c r="X428" s="13"/>
      <c r="Y428" s="13"/>
      <c r="Z428" s="13"/>
    </row>
    <row r="429" ht="15.75" customHeight="1">
      <c r="B429" s="13"/>
      <c r="C429" s="117"/>
      <c r="D429" s="118"/>
      <c r="E429" s="119"/>
      <c r="F429" s="13"/>
      <c r="G429" s="13"/>
      <c r="H429" s="13"/>
      <c r="I429" s="13"/>
      <c r="J429" s="13"/>
      <c r="K429" s="13"/>
      <c r="L429" s="13"/>
      <c r="M429" s="13"/>
      <c r="N429" s="13"/>
      <c r="O429" s="13"/>
      <c r="P429" s="13"/>
      <c r="Q429" s="13"/>
      <c r="R429" s="13"/>
      <c r="S429" s="13"/>
      <c r="T429" s="13"/>
      <c r="U429" s="13"/>
      <c r="V429" s="13"/>
      <c r="W429" s="13"/>
      <c r="X429" s="13"/>
      <c r="Y429" s="13"/>
      <c r="Z429" s="13"/>
    </row>
    <row r="430" ht="15.75" customHeight="1">
      <c r="B430" s="13"/>
      <c r="C430" s="117"/>
      <c r="D430" s="118"/>
      <c r="E430" s="119"/>
      <c r="F430" s="13"/>
      <c r="G430" s="13"/>
      <c r="H430" s="13"/>
      <c r="I430" s="13"/>
      <c r="J430" s="13"/>
      <c r="K430" s="13"/>
      <c r="L430" s="13"/>
      <c r="M430" s="13"/>
      <c r="N430" s="13"/>
      <c r="O430" s="13"/>
      <c r="P430" s="13"/>
      <c r="Q430" s="13"/>
      <c r="R430" s="13"/>
      <c r="S430" s="13"/>
      <c r="T430" s="13"/>
      <c r="U430" s="13"/>
      <c r="V430" s="13"/>
      <c r="W430" s="13"/>
      <c r="X430" s="13"/>
      <c r="Y430" s="13"/>
      <c r="Z430" s="13"/>
    </row>
    <row r="431" ht="15.75" customHeight="1">
      <c r="B431" s="13"/>
      <c r="C431" s="117"/>
      <c r="D431" s="118"/>
      <c r="E431" s="119"/>
      <c r="F431" s="13"/>
      <c r="G431" s="13"/>
      <c r="H431" s="13"/>
      <c r="I431" s="13"/>
      <c r="J431" s="13"/>
      <c r="K431" s="13"/>
      <c r="L431" s="13"/>
      <c r="M431" s="13"/>
      <c r="N431" s="13"/>
      <c r="O431" s="13"/>
      <c r="P431" s="13"/>
      <c r="Q431" s="13"/>
      <c r="R431" s="13"/>
      <c r="S431" s="13"/>
      <c r="T431" s="13"/>
      <c r="U431" s="13"/>
      <c r="V431" s="13"/>
      <c r="W431" s="13"/>
      <c r="X431" s="13"/>
      <c r="Y431" s="13"/>
      <c r="Z431" s="13"/>
    </row>
    <row r="432" ht="15.75" customHeight="1">
      <c r="B432" s="13"/>
      <c r="C432" s="117"/>
      <c r="D432" s="118"/>
      <c r="E432" s="119"/>
      <c r="F432" s="13"/>
      <c r="G432" s="13"/>
      <c r="H432" s="13"/>
      <c r="I432" s="13"/>
      <c r="J432" s="13"/>
      <c r="K432" s="13"/>
      <c r="L432" s="13"/>
      <c r="M432" s="13"/>
      <c r="N432" s="13"/>
      <c r="O432" s="13"/>
      <c r="P432" s="13"/>
      <c r="Q432" s="13"/>
      <c r="R432" s="13"/>
      <c r="S432" s="13"/>
      <c r="T432" s="13"/>
      <c r="U432" s="13"/>
      <c r="V432" s="13"/>
      <c r="W432" s="13"/>
      <c r="X432" s="13"/>
      <c r="Y432" s="13"/>
      <c r="Z432" s="13"/>
    </row>
    <row r="433" ht="15.75" customHeight="1">
      <c r="B433" s="13"/>
      <c r="C433" s="117"/>
      <c r="D433" s="118"/>
      <c r="E433" s="119"/>
      <c r="F433" s="13"/>
      <c r="G433" s="13"/>
      <c r="H433" s="13"/>
      <c r="I433" s="13"/>
      <c r="J433" s="13"/>
      <c r="K433" s="13"/>
      <c r="L433" s="13"/>
      <c r="M433" s="13"/>
      <c r="N433" s="13"/>
      <c r="O433" s="13"/>
      <c r="P433" s="13"/>
      <c r="Q433" s="13"/>
      <c r="R433" s="13"/>
      <c r="S433" s="13"/>
      <c r="T433" s="13"/>
      <c r="U433" s="13"/>
      <c r="V433" s="13"/>
      <c r="W433" s="13"/>
      <c r="X433" s="13"/>
      <c r="Y433" s="13"/>
      <c r="Z433" s="13"/>
    </row>
    <row r="434" ht="15.75" customHeight="1">
      <c r="B434" s="13"/>
      <c r="C434" s="117"/>
      <c r="D434" s="118"/>
      <c r="E434" s="119"/>
      <c r="F434" s="13"/>
      <c r="G434" s="13"/>
      <c r="H434" s="13"/>
      <c r="I434" s="13"/>
      <c r="J434" s="13"/>
      <c r="K434" s="13"/>
      <c r="L434" s="13"/>
      <c r="M434" s="13"/>
      <c r="N434" s="13"/>
      <c r="O434" s="13"/>
      <c r="P434" s="13"/>
      <c r="Q434" s="13"/>
      <c r="R434" s="13"/>
      <c r="S434" s="13"/>
      <c r="T434" s="13"/>
      <c r="U434" s="13"/>
      <c r="V434" s="13"/>
      <c r="W434" s="13"/>
      <c r="X434" s="13"/>
      <c r="Y434" s="13"/>
      <c r="Z434" s="13"/>
    </row>
    <row r="435" ht="15.75" customHeight="1">
      <c r="B435" s="13"/>
      <c r="C435" s="117"/>
      <c r="D435" s="118"/>
      <c r="E435" s="119"/>
      <c r="F435" s="13"/>
      <c r="G435" s="13"/>
      <c r="H435" s="13"/>
      <c r="I435" s="13"/>
      <c r="J435" s="13"/>
      <c r="K435" s="13"/>
      <c r="L435" s="13"/>
      <c r="M435" s="13"/>
      <c r="N435" s="13"/>
      <c r="O435" s="13"/>
      <c r="P435" s="13"/>
      <c r="Q435" s="13"/>
      <c r="R435" s="13"/>
      <c r="S435" s="13"/>
      <c r="T435" s="13"/>
      <c r="U435" s="13"/>
      <c r="V435" s="13"/>
      <c r="W435" s="13"/>
      <c r="X435" s="13"/>
      <c r="Y435" s="13"/>
      <c r="Z435" s="13"/>
    </row>
    <row r="436" ht="15.75" customHeight="1">
      <c r="B436" s="13"/>
      <c r="C436" s="117"/>
      <c r="D436" s="118"/>
      <c r="E436" s="119"/>
      <c r="F436" s="13"/>
      <c r="G436" s="13"/>
      <c r="H436" s="13"/>
      <c r="I436" s="13"/>
      <c r="J436" s="13"/>
      <c r="K436" s="13"/>
      <c r="L436" s="13"/>
      <c r="M436" s="13"/>
      <c r="N436" s="13"/>
      <c r="O436" s="13"/>
      <c r="P436" s="13"/>
      <c r="Q436" s="13"/>
      <c r="R436" s="13"/>
      <c r="S436" s="13"/>
      <c r="T436" s="13"/>
      <c r="U436" s="13"/>
      <c r="V436" s="13"/>
      <c r="W436" s="13"/>
      <c r="X436" s="13"/>
      <c r="Y436" s="13"/>
      <c r="Z436" s="13"/>
    </row>
    <row r="437" ht="15.75" customHeight="1">
      <c r="B437" s="13"/>
      <c r="C437" s="117"/>
      <c r="D437" s="118"/>
      <c r="E437" s="119"/>
      <c r="F437" s="13"/>
      <c r="G437" s="13"/>
      <c r="H437" s="13"/>
      <c r="I437" s="13"/>
      <c r="J437" s="13"/>
      <c r="K437" s="13"/>
      <c r="L437" s="13"/>
      <c r="M437" s="13"/>
      <c r="N437" s="13"/>
      <c r="O437" s="13"/>
      <c r="P437" s="13"/>
      <c r="Q437" s="13"/>
      <c r="R437" s="13"/>
      <c r="S437" s="13"/>
      <c r="T437" s="13"/>
      <c r="U437" s="13"/>
      <c r="V437" s="13"/>
      <c r="W437" s="13"/>
      <c r="X437" s="13"/>
      <c r="Y437" s="13"/>
      <c r="Z437" s="13"/>
    </row>
    <row r="438" ht="15.75" customHeight="1">
      <c r="B438" s="13"/>
      <c r="C438" s="117"/>
      <c r="D438" s="118"/>
      <c r="E438" s="119"/>
      <c r="F438" s="13"/>
      <c r="G438" s="13"/>
      <c r="H438" s="13"/>
      <c r="I438" s="13"/>
      <c r="J438" s="13"/>
      <c r="K438" s="13"/>
      <c r="L438" s="13"/>
      <c r="M438" s="13"/>
      <c r="N438" s="13"/>
      <c r="O438" s="13"/>
      <c r="P438" s="13"/>
      <c r="Q438" s="13"/>
      <c r="R438" s="13"/>
      <c r="S438" s="13"/>
      <c r="T438" s="13"/>
      <c r="U438" s="13"/>
      <c r="V438" s="13"/>
      <c r="W438" s="13"/>
      <c r="X438" s="13"/>
      <c r="Y438" s="13"/>
      <c r="Z438" s="13"/>
    </row>
    <row r="439" ht="15.75" customHeight="1">
      <c r="B439" s="13"/>
      <c r="C439" s="117"/>
      <c r="D439" s="118"/>
      <c r="E439" s="119"/>
      <c r="F439" s="13"/>
      <c r="G439" s="13"/>
      <c r="H439" s="13"/>
      <c r="I439" s="13"/>
      <c r="J439" s="13"/>
      <c r="K439" s="13"/>
      <c r="L439" s="13"/>
      <c r="M439" s="13"/>
      <c r="N439" s="13"/>
      <c r="O439" s="13"/>
      <c r="P439" s="13"/>
      <c r="Q439" s="13"/>
      <c r="R439" s="13"/>
      <c r="S439" s="13"/>
      <c r="T439" s="13"/>
      <c r="U439" s="13"/>
      <c r="V439" s="13"/>
      <c r="W439" s="13"/>
      <c r="X439" s="13"/>
      <c r="Y439" s="13"/>
      <c r="Z439" s="13"/>
    </row>
    <row r="440" ht="15.75" customHeight="1">
      <c r="B440" s="13"/>
      <c r="C440" s="117"/>
      <c r="D440" s="118"/>
      <c r="E440" s="119"/>
      <c r="F440" s="13"/>
      <c r="G440" s="13"/>
      <c r="H440" s="13"/>
      <c r="I440" s="13"/>
      <c r="J440" s="13"/>
      <c r="K440" s="13"/>
      <c r="L440" s="13"/>
      <c r="M440" s="13"/>
      <c r="N440" s="13"/>
      <c r="O440" s="13"/>
      <c r="P440" s="13"/>
      <c r="Q440" s="13"/>
      <c r="R440" s="13"/>
      <c r="S440" s="13"/>
      <c r="T440" s="13"/>
      <c r="U440" s="13"/>
      <c r="V440" s="13"/>
      <c r="W440" s="13"/>
      <c r="X440" s="13"/>
      <c r="Y440" s="13"/>
      <c r="Z440" s="13"/>
    </row>
    <row r="441" ht="15.75" customHeight="1">
      <c r="B441" s="13"/>
      <c r="C441" s="117"/>
      <c r="D441" s="118"/>
      <c r="E441" s="119"/>
      <c r="F441" s="13"/>
      <c r="G441" s="13"/>
      <c r="H441" s="13"/>
      <c r="I441" s="13"/>
      <c r="J441" s="13"/>
      <c r="K441" s="13"/>
      <c r="L441" s="13"/>
      <c r="M441" s="13"/>
      <c r="N441" s="13"/>
      <c r="O441" s="13"/>
      <c r="P441" s="13"/>
      <c r="Q441" s="13"/>
      <c r="R441" s="13"/>
      <c r="S441" s="13"/>
      <c r="T441" s="13"/>
      <c r="U441" s="13"/>
      <c r="V441" s="13"/>
      <c r="W441" s="13"/>
      <c r="X441" s="13"/>
      <c r="Y441" s="13"/>
      <c r="Z441" s="13"/>
    </row>
    <row r="442" ht="15.75" customHeight="1">
      <c r="B442" s="13"/>
      <c r="C442" s="117"/>
      <c r="D442" s="118"/>
      <c r="E442" s="119"/>
      <c r="F442" s="13"/>
      <c r="G442" s="13"/>
      <c r="H442" s="13"/>
      <c r="I442" s="13"/>
      <c r="J442" s="13"/>
      <c r="K442" s="13"/>
      <c r="L442" s="13"/>
      <c r="M442" s="13"/>
      <c r="N442" s="13"/>
      <c r="O442" s="13"/>
      <c r="P442" s="13"/>
      <c r="Q442" s="13"/>
      <c r="R442" s="13"/>
      <c r="S442" s="13"/>
      <c r="T442" s="13"/>
      <c r="U442" s="13"/>
      <c r="V442" s="13"/>
      <c r="W442" s="13"/>
      <c r="X442" s="13"/>
      <c r="Y442" s="13"/>
      <c r="Z442" s="13"/>
    </row>
    <row r="443" ht="15.75" customHeight="1">
      <c r="B443" s="13"/>
      <c r="C443" s="117"/>
      <c r="D443" s="118"/>
      <c r="E443" s="119"/>
      <c r="F443" s="13"/>
      <c r="G443" s="13"/>
      <c r="H443" s="13"/>
      <c r="I443" s="13"/>
      <c r="J443" s="13"/>
      <c r="K443" s="13"/>
      <c r="L443" s="13"/>
      <c r="M443" s="13"/>
      <c r="N443" s="13"/>
      <c r="O443" s="13"/>
      <c r="P443" s="13"/>
      <c r="Q443" s="13"/>
      <c r="R443" s="13"/>
      <c r="S443" s="13"/>
      <c r="T443" s="13"/>
      <c r="U443" s="13"/>
      <c r="V443" s="13"/>
      <c r="W443" s="13"/>
      <c r="X443" s="13"/>
      <c r="Y443" s="13"/>
      <c r="Z443" s="13"/>
    </row>
    <row r="444" ht="15.75" customHeight="1">
      <c r="B444" s="13"/>
      <c r="C444" s="117"/>
      <c r="D444" s="118"/>
      <c r="E444" s="119"/>
      <c r="F444" s="13"/>
      <c r="G444" s="13"/>
      <c r="H444" s="13"/>
      <c r="I444" s="13"/>
      <c r="J444" s="13"/>
      <c r="K444" s="13"/>
      <c r="L444" s="13"/>
      <c r="M444" s="13"/>
      <c r="N444" s="13"/>
      <c r="O444" s="13"/>
      <c r="P444" s="13"/>
      <c r="Q444" s="13"/>
      <c r="R444" s="13"/>
      <c r="S444" s="13"/>
      <c r="T444" s="13"/>
      <c r="U444" s="13"/>
      <c r="V444" s="13"/>
      <c r="W444" s="13"/>
      <c r="X444" s="13"/>
      <c r="Y444" s="13"/>
      <c r="Z444" s="13"/>
    </row>
    <row r="445" ht="15.75" customHeight="1">
      <c r="B445" s="13"/>
      <c r="C445" s="117"/>
      <c r="D445" s="118"/>
      <c r="E445" s="119"/>
      <c r="F445" s="13"/>
      <c r="G445" s="13"/>
      <c r="H445" s="13"/>
      <c r="I445" s="13"/>
      <c r="J445" s="13"/>
      <c r="K445" s="13"/>
      <c r="L445" s="13"/>
      <c r="M445" s="13"/>
      <c r="N445" s="13"/>
      <c r="O445" s="13"/>
      <c r="P445" s="13"/>
      <c r="Q445" s="13"/>
      <c r="R445" s="13"/>
      <c r="S445" s="13"/>
      <c r="T445" s="13"/>
      <c r="U445" s="13"/>
      <c r="V445" s="13"/>
      <c r="W445" s="13"/>
      <c r="X445" s="13"/>
      <c r="Y445" s="13"/>
      <c r="Z445" s="13"/>
    </row>
    <row r="446" ht="15.75" customHeight="1">
      <c r="B446" s="13"/>
      <c r="C446" s="117"/>
      <c r="D446" s="118"/>
      <c r="E446" s="119"/>
      <c r="F446" s="13"/>
      <c r="G446" s="13"/>
      <c r="H446" s="13"/>
      <c r="I446" s="13"/>
      <c r="J446" s="13"/>
      <c r="K446" s="13"/>
      <c r="L446" s="13"/>
      <c r="M446" s="13"/>
      <c r="N446" s="13"/>
      <c r="O446" s="13"/>
      <c r="P446" s="13"/>
      <c r="Q446" s="13"/>
      <c r="R446" s="13"/>
      <c r="S446" s="13"/>
      <c r="T446" s="13"/>
      <c r="U446" s="13"/>
      <c r="V446" s="13"/>
      <c r="W446" s="13"/>
      <c r="X446" s="13"/>
      <c r="Y446" s="13"/>
      <c r="Z446" s="13"/>
    </row>
    <row r="447" ht="15.75" customHeight="1">
      <c r="B447" s="13"/>
      <c r="C447" s="117"/>
      <c r="D447" s="118"/>
      <c r="E447" s="119"/>
      <c r="F447" s="13"/>
      <c r="G447" s="13"/>
      <c r="H447" s="13"/>
      <c r="I447" s="13"/>
      <c r="J447" s="13"/>
      <c r="K447" s="13"/>
      <c r="L447" s="13"/>
      <c r="M447" s="13"/>
      <c r="N447" s="13"/>
      <c r="O447" s="13"/>
      <c r="P447" s="13"/>
      <c r="Q447" s="13"/>
      <c r="R447" s="13"/>
      <c r="S447" s="13"/>
      <c r="T447" s="13"/>
      <c r="U447" s="13"/>
      <c r="V447" s="13"/>
      <c r="W447" s="13"/>
      <c r="X447" s="13"/>
      <c r="Y447" s="13"/>
      <c r="Z447" s="13"/>
    </row>
    <row r="448" ht="15.75" customHeight="1">
      <c r="B448" s="13"/>
      <c r="C448" s="117"/>
      <c r="D448" s="118"/>
      <c r="E448" s="119"/>
      <c r="F448" s="13"/>
      <c r="G448" s="13"/>
      <c r="H448" s="13"/>
      <c r="I448" s="13"/>
      <c r="J448" s="13"/>
      <c r="K448" s="13"/>
      <c r="L448" s="13"/>
      <c r="M448" s="13"/>
      <c r="N448" s="13"/>
      <c r="O448" s="13"/>
      <c r="P448" s="13"/>
      <c r="Q448" s="13"/>
      <c r="R448" s="13"/>
      <c r="S448" s="13"/>
      <c r="T448" s="13"/>
      <c r="U448" s="13"/>
      <c r="V448" s="13"/>
      <c r="W448" s="13"/>
      <c r="X448" s="13"/>
      <c r="Y448" s="13"/>
      <c r="Z448" s="13"/>
    </row>
    <row r="449" ht="15.75" customHeight="1">
      <c r="B449" s="13"/>
      <c r="C449" s="117"/>
      <c r="D449" s="118"/>
      <c r="E449" s="119"/>
      <c r="F449" s="13"/>
      <c r="G449" s="13"/>
      <c r="H449" s="13"/>
      <c r="I449" s="13"/>
      <c r="J449" s="13"/>
      <c r="K449" s="13"/>
      <c r="L449" s="13"/>
      <c r="M449" s="13"/>
      <c r="N449" s="13"/>
      <c r="O449" s="13"/>
      <c r="P449" s="13"/>
      <c r="Q449" s="13"/>
      <c r="R449" s="13"/>
      <c r="S449" s="13"/>
      <c r="T449" s="13"/>
      <c r="U449" s="13"/>
      <c r="V449" s="13"/>
      <c r="W449" s="13"/>
      <c r="X449" s="13"/>
      <c r="Y449" s="13"/>
      <c r="Z449" s="13"/>
    </row>
    <row r="450" ht="15.75" customHeight="1">
      <c r="B450" s="13"/>
      <c r="C450" s="117"/>
      <c r="D450" s="118"/>
      <c r="E450" s="119"/>
      <c r="F450" s="13"/>
      <c r="G450" s="13"/>
      <c r="H450" s="13"/>
      <c r="I450" s="13"/>
      <c r="J450" s="13"/>
      <c r="K450" s="13"/>
      <c r="L450" s="13"/>
      <c r="M450" s="13"/>
      <c r="N450" s="13"/>
      <c r="O450" s="13"/>
      <c r="P450" s="13"/>
      <c r="Q450" s="13"/>
      <c r="R450" s="13"/>
      <c r="S450" s="13"/>
      <c r="T450" s="13"/>
      <c r="U450" s="13"/>
      <c r="V450" s="13"/>
      <c r="W450" s="13"/>
      <c r="X450" s="13"/>
      <c r="Y450" s="13"/>
      <c r="Z450" s="13"/>
    </row>
    <row r="451" ht="15.75" customHeight="1">
      <c r="B451" s="13"/>
      <c r="C451" s="117"/>
      <c r="D451" s="118"/>
      <c r="E451" s="119"/>
      <c r="F451" s="13"/>
      <c r="G451" s="13"/>
      <c r="H451" s="13"/>
      <c r="I451" s="13"/>
      <c r="J451" s="13"/>
      <c r="K451" s="13"/>
      <c r="L451" s="13"/>
      <c r="M451" s="13"/>
      <c r="N451" s="13"/>
      <c r="O451" s="13"/>
      <c r="P451" s="13"/>
      <c r="Q451" s="13"/>
      <c r="R451" s="13"/>
      <c r="S451" s="13"/>
      <c r="T451" s="13"/>
      <c r="U451" s="13"/>
      <c r="V451" s="13"/>
      <c r="W451" s="13"/>
      <c r="X451" s="13"/>
      <c r="Y451" s="13"/>
      <c r="Z451" s="13"/>
    </row>
    <row r="452" ht="15.75" customHeight="1">
      <c r="B452" s="13"/>
      <c r="C452" s="117"/>
      <c r="D452" s="118"/>
      <c r="E452" s="119"/>
      <c r="F452" s="13"/>
      <c r="G452" s="13"/>
      <c r="H452" s="13"/>
      <c r="I452" s="13"/>
      <c r="J452" s="13"/>
      <c r="K452" s="13"/>
      <c r="L452" s="13"/>
      <c r="M452" s="13"/>
      <c r="N452" s="13"/>
      <c r="O452" s="13"/>
      <c r="P452" s="13"/>
      <c r="Q452" s="13"/>
      <c r="R452" s="13"/>
      <c r="S452" s="13"/>
      <c r="T452" s="13"/>
      <c r="U452" s="13"/>
      <c r="V452" s="13"/>
      <c r="W452" s="13"/>
      <c r="X452" s="13"/>
      <c r="Y452" s="13"/>
      <c r="Z452" s="13"/>
    </row>
    <row r="453" ht="15.75" customHeight="1">
      <c r="B453" s="13"/>
      <c r="C453" s="117"/>
      <c r="D453" s="118"/>
      <c r="E453" s="119"/>
      <c r="F453" s="13"/>
      <c r="G453" s="13"/>
      <c r="H453" s="13"/>
      <c r="I453" s="13"/>
      <c r="J453" s="13"/>
      <c r="K453" s="13"/>
      <c r="L453" s="13"/>
      <c r="M453" s="13"/>
      <c r="N453" s="13"/>
      <c r="O453" s="13"/>
      <c r="P453" s="13"/>
      <c r="Q453" s="13"/>
      <c r="R453" s="13"/>
      <c r="S453" s="13"/>
      <c r="T453" s="13"/>
      <c r="U453" s="13"/>
      <c r="V453" s="13"/>
      <c r="W453" s="13"/>
      <c r="X453" s="13"/>
      <c r="Y453" s="13"/>
      <c r="Z453" s="13"/>
    </row>
    <row r="454" ht="15.75" customHeight="1">
      <c r="B454" s="13"/>
      <c r="C454" s="117"/>
      <c r="D454" s="118"/>
      <c r="E454" s="119"/>
      <c r="F454" s="13"/>
      <c r="G454" s="13"/>
      <c r="H454" s="13"/>
      <c r="I454" s="13"/>
      <c r="J454" s="13"/>
      <c r="K454" s="13"/>
      <c r="L454" s="13"/>
      <c r="M454" s="13"/>
      <c r="N454" s="13"/>
      <c r="O454" s="13"/>
      <c r="P454" s="13"/>
      <c r="Q454" s="13"/>
      <c r="R454" s="13"/>
      <c r="S454" s="13"/>
      <c r="T454" s="13"/>
      <c r="U454" s="13"/>
      <c r="V454" s="13"/>
      <c r="W454" s="13"/>
      <c r="X454" s="13"/>
      <c r="Y454" s="13"/>
      <c r="Z454" s="13"/>
    </row>
    <row r="455" ht="15.75" customHeight="1">
      <c r="B455" s="13"/>
      <c r="C455" s="117"/>
      <c r="D455" s="118"/>
      <c r="E455" s="119"/>
      <c r="F455" s="13"/>
      <c r="G455" s="13"/>
      <c r="H455" s="13"/>
      <c r="I455" s="13"/>
      <c r="J455" s="13"/>
      <c r="K455" s="13"/>
      <c r="L455" s="13"/>
      <c r="M455" s="13"/>
      <c r="N455" s="13"/>
      <c r="O455" s="13"/>
      <c r="P455" s="13"/>
      <c r="Q455" s="13"/>
      <c r="R455" s="13"/>
      <c r="S455" s="13"/>
      <c r="T455" s="13"/>
      <c r="U455" s="13"/>
      <c r="V455" s="13"/>
      <c r="W455" s="13"/>
      <c r="X455" s="13"/>
      <c r="Y455" s="13"/>
      <c r="Z455" s="13"/>
    </row>
    <row r="456" ht="15.75" customHeight="1">
      <c r="B456" s="13"/>
      <c r="C456" s="117"/>
      <c r="D456" s="118"/>
      <c r="E456" s="119"/>
      <c r="F456" s="13"/>
      <c r="G456" s="13"/>
      <c r="H456" s="13"/>
      <c r="I456" s="13"/>
      <c r="J456" s="13"/>
      <c r="K456" s="13"/>
      <c r="L456" s="13"/>
      <c r="M456" s="13"/>
      <c r="N456" s="13"/>
      <c r="O456" s="13"/>
      <c r="P456" s="13"/>
      <c r="Q456" s="13"/>
      <c r="R456" s="13"/>
      <c r="S456" s="13"/>
      <c r="T456" s="13"/>
      <c r="U456" s="13"/>
      <c r="V456" s="13"/>
      <c r="W456" s="13"/>
      <c r="X456" s="13"/>
      <c r="Y456" s="13"/>
      <c r="Z456" s="13"/>
    </row>
    <row r="457" ht="15.75" customHeight="1">
      <c r="B457" s="13"/>
      <c r="C457" s="117"/>
      <c r="D457" s="118"/>
      <c r="E457" s="119"/>
      <c r="F457" s="13"/>
      <c r="G457" s="13"/>
      <c r="H457" s="13"/>
      <c r="I457" s="13"/>
      <c r="J457" s="13"/>
      <c r="K457" s="13"/>
      <c r="L457" s="13"/>
      <c r="M457" s="13"/>
      <c r="N457" s="13"/>
      <c r="O457" s="13"/>
      <c r="P457" s="13"/>
      <c r="Q457" s="13"/>
      <c r="R457" s="13"/>
      <c r="S457" s="13"/>
      <c r="T457" s="13"/>
      <c r="U457" s="13"/>
      <c r="V457" s="13"/>
      <c r="W457" s="13"/>
      <c r="X457" s="13"/>
      <c r="Y457" s="13"/>
      <c r="Z457" s="13"/>
    </row>
    <row r="458" ht="15.75" customHeight="1">
      <c r="B458" s="13"/>
      <c r="C458" s="117"/>
      <c r="D458" s="118"/>
      <c r="E458" s="119"/>
      <c r="F458" s="13"/>
      <c r="G458" s="13"/>
      <c r="H458" s="13"/>
      <c r="I458" s="13"/>
      <c r="J458" s="13"/>
      <c r="K458" s="13"/>
      <c r="L458" s="13"/>
      <c r="M458" s="13"/>
      <c r="N458" s="13"/>
      <c r="O458" s="13"/>
      <c r="P458" s="13"/>
      <c r="Q458" s="13"/>
      <c r="R458" s="13"/>
      <c r="S458" s="13"/>
      <c r="T458" s="13"/>
      <c r="U458" s="13"/>
      <c r="V458" s="13"/>
      <c r="W458" s="13"/>
      <c r="X458" s="13"/>
      <c r="Y458" s="13"/>
      <c r="Z458" s="13"/>
    </row>
    <row r="459" ht="15.75" customHeight="1">
      <c r="B459" s="13"/>
      <c r="C459" s="117"/>
      <c r="D459" s="118"/>
      <c r="E459" s="119"/>
      <c r="F459" s="13"/>
      <c r="G459" s="13"/>
      <c r="H459" s="13"/>
      <c r="I459" s="13"/>
      <c r="J459" s="13"/>
      <c r="K459" s="13"/>
      <c r="L459" s="13"/>
      <c r="M459" s="13"/>
      <c r="N459" s="13"/>
      <c r="O459" s="13"/>
      <c r="P459" s="13"/>
      <c r="Q459" s="13"/>
      <c r="R459" s="13"/>
      <c r="S459" s="13"/>
      <c r="T459" s="13"/>
      <c r="U459" s="13"/>
      <c r="V459" s="13"/>
      <c r="W459" s="13"/>
      <c r="X459" s="13"/>
      <c r="Y459" s="13"/>
      <c r="Z459" s="13"/>
    </row>
    <row r="460" ht="15.75" customHeight="1">
      <c r="B460" s="13"/>
      <c r="C460" s="117"/>
      <c r="D460" s="118"/>
      <c r="E460" s="119"/>
      <c r="F460" s="13"/>
      <c r="G460" s="13"/>
      <c r="H460" s="13"/>
      <c r="I460" s="13"/>
      <c r="J460" s="13"/>
      <c r="K460" s="13"/>
      <c r="L460" s="13"/>
      <c r="M460" s="13"/>
      <c r="N460" s="13"/>
      <c r="O460" s="13"/>
      <c r="P460" s="13"/>
      <c r="Q460" s="13"/>
      <c r="R460" s="13"/>
      <c r="S460" s="13"/>
      <c r="T460" s="13"/>
      <c r="U460" s="13"/>
      <c r="V460" s="13"/>
      <c r="W460" s="13"/>
      <c r="X460" s="13"/>
      <c r="Y460" s="13"/>
      <c r="Z460" s="13"/>
    </row>
    <row r="461" ht="15.75" customHeight="1">
      <c r="B461" s="13"/>
      <c r="C461" s="117"/>
      <c r="D461" s="118"/>
      <c r="E461" s="119"/>
      <c r="F461" s="13"/>
      <c r="G461" s="13"/>
      <c r="H461" s="13"/>
      <c r="I461" s="13"/>
      <c r="J461" s="13"/>
      <c r="K461" s="13"/>
      <c r="L461" s="13"/>
      <c r="M461" s="13"/>
      <c r="N461" s="13"/>
      <c r="O461" s="13"/>
      <c r="P461" s="13"/>
      <c r="Q461" s="13"/>
      <c r="R461" s="13"/>
      <c r="S461" s="13"/>
      <c r="T461" s="13"/>
      <c r="U461" s="13"/>
      <c r="V461" s="13"/>
      <c r="W461" s="13"/>
      <c r="X461" s="13"/>
      <c r="Y461" s="13"/>
      <c r="Z461" s="13"/>
    </row>
    <row r="462" ht="15.75" customHeight="1">
      <c r="B462" s="13"/>
      <c r="C462" s="117"/>
      <c r="D462" s="118"/>
      <c r="E462" s="119"/>
      <c r="F462" s="13"/>
      <c r="G462" s="13"/>
      <c r="H462" s="13"/>
      <c r="I462" s="13"/>
      <c r="J462" s="13"/>
      <c r="K462" s="13"/>
      <c r="L462" s="13"/>
      <c r="M462" s="13"/>
      <c r="N462" s="13"/>
      <c r="O462" s="13"/>
      <c r="P462" s="13"/>
      <c r="Q462" s="13"/>
      <c r="R462" s="13"/>
      <c r="S462" s="13"/>
      <c r="T462" s="13"/>
      <c r="U462" s="13"/>
      <c r="V462" s="13"/>
      <c r="W462" s="13"/>
      <c r="X462" s="13"/>
      <c r="Y462" s="13"/>
      <c r="Z462" s="13"/>
    </row>
    <row r="463" ht="15.75" customHeight="1">
      <c r="B463" s="13"/>
      <c r="C463" s="117"/>
      <c r="D463" s="118"/>
      <c r="E463" s="119"/>
      <c r="F463" s="13"/>
      <c r="G463" s="13"/>
      <c r="H463" s="13"/>
      <c r="I463" s="13"/>
      <c r="J463" s="13"/>
      <c r="K463" s="13"/>
      <c r="L463" s="13"/>
      <c r="M463" s="13"/>
      <c r="N463" s="13"/>
      <c r="O463" s="13"/>
      <c r="P463" s="13"/>
      <c r="Q463" s="13"/>
      <c r="R463" s="13"/>
      <c r="S463" s="13"/>
      <c r="T463" s="13"/>
      <c r="U463" s="13"/>
      <c r="V463" s="13"/>
      <c r="W463" s="13"/>
      <c r="X463" s="13"/>
      <c r="Y463" s="13"/>
      <c r="Z463" s="13"/>
    </row>
    <row r="464" ht="15.75" customHeight="1">
      <c r="B464" s="13"/>
      <c r="C464" s="117"/>
      <c r="D464" s="118"/>
      <c r="E464" s="119"/>
      <c r="F464" s="13"/>
      <c r="G464" s="13"/>
      <c r="H464" s="13"/>
      <c r="I464" s="13"/>
      <c r="J464" s="13"/>
      <c r="K464" s="13"/>
      <c r="L464" s="13"/>
      <c r="M464" s="13"/>
      <c r="N464" s="13"/>
      <c r="O464" s="13"/>
      <c r="P464" s="13"/>
      <c r="Q464" s="13"/>
      <c r="R464" s="13"/>
      <c r="S464" s="13"/>
      <c r="T464" s="13"/>
      <c r="U464" s="13"/>
      <c r="V464" s="13"/>
      <c r="W464" s="13"/>
      <c r="X464" s="13"/>
      <c r="Y464" s="13"/>
      <c r="Z464" s="13"/>
    </row>
    <row r="465" ht="15.75" customHeight="1">
      <c r="B465" s="13"/>
      <c r="C465" s="117"/>
      <c r="D465" s="118"/>
      <c r="E465" s="119"/>
      <c r="F465" s="13"/>
      <c r="G465" s="13"/>
      <c r="H465" s="13"/>
      <c r="I465" s="13"/>
      <c r="J465" s="13"/>
      <c r="K465" s="13"/>
      <c r="L465" s="13"/>
      <c r="M465" s="13"/>
      <c r="N465" s="13"/>
      <c r="O465" s="13"/>
      <c r="P465" s="13"/>
      <c r="Q465" s="13"/>
      <c r="R465" s="13"/>
      <c r="S465" s="13"/>
      <c r="T465" s="13"/>
      <c r="U465" s="13"/>
      <c r="V465" s="13"/>
      <c r="W465" s="13"/>
      <c r="X465" s="13"/>
      <c r="Y465" s="13"/>
      <c r="Z465" s="13"/>
    </row>
    <row r="466" ht="15.75" customHeight="1">
      <c r="B466" s="13"/>
      <c r="C466" s="117"/>
      <c r="D466" s="118"/>
      <c r="E466" s="119"/>
      <c r="F466" s="13"/>
      <c r="G466" s="13"/>
      <c r="H466" s="13"/>
      <c r="I466" s="13"/>
      <c r="J466" s="13"/>
      <c r="K466" s="13"/>
      <c r="L466" s="13"/>
      <c r="M466" s="13"/>
      <c r="N466" s="13"/>
      <c r="O466" s="13"/>
      <c r="P466" s="13"/>
      <c r="Q466" s="13"/>
      <c r="R466" s="13"/>
      <c r="S466" s="13"/>
      <c r="T466" s="13"/>
      <c r="U466" s="13"/>
      <c r="V466" s="13"/>
      <c r="W466" s="13"/>
      <c r="X466" s="13"/>
      <c r="Y466" s="13"/>
      <c r="Z466" s="13"/>
    </row>
    <row r="467" ht="15.75" customHeight="1">
      <c r="B467" s="13"/>
      <c r="C467" s="117"/>
      <c r="D467" s="118"/>
      <c r="E467" s="119"/>
      <c r="F467" s="13"/>
      <c r="G467" s="13"/>
      <c r="H467" s="13"/>
      <c r="I467" s="13"/>
      <c r="J467" s="13"/>
      <c r="K467" s="13"/>
      <c r="L467" s="13"/>
      <c r="M467" s="13"/>
      <c r="N467" s="13"/>
      <c r="O467" s="13"/>
      <c r="P467" s="13"/>
      <c r="Q467" s="13"/>
      <c r="R467" s="13"/>
      <c r="S467" s="13"/>
      <c r="T467" s="13"/>
      <c r="U467" s="13"/>
      <c r="V467" s="13"/>
      <c r="W467" s="13"/>
      <c r="X467" s="13"/>
      <c r="Y467" s="13"/>
      <c r="Z467" s="13"/>
    </row>
    <row r="468" ht="15.75" customHeight="1">
      <c r="B468" s="13"/>
      <c r="C468" s="117"/>
      <c r="D468" s="118"/>
      <c r="E468" s="119"/>
      <c r="F468" s="13"/>
      <c r="G468" s="13"/>
      <c r="H468" s="13"/>
      <c r="I468" s="13"/>
      <c r="J468" s="13"/>
      <c r="K468" s="13"/>
      <c r="L468" s="13"/>
      <c r="M468" s="13"/>
      <c r="N468" s="13"/>
      <c r="O468" s="13"/>
      <c r="P468" s="13"/>
      <c r="Q468" s="13"/>
      <c r="R468" s="13"/>
      <c r="S468" s="13"/>
      <c r="T468" s="13"/>
      <c r="U468" s="13"/>
      <c r="V468" s="13"/>
      <c r="W468" s="13"/>
      <c r="X468" s="13"/>
      <c r="Y468" s="13"/>
      <c r="Z468" s="13"/>
    </row>
    <row r="469" ht="15.75" customHeight="1">
      <c r="B469" s="13"/>
      <c r="C469" s="117"/>
      <c r="D469" s="118"/>
      <c r="E469" s="119"/>
      <c r="F469" s="13"/>
      <c r="G469" s="13"/>
      <c r="H469" s="13"/>
      <c r="I469" s="13"/>
      <c r="J469" s="13"/>
      <c r="K469" s="13"/>
      <c r="L469" s="13"/>
      <c r="M469" s="13"/>
      <c r="N469" s="13"/>
      <c r="O469" s="13"/>
      <c r="P469" s="13"/>
      <c r="Q469" s="13"/>
      <c r="R469" s="13"/>
      <c r="S469" s="13"/>
      <c r="T469" s="13"/>
      <c r="U469" s="13"/>
      <c r="V469" s="13"/>
      <c r="W469" s="13"/>
      <c r="X469" s="13"/>
      <c r="Y469" s="13"/>
      <c r="Z469" s="13"/>
    </row>
    <row r="470" ht="15.75" customHeight="1">
      <c r="B470" s="13"/>
      <c r="C470" s="117"/>
      <c r="D470" s="118"/>
      <c r="E470" s="119"/>
      <c r="F470" s="13"/>
      <c r="G470" s="13"/>
      <c r="H470" s="13"/>
      <c r="I470" s="13"/>
      <c r="J470" s="13"/>
      <c r="K470" s="13"/>
      <c r="L470" s="13"/>
      <c r="M470" s="13"/>
      <c r="N470" s="13"/>
      <c r="O470" s="13"/>
      <c r="P470" s="13"/>
      <c r="Q470" s="13"/>
      <c r="R470" s="13"/>
      <c r="S470" s="13"/>
      <c r="T470" s="13"/>
      <c r="U470" s="13"/>
      <c r="V470" s="13"/>
      <c r="W470" s="13"/>
      <c r="X470" s="13"/>
      <c r="Y470" s="13"/>
      <c r="Z470" s="13"/>
    </row>
    <row r="471" ht="15.75" customHeight="1">
      <c r="B471" s="13"/>
      <c r="C471" s="117"/>
      <c r="D471" s="118"/>
      <c r="E471" s="119"/>
      <c r="F471" s="13"/>
      <c r="G471" s="13"/>
      <c r="H471" s="13"/>
      <c r="I471" s="13"/>
      <c r="J471" s="13"/>
      <c r="K471" s="13"/>
      <c r="L471" s="13"/>
      <c r="M471" s="13"/>
      <c r="N471" s="13"/>
      <c r="O471" s="13"/>
      <c r="P471" s="13"/>
      <c r="Q471" s="13"/>
      <c r="R471" s="13"/>
      <c r="S471" s="13"/>
      <c r="T471" s="13"/>
      <c r="U471" s="13"/>
      <c r="V471" s="13"/>
      <c r="W471" s="13"/>
      <c r="X471" s="13"/>
      <c r="Y471" s="13"/>
      <c r="Z471" s="13"/>
    </row>
    <row r="472" ht="15.75" customHeight="1">
      <c r="B472" s="13"/>
      <c r="C472" s="117"/>
      <c r="D472" s="118"/>
      <c r="E472" s="119"/>
      <c r="F472" s="13"/>
      <c r="G472" s="13"/>
      <c r="H472" s="13"/>
      <c r="I472" s="13"/>
      <c r="J472" s="13"/>
      <c r="K472" s="13"/>
      <c r="L472" s="13"/>
      <c r="M472" s="13"/>
      <c r="N472" s="13"/>
      <c r="O472" s="13"/>
      <c r="P472" s="13"/>
      <c r="Q472" s="13"/>
      <c r="R472" s="13"/>
      <c r="S472" s="13"/>
      <c r="T472" s="13"/>
      <c r="U472" s="13"/>
      <c r="V472" s="13"/>
      <c r="W472" s="13"/>
      <c r="X472" s="13"/>
      <c r="Y472" s="13"/>
      <c r="Z472" s="13"/>
    </row>
    <row r="473" ht="15.75" customHeight="1">
      <c r="B473" s="13"/>
      <c r="C473" s="117"/>
      <c r="D473" s="118"/>
      <c r="E473" s="119"/>
      <c r="F473" s="13"/>
      <c r="G473" s="13"/>
      <c r="H473" s="13"/>
      <c r="I473" s="13"/>
      <c r="J473" s="13"/>
      <c r="K473" s="13"/>
      <c r="L473" s="13"/>
      <c r="M473" s="13"/>
      <c r="N473" s="13"/>
      <c r="O473" s="13"/>
      <c r="P473" s="13"/>
      <c r="Q473" s="13"/>
      <c r="R473" s="13"/>
      <c r="S473" s="13"/>
      <c r="T473" s="13"/>
      <c r="U473" s="13"/>
      <c r="V473" s="13"/>
      <c r="W473" s="13"/>
      <c r="X473" s="13"/>
      <c r="Y473" s="13"/>
      <c r="Z473" s="13"/>
    </row>
    <row r="474" ht="15.75" customHeight="1">
      <c r="B474" s="13"/>
      <c r="C474" s="117"/>
      <c r="D474" s="118"/>
      <c r="E474" s="119"/>
      <c r="F474" s="13"/>
      <c r="G474" s="13"/>
      <c r="H474" s="13"/>
      <c r="I474" s="13"/>
      <c r="J474" s="13"/>
      <c r="K474" s="13"/>
      <c r="L474" s="13"/>
      <c r="M474" s="13"/>
      <c r="N474" s="13"/>
      <c r="O474" s="13"/>
      <c r="P474" s="13"/>
      <c r="Q474" s="13"/>
      <c r="R474" s="13"/>
      <c r="S474" s="13"/>
      <c r="T474" s="13"/>
      <c r="U474" s="13"/>
      <c r="V474" s="13"/>
      <c r="W474" s="13"/>
      <c r="X474" s="13"/>
      <c r="Y474" s="13"/>
      <c r="Z474" s="13"/>
    </row>
    <row r="475" ht="15.75" customHeight="1">
      <c r="B475" s="13"/>
      <c r="C475" s="117"/>
      <c r="D475" s="118"/>
      <c r="E475" s="119"/>
      <c r="F475" s="13"/>
      <c r="G475" s="13"/>
      <c r="H475" s="13"/>
      <c r="I475" s="13"/>
      <c r="J475" s="13"/>
      <c r="K475" s="13"/>
      <c r="L475" s="13"/>
      <c r="M475" s="13"/>
      <c r="N475" s="13"/>
      <c r="O475" s="13"/>
      <c r="P475" s="13"/>
      <c r="Q475" s="13"/>
      <c r="R475" s="13"/>
      <c r="S475" s="13"/>
      <c r="T475" s="13"/>
      <c r="U475" s="13"/>
      <c r="V475" s="13"/>
      <c r="W475" s="13"/>
      <c r="X475" s="13"/>
      <c r="Y475" s="13"/>
      <c r="Z475" s="13"/>
    </row>
    <row r="476" ht="15.75" customHeight="1">
      <c r="B476" s="13"/>
      <c r="C476" s="117"/>
      <c r="D476" s="118"/>
      <c r="E476" s="119"/>
      <c r="F476" s="13"/>
      <c r="G476" s="13"/>
      <c r="H476" s="13"/>
      <c r="I476" s="13"/>
      <c r="J476" s="13"/>
      <c r="K476" s="13"/>
      <c r="L476" s="13"/>
      <c r="M476" s="13"/>
      <c r="N476" s="13"/>
      <c r="O476" s="13"/>
      <c r="P476" s="13"/>
      <c r="Q476" s="13"/>
      <c r="R476" s="13"/>
      <c r="S476" s="13"/>
      <c r="T476" s="13"/>
      <c r="U476" s="13"/>
      <c r="V476" s="13"/>
      <c r="W476" s="13"/>
      <c r="X476" s="13"/>
      <c r="Y476" s="13"/>
      <c r="Z476" s="13"/>
    </row>
    <row r="477" ht="15.75" customHeight="1">
      <c r="B477" s="13"/>
      <c r="C477" s="117"/>
      <c r="D477" s="118"/>
      <c r="E477" s="119"/>
      <c r="F477" s="13"/>
      <c r="G477" s="13"/>
      <c r="H477" s="13"/>
      <c r="I477" s="13"/>
      <c r="J477" s="13"/>
      <c r="K477" s="13"/>
      <c r="L477" s="13"/>
      <c r="M477" s="13"/>
      <c r="N477" s="13"/>
      <c r="O477" s="13"/>
      <c r="P477" s="13"/>
      <c r="Q477" s="13"/>
      <c r="R477" s="13"/>
      <c r="S477" s="13"/>
      <c r="T477" s="13"/>
      <c r="U477" s="13"/>
      <c r="V477" s="13"/>
      <c r="W477" s="13"/>
      <c r="X477" s="13"/>
      <c r="Y477" s="13"/>
      <c r="Z477" s="13"/>
    </row>
    <row r="478" ht="15.75" customHeight="1">
      <c r="B478" s="13"/>
      <c r="C478" s="117"/>
      <c r="D478" s="118"/>
      <c r="E478" s="119"/>
      <c r="F478" s="13"/>
      <c r="G478" s="13"/>
      <c r="H478" s="13"/>
      <c r="I478" s="13"/>
      <c r="J478" s="13"/>
      <c r="K478" s="13"/>
      <c r="L478" s="13"/>
      <c r="M478" s="13"/>
      <c r="N478" s="13"/>
      <c r="O478" s="13"/>
      <c r="P478" s="13"/>
      <c r="Q478" s="13"/>
      <c r="R478" s="13"/>
      <c r="S478" s="13"/>
      <c r="T478" s="13"/>
      <c r="U478" s="13"/>
      <c r="V478" s="13"/>
      <c r="W478" s="13"/>
      <c r="X478" s="13"/>
      <c r="Y478" s="13"/>
      <c r="Z478" s="13"/>
    </row>
    <row r="479" ht="15.75" customHeight="1">
      <c r="B479" s="13"/>
      <c r="C479" s="117"/>
      <c r="D479" s="118"/>
      <c r="E479" s="119"/>
      <c r="F479" s="13"/>
      <c r="G479" s="13"/>
      <c r="H479" s="13"/>
      <c r="I479" s="13"/>
      <c r="J479" s="13"/>
      <c r="K479" s="13"/>
      <c r="L479" s="13"/>
      <c r="M479" s="13"/>
      <c r="N479" s="13"/>
      <c r="O479" s="13"/>
      <c r="P479" s="13"/>
      <c r="Q479" s="13"/>
      <c r="R479" s="13"/>
      <c r="S479" s="13"/>
      <c r="T479" s="13"/>
      <c r="U479" s="13"/>
      <c r="V479" s="13"/>
      <c r="W479" s="13"/>
      <c r="X479" s="13"/>
      <c r="Y479" s="13"/>
      <c r="Z479" s="13"/>
    </row>
    <row r="480" ht="15.75" customHeight="1">
      <c r="B480" s="13"/>
      <c r="C480" s="117"/>
      <c r="D480" s="118"/>
      <c r="E480" s="119"/>
      <c r="F480" s="13"/>
      <c r="G480" s="13"/>
      <c r="H480" s="13"/>
      <c r="I480" s="13"/>
      <c r="J480" s="13"/>
      <c r="K480" s="13"/>
      <c r="L480" s="13"/>
      <c r="M480" s="13"/>
      <c r="N480" s="13"/>
      <c r="O480" s="13"/>
      <c r="P480" s="13"/>
      <c r="Q480" s="13"/>
      <c r="R480" s="13"/>
      <c r="S480" s="13"/>
      <c r="T480" s="13"/>
      <c r="U480" s="13"/>
      <c r="V480" s="13"/>
      <c r="W480" s="13"/>
      <c r="X480" s="13"/>
      <c r="Y480" s="13"/>
      <c r="Z480" s="13"/>
    </row>
    <row r="481" ht="15.75" customHeight="1">
      <c r="B481" s="13"/>
      <c r="C481" s="117"/>
      <c r="D481" s="118"/>
      <c r="E481" s="119"/>
      <c r="F481" s="13"/>
      <c r="G481" s="13"/>
      <c r="H481" s="13"/>
      <c r="I481" s="13"/>
      <c r="J481" s="13"/>
      <c r="K481" s="13"/>
      <c r="L481" s="13"/>
      <c r="M481" s="13"/>
      <c r="N481" s="13"/>
      <c r="O481" s="13"/>
      <c r="P481" s="13"/>
      <c r="Q481" s="13"/>
      <c r="R481" s="13"/>
      <c r="S481" s="13"/>
      <c r="T481" s="13"/>
      <c r="U481" s="13"/>
      <c r="V481" s="13"/>
      <c r="W481" s="13"/>
      <c r="X481" s="13"/>
      <c r="Y481" s="13"/>
      <c r="Z481" s="13"/>
    </row>
    <row r="482" ht="15.75" customHeight="1">
      <c r="B482" s="13"/>
      <c r="C482" s="117"/>
      <c r="D482" s="118"/>
      <c r="E482" s="119"/>
      <c r="F482" s="13"/>
      <c r="G482" s="13"/>
      <c r="H482" s="13"/>
      <c r="I482" s="13"/>
      <c r="J482" s="13"/>
      <c r="K482" s="13"/>
      <c r="L482" s="13"/>
      <c r="M482" s="13"/>
      <c r="N482" s="13"/>
      <c r="O482" s="13"/>
      <c r="P482" s="13"/>
      <c r="Q482" s="13"/>
      <c r="R482" s="13"/>
      <c r="S482" s="13"/>
      <c r="T482" s="13"/>
      <c r="U482" s="13"/>
      <c r="V482" s="13"/>
      <c r="W482" s="13"/>
      <c r="X482" s="13"/>
      <c r="Y482" s="13"/>
      <c r="Z482" s="13"/>
    </row>
    <row r="483" ht="15.75" customHeight="1">
      <c r="B483" s="13"/>
      <c r="C483" s="117"/>
      <c r="D483" s="118"/>
      <c r="E483" s="119"/>
      <c r="F483" s="13"/>
      <c r="G483" s="13"/>
      <c r="H483" s="13"/>
      <c r="I483" s="13"/>
      <c r="J483" s="13"/>
      <c r="K483" s="13"/>
      <c r="L483" s="13"/>
      <c r="M483" s="13"/>
      <c r="N483" s="13"/>
      <c r="O483" s="13"/>
      <c r="P483" s="13"/>
      <c r="Q483" s="13"/>
      <c r="R483" s="13"/>
      <c r="S483" s="13"/>
      <c r="T483" s="13"/>
      <c r="U483" s="13"/>
      <c r="V483" s="13"/>
      <c r="W483" s="13"/>
      <c r="X483" s="13"/>
      <c r="Y483" s="13"/>
      <c r="Z483" s="13"/>
    </row>
    <row r="484" ht="15.75" customHeight="1">
      <c r="B484" s="13"/>
      <c r="C484" s="117"/>
      <c r="D484" s="118"/>
      <c r="E484" s="119"/>
      <c r="F484" s="13"/>
      <c r="G484" s="13"/>
      <c r="H484" s="13"/>
      <c r="I484" s="13"/>
      <c r="J484" s="13"/>
      <c r="K484" s="13"/>
      <c r="L484" s="13"/>
      <c r="M484" s="13"/>
      <c r="N484" s="13"/>
      <c r="O484" s="13"/>
      <c r="P484" s="13"/>
      <c r="Q484" s="13"/>
      <c r="R484" s="13"/>
      <c r="S484" s="13"/>
      <c r="T484" s="13"/>
      <c r="U484" s="13"/>
      <c r="V484" s="13"/>
      <c r="W484" s="13"/>
      <c r="X484" s="13"/>
      <c r="Y484" s="13"/>
      <c r="Z484" s="13"/>
    </row>
    <row r="485" ht="15.75" customHeight="1">
      <c r="B485" s="13"/>
      <c r="C485" s="117"/>
      <c r="D485" s="118"/>
      <c r="E485" s="119"/>
      <c r="F485" s="13"/>
      <c r="G485" s="13"/>
      <c r="H485" s="13"/>
      <c r="I485" s="13"/>
      <c r="J485" s="13"/>
      <c r="K485" s="13"/>
      <c r="L485" s="13"/>
      <c r="M485" s="13"/>
      <c r="N485" s="13"/>
      <c r="O485" s="13"/>
      <c r="P485" s="13"/>
      <c r="Q485" s="13"/>
      <c r="R485" s="13"/>
      <c r="S485" s="13"/>
      <c r="T485" s="13"/>
      <c r="U485" s="13"/>
      <c r="V485" s="13"/>
      <c r="W485" s="13"/>
      <c r="X485" s="13"/>
      <c r="Y485" s="13"/>
      <c r="Z485" s="13"/>
    </row>
    <row r="486" ht="15.75" customHeight="1">
      <c r="B486" s="13"/>
      <c r="C486" s="117"/>
      <c r="D486" s="118"/>
      <c r="E486" s="119"/>
      <c r="F486" s="13"/>
      <c r="G486" s="13"/>
      <c r="H486" s="13"/>
      <c r="I486" s="13"/>
      <c r="J486" s="13"/>
      <c r="K486" s="13"/>
      <c r="L486" s="13"/>
      <c r="M486" s="13"/>
      <c r="N486" s="13"/>
      <c r="O486" s="13"/>
      <c r="P486" s="13"/>
      <c r="Q486" s="13"/>
      <c r="R486" s="13"/>
      <c r="S486" s="13"/>
      <c r="T486" s="13"/>
      <c r="U486" s="13"/>
      <c r="V486" s="13"/>
      <c r="W486" s="13"/>
      <c r="X486" s="13"/>
      <c r="Y486" s="13"/>
      <c r="Z486" s="13"/>
    </row>
    <row r="487" ht="15.75" customHeight="1">
      <c r="B487" s="13"/>
      <c r="C487" s="117"/>
      <c r="D487" s="118"/>
      <c r="E487" s="119"/>
      <c r="F487" s="13"/>
      <c r="G487" s="13"/>
      <c r="H487" s="13"/>
      <c r="I487" s="13"/>
      <c r="J487" s="13"/>
      <c r="K487" s="13"/>
      <c r="L487" s="13"/>
      <c r="M487" s="13"/>
      <c r="N487" s="13"/>
      <c r="O487" s="13"/>
      <c r="P487" s="13"/>
      <c r="Q487" s="13"/>
      <c r="R487" s="13"/>
      <c r="S487" s="13"/>
      <c r="T487" s="13"/>
      <c r="U487" s="13"/>
      <c r="V487" s="13"/>
      <c r="W487" s="13"/>
      <c r="X487" s="13"/>
      <c r="Y487" s="13"/>
      <c r="Z487" s="13"/>
    </row>
    <row r="488" ht="15.75" customHeight="1">
      <c r="B488" s="13"/>
      <c r="C488" s="117"/>
      <c r="D488" s="118"/>
      <c r="E488" s="119"/>
      <c r="F488" s="13"/>
      <c r="G488" s="13"/>
      <c r="H488" s="13"/>
      <c r="I488" s="13"/>
      <c r="J488" s="13"/>
      <c r="K488" s="13"/>
      <c r="L488" s="13"/>
      <c r="M488" s="13"/>
      <c r="N488" s="13"/>
      <c r="O488" s="13"/>
      <c r="P488" s="13"/>
      <c r="Q488" s="13"/>
      <c r="R488" s="13"/>
      <c r="S488" s="13"/>
      <c r="T488" s="13"/>
      <c r="U488" s="13"/>
      <c r="V488" s="13"/>
      <c r="W488" s="13"/>
      <c r="X488" s="13"/>
      <c r="Y488" s="13"/>
      <c r="Z488" s="13"/>
    </row>
    <row r="489" ht="15.75" customHeight="1">
      <c r="B489" s="13"/>
      <c r="C489" s="117"/>
      <c r="D489" s="118"/>
      <c r="E489" s="119"/>
      <c r="F489" s="13"/>
      <c r="G489" s="13"/>
      <c r="H489" s="13"/>
      <c r="I489" s="13"/>
      <c r="J489" s="13"/>
      <c r="K489" s="13"/>
      <c r="L489" s="13"/>
      <c r="M489" s="13"/>
      <c r="N489" s="13"/>
      <c r="O489" s="13"/>
      <c r="P489" s="13"/>
      <c r="Q489" s="13"/>
      <c r="R489" s="13"/>
      <c r="S489" s="13"/>
      <c r="T489" s="13"/>
      <c r="U489" s="13"/>
      <c r="V489" s="13"/>
      <c r="W489" s="13"/>
      <c r="X489" s="13"/>
      <c r="Y489" s="13"/>
      <c r="Z489" s="13"/>
    </row>
    <row r="490" ht="15.75" customHeight="1">
      <c r="B490" s="13"/>
      <c r="C490" s="117"/>
      <c r="D490" s="118"/>
      <c r="E490" s="119"/>
      <c r="F490" s="13"/>
      <c r="G490" s="13"/>
      <c r="H490" s="13"/>
      <c r="I490" s="13"/>
      <c r="J490" s="13"/>
      <c r="K490" s="13"/>
      <c r="L490" s="13"/>
      <c r="M490" s="13"/>
      <c r="N490" s="13"/>
      <c r="O490" s="13"/>
      <c r="P490" s="13"/>
      <c r="Q490" s="13"/>
      <c r="R490" s="13"/>
      <c r="S490" s="13"/>
      <c r="T490" s="13"/>
      <c r="U490" s="13"/>
      <c r="V490" s="13"/>
      <c r="W490" s="13"/>
      <c r="X490" s="13"/>
      <c r="Y490" s="13"/>
      <c r="Z490" s="13"/>
    </row>
    <row r="491" ht="15.75" customHeight="1">
      <c r="B491" s="13"/>
      <c r="C491" s="117"/>
      <c r="D491" s="118"/>
      <c r="E491" s="119"/>
      <c r="F491" s="13"/>
      <c r="G491" s="13"/>
      <c r="H491" s="13"/>
      <c r="I491" s="13"/>
      <c r="J491" s="13"/>
      <c r="K491" s="13"/>
      <c r="L491" s="13"/>
      <c r="M491" s="13"/>
      <c r="N491" s="13"/>
      <c r="O491" s="13"/>
      <c r="P491" s="13"/>
      <c r="Q491" s="13"/>
      <c r="R491" s="13"/>
      <c r="S491" s="13"/>
      <c r="T491" s="13"/>
      <c r="U491" s="13"/>
      <c r="V491" s="13"/>
      <c r="W491" s="13"/>
      <c r="X491" s="13"/>
      <c r="Y491" s="13"/>
      <c r="Z491" s="13"/>
    </row>
    <row r="492" ht="15.75" customHeight="1">
      <c r="B492" s="13"/>
      <c r="C492" s="117"/>
      <c r="D492" s="118"/>
      <c r="E492" s="119"/>
      <c r="F492" s="13"/>
      <c r="G492" s="13"/>
      <c r="H492" s="13"/>
      <c r="I492" s="13"/>
      <c r="J492" s="13"/>
      <c r="K492" s="13"/>
      <c r="L492" s="13"/>
      <c r="M492" s="13"/>
      <c r="N492" s="13"/>
      <c r="O492" s="13"/>
      <c r="P492" s="13"/>
      <c r="Q492" s="13"/>
      <c r="R492" s="13"/>
      <c r="S492" s="13"/>
      <c r="T492" s="13"/>
      <c r="U492" s="13"/>
      <c r="V492" s="13"/>
      <c r="W492" s="13"/>
      <c r="X492" s="13"/>
      <c r="Y492" s="13"/>
      <c r="Z492" s="13"/>
    </row>
    <row r="493" ht="15.75" customHeight="1">
      <c r="B493" s="13"/>
      <c r="C493" s="117"/>
      <c r="D493" s="118"/>
      <c r="E493" s="119"/>
      <c r="F493" s="13"/>
      <c r="G493" s="13"/>
      <c r="H493" s="13"/>
      <c r="I493" s="13"/>
      <c r="J493" s="13"/>
      <c r="K493" s="13"/>
      <c r="L493" s="13"/>
      <c r="M493" s="13"/>
      <c r="N493" s="13"/>
      <c r="O493" s="13"/>
      <c r="P493" s="13"/>
      <c r="Q493" s="13"/>
      <c r="R493" s="13"/>
      <c r="S493" s="13"/>
      <c r="T493" s="13"/>
      <c r="U493" s="13"/>
      <c r="V493" s="13"/>
      <c r="W493" s="13"/>
      <c r="X493" s="13"/>
      <c r="Y493" s="13"/>
      <c r="Z493" s="13"/>
    </row>
    <row r="494" ht="15.75" customHeight="1">
      <c r="B494" s="13"/>
      <c r="C494" s="117"/>
      <c r="D494" s="118"/>
      <c r="E494" s="119"/>
      <c r="F494" s="13"/>
      <c r="G494" s="13"/>
      <c r="H494" s="13"/>
      <c r="I494" s="13"/>
      <c r="J494" s="13"/>
      <c r="K494" s="13"/>
      <c r="L494" s="13"/>
      <c r="M494" s="13"/>
      <c r="N494" s="13"/>
      <c r="O494" s="13"/>
      <c r="P494" s="13"/>
      <c r="Q494" s="13"/>
      <c r="R494" s="13"/>
      <c r="S494" s="13"/>
      <c r="T494" s="13"/>
      <c r="U494" s="13"/>
      <c r="V494" s="13"/>
      <c r="W494" s="13"/>
      <c r="X494" s="13"/>
      <c r="Y494" s="13"/>
      <c r="Z494" s="13"/>
    </row>
    <row r="495" ht="15.75" customHeight="1">
      <c r="B495" s="13"/>
      <c r="C495" s="117"/>
      <c r="D495" s="118"/>
      <c r="E495" s="119"/>
      <c r="F495" s="13"/>
      <c r="G495" s="13"/>
      <c r="H495" s="13"/>
      <c r="I495" s="13"/>
      <c r="J495" s="13"/>
      <c r="K495" s="13"/>
      <c r="L495" s="13"/>
      <c r="M495" s="13"/>
      <c r="N495" s="13"/>
      <c r="O495" s="13"/>
      <c r="P495" s="13"/>
      <c r="Q495" s="13"/>
      <c r="R495" s="13"/>
      <c r="S495" s="13"/>
      <c r="T495" s="13"/>
      <c r="U495" s="13"/>
      <c r="V495" s="13"/>
      <c r="W495" s="13"/>
      <c r="X495" s="13"/>
      <c r="Y495" s="13"/>
      <c r="Z495" s="13"/>
    </row>
    <row r="496" ht="15.75" customHeight="1">
      <c r="B496" s="13"/>
      <c r="C496" s="117"/>
      <c r="D496" s="118"/>
      <c r="E496" s="119"/>
      <c r="F496" s="13"/>
      <c r="G496" s="13"/>
      <c r="H496" s="13"/>
      <c r="I496" s="13"/>
      <c r="J496" s="13"/>
      <c r="K496" s="13"/>
      <c r="L496" s="13"/>
      <c r="M496" s="13"/>
      <c r="N496" s="13"/>
      <c r="O496" s="13"/>
      <c r="P496" s="13"/>
      <c r="Q496" s="13"/>
      <c r="R496" s="13"/>
      <c r="S496" s="13"/>
      <c r="T496" s="13"/>
      <c r="U496" s="13"/>
      <c r="V496" s="13"/>
      <c r="W496" s="13"/>
      <c r="X496" s="13"/>
      <c r="Y496" s="13"/>
      <c r="Z496" s="13"/>
    </row>
    <row r="497" ht="15.75" customHeight="1">
      <c r="B497" s="13"/>
      <c r="C497" s="117"/>
      <c r="D497" s="118"/>
      <c r="E497" s="119"/>
      <c r="F497" s="13"/>
      <c r="G497" s="13"/>
      <c r="H497" s="13"/>
      <c r="I497" s="13"/>
      <c r="J497" s="13"/>
      <c r="K497" s="13"/>
      <c r="L497" s="13"/>
      <c r="M497" s="13"/>
      <c r="N497" s="13"/>
      <c r="O497" s="13"/>
      <c r="P497" s="13"/>
      <c r="Q497" s="13"/>
      <c r="R497" s="13"/>
      <c r="S497" s="13"/>
      <c r="T497" s="13"/>
      <c r="U497" s="13"/>
      <c r="V497" s="13"/>
      <c r="W497" s="13"/>
      <c r="X497" s="13"/>
      <c r="Y497" s="13"/>
      <c r="Z497" s="13"/>
    </row>
    <row r="498" ht="15.75" customHeight="1">
      <c r="B498" s="13"/>
      <c r="C498" s="117"/>
      <c r="D498" s="118"/>
      <c r="E498" s="119"/>
      <c r="F498" s="13"/>
      <c r="G498" s="13"/>
      <c r="H498" s="13"/>
      <c r="I498" s="13"/>
      <c r="J498" s="13"/>
      <c r="K498" s="13"/>
      <c r="L498" s="13"/>
      <c r="M498" s="13"/>
      <c r="N498" s="13"/>
      <c r="O498" s="13"/>
      <c r="P498" s="13"/>
      <c r="Q498" s="13"/>
      <c r="R498" s="13"/>
      <c r="S498" s="13"/>
      <c r="T498" s="13"/>
      <c r="U498" s="13"/>
      <c r="V498" s="13"/>
      <c r="W498" s="13"/>
      <c r="X498" s="13"/>
      <c r="Y498" s="13"/>
      <c r="Z498" s="13"/>
    </row>
    <row r="499" ht="15.75" customHeight="1">
      <c r="B499" s="13"/>
      <c r="C499" s="117"/>
      <c r="D499" s="118"/>
      <c r="E499" s="119"/>
      <c r="F499" s="13"/>
      <c r="G499" s="13"/>
      <c r="H499" s="13"/>
      <c r="I499" s="13"/>
      <c r="J499" s="13"/>
      <c r="K499" s="13"/>
      <c r="L499" s="13"/>
      <c r="M499" s="13"/>
      <c r="N499" s="13"/>
      <c r="O499" s="13"/>
      <c r="P499" s="13"/>
      <c r="Q499" s="13"/>
      <c r="R499" s="13"/>
      <c r="S499" s="13"/>
      <c r="T499" s="13"/>
      <c r="U499" s="13"/>
      <c r="V499" s="13"/>
      <c r="W499" s="13"/>
      <c r="X499" s="13"/>
      <c r="Y499" s="13"/>
      <c r="Z499" s="13"/>
    </row>
    <row r="500" ht="15.75" customHeight="1">
      <c r="B500" s="13"/>
      <c r="C500" s="117"/>
      <c r="D500" s="118"/>
      <c r="E500" s="119"/>
      <c r="F500" s="13"/>
      <c r="G500" s="13"/>
      <c r="H500" s="13"/>
      <c r="I500" s="13"/>
      <c r="J500" s="13"/>
      <c r="K500" s="13"/>
      <c r="L500" s="13"/>
      <c r="M500" s="13"/>
      <c r="N500" s="13"/>
      <c r="O500" s="13"/>
      <c r="P500" s="13"/>
      <c r="Q500" s="13"/>
      <c r="R500" s="13"/>
      <c r="S500" s="13"/>
      <c r="T500" s="13"/>
      <c r="U500" s="13"/>
      <c r="V500" s="13"/>
      <c r="W500" s="13"/>
      <c r="X500" s="13"/>
      <c r="Y500" s="13"/>
      <c r="Z500" s="13"/>
    </row>
    <row r="501" ht="15.75" customHeight="1">
      <c r="B501" s="13"/>
      <c r="C501" s="117"/>
      <c r="D501" s="118"/>
      <c r="E501" s="119"/>
      <c r="F501" s="13"/>
      <c r="G501" s="13"/>
      <c r="H501" s="13"/>
      <c r="I501" s="13"/>
      <c r="J501" s="13"/>
      <c r="K501" s="13"/>
      <c r="L501" s="13"/>
      <c r="M501" s="13"/>
      <c r="N501" s="13"/>
      <c r="O501" s="13"/>
      <c r="P501" s="13"/>
      <c r="Q501" s="13"/>
      <c r="R501" s="13"/>
      <c r="S501" s="13"/>
      <c r="T501" s="13"/>
      <c r="U501" s="13"/>
      <c r="V501" s="13"/>
      <c r="W501" s="13"/>
      <c r="X501" s="13"/>
      <c r="Y501" s="13"/>
      <c r="Z501" s="13"/>
    </row>
    <row r="502" ht="15.75" customHeight="1">
      <c r="B502" s="13"/>
      <c r="C502" s="117"/>
      <c r="D502" s="118"/>
      <c r="E502" s="119"/>
      <c r="F502" s="13"/>
      <c r="G502" s="13"/>
      <c r="H502" s="13"/>
      <c r="I502" s="13"/>
      <c r="J502" s="13"/>
      <c r="K502" s="13"/>
      <c r="L502" s="13"/>
      <c r="M502" s="13"/>
      <c r="N502" s="13"/>
      <c r="O502" s="13"/>
      <c r="P502" s="13"/>
      <c r="Q502" s="13"/>
      <c r="R502" s="13"/>
      <c r="S502" s="13"/>
      <c r="T502" s="13"/>
      <c r="U502" s="13"/>
      <c r="V502" s="13"/>
      <c r="W502" s="13"/>
      <c r="X502" s="13"/>
      <c r="Y502" s="13"/>
      <c r="Z502" s="13"/>
    </row>
    <row r="503" ht="15.75" customHeight="1">
      <c r="B503" s="13"/>
      <c r="C503" s="117"/>
      <c r="D503" s="118"/>
      <c r="E503" s="119"/>
      <c r="F503" s="13"/>
      <c r="G503" s="13"/>
      <c r="H503" s="13"/>
      <c r="I503" s="13"/>
      <c r="J503" s="13"/>
      <c r="K503" s="13"/>
      <c r="L503" s="13"/>
      <c r="M503" s="13"/>
      <c r="N503" s="13"/>
      <c r="O503" s="13"/>
      <c r="P503" s="13"/>
      <c r="Q503" s="13"/>
      <c r="R503" s="13"/>
      <c r="S503" s="13"/>
      <c r="T503" s="13"/>
      <c r="U503" s="13"/>
      <c r="V503" s="13"/>
      <c r="W503" s="13"/>
      <c r="X503" s="13"/>
      <c r="Y503" s="13"/>
      <c r="Z503" s="13"/>
    </row>
    <row r="504" ht="15.75" customHeight="1">
      <c r="B504" s="13"/>
      <c r="C504" s="117"/>
      <c r="D504" s="118"/>
      <c r="E504" s="119"/>
      <c r="F504" s="13"/>
      <c r="G504" s="13"/>
      <c r="H504" s="13"/>
      <c r="I504" s="13"/>
      <c r="J504" s="13"/>
      <c r="K504" s="13"/>
      <c r="L504" s="13"/>
      <c r="M504" s="13"/>
      <c r="N504" s="13"/>
      <c r="O504" s="13"/>
      <c r="P504" s="13"/>
      <c r="Q504" s="13"/>
      <c r="R504" s="13"/>
      <c r="S504" s="13"/>
      <c r="T504" s="13"/>
      <c r="U504" s="13"/>
      <c r="V504" s="13"/>
      <c r="W504" s="13"/>
      <c r="X504" s="13"/>
      <c r="Y504" s="13"/>
      <c r="Z504" s="13"/>
    </row>
    <row r="505" ht="15.75" customHeight="1">
      <c r="B505" s="13"/>
      <c r="C505" s="117"/>
      <c r="D505" s="118"/>
      <c r="E505" s="119"/>
      <c r="F505" s="13"/>
      <c r="G505" s="13"/>
      <c r="H505" s="13"/>
      <c r="I505" s="13"/>
      <c r="J505" s="13"/>
      <c r="K505" s="13"/>
      <c r="L505" s="13"/>
      <c r="M505" s="13"/>
      <c r="N505" s="13"/>
      <c r="O505" s="13"/>
      <c r="P505" s="13"/>
      <c r="Q505" s="13"/>
      <c r="R505" s="13"/>
      <c r="S505" s="13"/>
      <c r="T505" s="13"/>
      <c r="U505" s="13"/>
      <c r="V505" s="13"/>
      <c r="W505" s="13"/>
      <c r="X505" s="13"/>
      <c r="Y505" s="13"/>
      <c r="Z505" s="13"/>
    </row>
    <row r="506" ht="15.75" customHeight="1">
      <c r="B506" s="13"/>
      <c r="C506" s="117"/>
      <c r="D506" s="118"/>
      <c r="E506" s="119"/>
      <c r="F506" s="13"/>
      <c r="G506" s="13"/>
      <c r="H506" s="13"/>
      <c r="I506" s="13"/>
      <c r="J506" s="13"/>
      <c r="K506" s="13"/>
      <c r="L506" s="13"/>
      <c r="M506" s="13"/>
      <c r="N506" s="13"/>
      <c r="O506" s="13"/>
      <c r="P506" s="13"/>
      <c r="Q506" s="13"/>
      <c r="R506" s="13"/>
      <c r="S506" s="13"/>
      <c r="T506" s="13"/>
      <c r="U506" s="13"/>
      <c r="V506" s="13"/>
      <c r="W506" s="13"/>
      <c r="X506" s="13"/>
      <c r="Y506" s="13"/>
      <c r="Z506" s="13"/>
    </row>
    <row r="507" ht="15.75" customHeight="1">
      <c r="B507" s="13"/>
      <c r="C507" s="117"/>
      <c r="D507" s="118"/>
      <c r="E507" s="119"/>
      <c r="F507" s="13"/>
      <c r="G507" s="13"/>
      <c r="H507" s="13"/>
      <c r="I507" s="13"/>
      <c r="J507" s="13"/>
      <c r="K507" s="13"/>
      <c r="L507" s="13"/>
      <c r="M507" s="13"/>
      <c r="N507" s="13"/>
      <c r="O507" s="13"/>
      <c r="P507" s="13"/>
      <c r="Q507" s="13"/>
      <c r="R507" s="13"/>
      <c r="S507" s="13"/>
      <c r="T507" s="13"/>
      <c r="U507" s="13"/>
      <c r="V507" s="13"/>
      <c r="W507" s="13"/>
      <c r="X507" s="13"/>
      <c r="Y507" s="13"/>
      <c r="Z507" s="13"/>
    </row>
    <row r="508" ht="15.75" customHeight="1">
      <c r="B508" s="13"/>
      <c r="C508" s="117"/>
      <c r="D508" s="118"/>
      <c r="E508" s="119"/>
      <c r="F508" s="13"/>
      <c r="G508" s="13"/>
      <c r="H508" s="13"/>
      <c r="I508" s="13"/>
      <c r="J508" s="13"/>
      <c r="K508" s="13"/>
      <c r="L508" s="13"/>
      <c r="M508" s="13"/>
      <c r="N508" s="13"/>
      <c r="O508" s="13"/>
      <c r="P508" s="13"/>
      <c r="Q508" s="13"/>
      <c r="R508" s="13"/>
      <c r="S508" s="13"/>
      <c r="T508" s="13"/>
      <c r="U508" s="13"/>
      <c r="V508" s="13"/>
      <c r="W508" s="13"/>
      <c r="X508" s="13"/>
      <c r="Y508" s="13"/>
      <c r="Z508" s="13"/>
    </row>
    <row r="509" ht="15.75" customHeight="1">
      <c r="B509" s="13"/>
      <c r="C509" s="117"/>
      <c r="D509" s="118"/>
      <c r="E509" s="119"/>
      <c r="F509" s="13"/>
      <c r="G509" s="13"/>
      <c r="H509" s="13"/>
      <c r="I509" s="13"/>
      <c r="J509" s="13"/>
      <c r="K509" s="13"/>
      <c r="L509" s="13"/>
      <c r="M509" s="13"/>
      <c r="N509" s="13"/>
      <c r="O509" s="13"/>
      <c r="P509" s="13"/>
      <c r="Q509" s="13"/>
      <c r="R509" s="13"/>
      <c r="S509" s="13"/>
      <c r="T509" s="13"/>
      <c r="U509" s="13"/>
      <c r="V509" s="13"/>
      <c r="W509" s="13"/>
      <c r="X509" s="13"/>
      <c r="Y509" s="13"/>
      <c r="Z509" s="13"/>
    </row>
    <row r="510" ht="15.75" customHeight="1">
      <c r="B510" s="13"/>
      <c r="C510" s="117"/>
      <c r="D510" s="118"/>
      <c r="E510" s="119"/>
      <c r="F510" s="13"/>
      <c r="G510" s="13"/>
      <c r="H510" s="13"/>
      <c r="I510" s="13"/>
      <c r="J510" s="13"/>
      <c r="K510" s="13"/>
      <c r="L510" s="13"/>
      <c r="M510" s="13"/>
      <c r="N510" s="13"/>
      <c r="O510" s="13"/>
      <c r="P510" s="13"/>
      <c r="Q510" s="13"/>
      <c r="R510" s="13"/>
      <c r="S510" s="13"/>
      <c r="T510" s="13"/>
      <c r="U510" s="13"/>
      <c r="V510" s="13"/>
      <c r="W510" s="13"/>
      <c r="X510" s="13"/>
      <c r="Y510" s="13"/>
      <c r="Z510" s="13"/>
    </row>
    <row r="511" ht="15.75" customHeight="1">
      <c r="B511" s="13"/>
      <c r="C511" s="117"/>
      <c r="D511" s="118"/>
      <c r="E511" s="119"/>
      <c r="F511" s="13"/>
      <c r="G511" s="13"/>
      <c r="H511" s="13"/>
      <c r="I511" s="13"/>
      <c r="J511" s="13"/>
      <c r="K511" s="13"/>
      <c r="L511" s="13"/>
      <c r="M511" s="13"/>
      <c r="N511" s="13"/>
      <c r="O511" s="13"/>
      <c r="P511" s="13"/>
      <c r="Q511" s="13"/>
      <c r="R511" s="13"/>
      <c r="S511" s="13"/>
      <c r="T511" s="13"/>
      <c r="U511" s="13"/>
      <c r="V511" s="13"/>
      <c r="W511" s="13"/>
      <c r="X511" s="13"/>
      <c r="Y511" s="13"/>
      <c r="Z511" s="13"/>
    </row>
    <row r="512" ht="15.75" customHeight="1">
      <c r="B512" s="13"/>
      <c r="C512" s="117"/>
      <c r="D512" s="118"/>
      <c r="E512" s="119"/>
      <c r="F512" s="13"/>
      <c r="G512" s="13"/>
      <c r="H512" s="13"/>
      <c r="I512" s="13"/>
      <c r="J512" s="13"/>
      <c r="K512" s="13"/>
      <c r="L512" s="13"/>
      <c r="M512" s="13"/>
      <c r="N512" s="13"/>
      <c r="O512" s="13"/>
      <c r="P512" s="13"/>
      <c r="Q512" s="13"/>
      <c r="R512" s="13"/>
      <c r="S512" s="13"/>
      <c r="T512" s="13"/>
      <c r="U512" s="13"/>
      <c r="V512" s="13"/>
      <c r="W512" s="13"/>
      <c r="X512" s="13"/>
      <c r="Y512" s="13"/>
      <c r="Z512" s="13"/>
    </row>
    <row r="513" ht="15.75" customHeight="1">
      <c r="B513" s="13"/>
      <c r="C513" s="117"/>
      <c r="D513" s="118"/>
      <c r="E513" s="119"/>
      <c r="F513" s="13"/>
      <c r="G513" s="13"/>
      <c r="H513" s="13"/>
      <c r="I513" s="13"/>
      <c r="J513" s="13"/>
      <c r="K513" s="13"/>
      <c r="L513" s="13"/>
      <c r="M513" s="13"/>
      <c r="N513" s="13"/>
      <c r="O513" s="13"/>
      <c r="P513" s="13"/>
      <c r="Q513" s="13"/>
      <c r="R513" s="13"/>
      <c r="S513" s="13"/>
      <c r="T513" s="13"/>
      <c r="U513" s="13"/>
      <c r="V513" s="13"/>
      <c r="W513" s="13"/>
      <c r="X513" s="13"/>
      <c r="Y513" s="13"/>
      <c r="Z513" s="13"/>
    </row>
    <row r="514" ht="15.75" customHeight="1">
      <c r="B514" s="13"/>
      <c r="C514" s="117"/>
      <c r="D514" s="118"/>
      <c r="E514" s="119"/>
      <c r="F514" s="13"/>
      <c r="G514" s="13"/>
      <c r="H514" s="13"/>
      <c r="I514" s="13"/>
      <c r="J514" s="13"/>
      <c r="K514" s="13"/>
      <c r="L514" s="13"/>
      <c r="M514" s="13"/>
      <c r="N514" s="13"/>
      <c r="O514" s="13"/>
      <c r="P514" s="13"/>
      <c r="Q514" s="13"/>
      <c r="R514" s="13"/>
      <c r="S514" s="13"/>
      <c r="T514" s="13"/>
      <c r="U514" s="13"/>
      <c r="V514" s="13"/>
      <c r="W514" s="13"/>
      <c r="X514" s="13"/>
      <c r="Y514" s="13"/>
      <c r="Z514" s="13"/>
    </row>
    <row r="515" ht="15.75" customHeight="1">
      <c r="B515" s="13"/>
      <c r="C515" s="117"/>
      <c r="D515" s="118"/>
      <c r="E515" s="119"/>
      <c r="F515" s="13"/>
      <c r="G515" s="13"/>
      <c r="H515" s="13"/>
      <c r="I515" s="13"/>
      <c r="J515" s="13"/>
      <c r="K515" s="13"/>
      <c r="L515" s="13"/>
      <c r="M515" s="13"/>
      <c r="N515" s="13"/>
      <c r="O515" s="13"/>
      <c r="P515" s="13"/>
      <c r="Q515" s="13"/>
      <c r="R515" s="13"/>
      <c r="S515" s="13"/>
      <c r="T515" s="13"/>
      <c r="U515" s="13"/>
      <c r="V515" s="13"/>
      <c r="W515" s="13"/>
      <c r="X515" s="13"/>
      <c r="Y515" s="13"/>
      <c r="Z515" s="13"/>
    </row>
    <row r="516" ht="15.75" customHeight="1">
      <c r="B516" s="13"/>
      <c r="C516" s="117"/>
      <c r="D516" s="118"/>
      <c r="E516" s="119"/>
      <c r="F516" s="13"/>
      <c r="G516" s="13"/>
      <c r="H516" s="13"/>
      <c r="I516" s="13"/>
      <c r="J516" s="13"/>
      <c r="K516" s="13"/>
      <c r="L516" s="13"/>
      <c r="M516" s="13"/>
      <c r="N516" s="13"/>
      <c r="O516" s="13"/>
      <c r="P516" s="13"/>
      <c r="Q516" s="13"/>
      <c r="R516" s="13"/>
      <c r="S516" s="13"/>
      <c r="T516" s="13"/>
      <c r="U516" s="13"/>
      <c r="V516" s="13"/>
      <c r="W516" s="13"/>
      <c r="X516" s="13"/>
      <c r="Y516" s="13"/>
      <c r="Z516" s="13"/>
    </row>
    <row r="517" ht="15.75" customHeight="1">
      <c r="B517" s="13"/>
      <c r="C517" s="117"/>
      <c r="D517" s="118"/>
      <c r="E517" s="119"/>
      <c r="F517" s="13"/>
      <c r="G517" s="13"/>
      <c r="H517" s="13"/>
      <c r="I517" s="13"/>
      <c r="J517" s="13"/>
      <c r="K517" s="13"/>
      <c r="L517" s="13"/>
      <c r="M517" s="13"/>
      <c r="N517" s="13"/>
      <c r="O517" s="13"/>
      <c r="P517" s="13"/>
      <c r="Q517" s="13"/>
      <c r="R517" s="13"/>
      <c r="S517" s="13"/>
      <c r="T517" s="13"/>
      <c r="U517" s="13"/>
      <c r="V517" s="13"/>
      <c r="W517" s="13"/>
      <c r="X517" s="13"/>
      <c r="Y517" s="13"/>
      <c r="Z517" s="13"/>
    </row>
    <row r="518" ht="15.75" customHeight="1">
      <c r="B518" s="13"/>
      <c r="C518" s="117"/>
      <c r="D518" s="118"/>
      <c r="E518" s="119"/>
      <c r="F518" s="13"/>
      <c r="G518" s="13"/>
      <c r="H518" s="13"/>
      <c r="I518" s="13"/>
      <c r="J518" s="13"/>
      <c r="K518" s="13"/>
      <c r="L518" s="13"/>
      <c r="M518" s="13"/>
      <c r="N518" s="13"/>
      <c r="O518" s="13"/>
      <c r="P518" s="13"/>
      <c r="Q518" s="13"/>
      <c r="R518" s="13"/>
      <c r="S518" s="13"/>
      <c r="T518" s="13"/>
      <c r="U518" s="13"/>
      <c r="V518" s="13"/>
      <c r="W518" s="13"/>
      <c r="X518" s="13"/>
      <c r="Y518" s="13"/>
      <c r="Z518" s="13"/>
    </row>
    <row r="519" ht="15.75" customHeight="1">
      <c r="B519" s="13"/>
      <c r="C519" s="117"/>
      <c r="D519" s="118"/>
      <c r="E519" s="119"/>
      <c r="F519" s="13"/>
      <c r="G519" s="13"/>
      <c r="H519" s="13"/>
      <c r="I519" s="13"/>
      <c r="J519" s="13"/>
      <c r="K519" s="13"/>
      <c r="L519" s="13"/>
      <c r="M519" s="13"/>
      <c r="N519" s="13"/>
      <c r="O519" s="13"/>
      <c r="P519" s="13"/>
      <c r="Q519" s="13"/>
      <c r="R519" s="13"/>
      <c r="S519" s="13"/>
      <c r="T519" s="13"/>
      <c r="U519" s="13"/>
      <c r="V519" s="13"/>
      <c r="W519" s="13"/>
      <c r="X519" s="13"/>
      <c r="Y519" s="13"/>
      <c r="Z519" s="13"/>
    </row>
    <row r="520" ht="15.75" customHeight="1">
      <c r="B520" s="13"/>
      <c r="C520" s="117"/>
      <c r="D520" s="118"/>
      <c r="E520" s="119"/>
      <c r="F520" s="13"/>
      <c r="G520" s="13"/>
      <c r="H520" s="13"/>
      <c r="I520" s="13"/>
      <c r="J520" s="13"/>
      <c r="K520" s="13"/>
      <c r="L520" s="13"/>
      <c r="M520" s="13"/>
      <c r="N520" s="13"/>
      <c r="O520" s="13"/>
      <c r="P520" s="13"/>
      <c r="Q520" s="13"/>
      <c r="R520" s="13"/>
      <c r="S520" s="13"/>
      <c r="T520" s="13"/>
      <c r="U520" s="13"/>
      <c r="V520" s="13"/>
      <c r="W520" s="13"/>
      <c r="X520" s="13"/>
      <c r="Y520" s="13"/>
      <c r="Z520" s="13"/>
    </row>
    <row r="521" ht="15.75" customHeight="1">
      <c r="B521" s="13"/>
      <c r="C521" s="117"/>
      <c r="D521" s="118"/>
      <c r="E521" s="119"/>
      <c r="F521" s="13"/>
      <c r="G521" s="13"/>
      <c r="H521" s="13"/>
      <c r="I521" s="13"/>
      <c r="J521" s="13"/>
      <c r="K521" s="13"/>
      <c r="L521" s="13"/>
      <c r="M521" s="13"/>
      <c r="N521" s="13"/>
      <c r="O521" s="13"/>
      <c r="P521" s="13"/>
      <c r="Q521" s="13"/>
      <c r="R521" s="13"/>
      <c r="S521" s="13"/>
      <c r="T521" s="13"/>
      <c r="U521" s="13"/>
      <c r="V521" s="13"/>
      <c r="W521" s="13"/>
      <c r="X521" s="13"/>
      <c r="Y521" s="13"/>
      <c r="Z521" s="13"/>
    </row>
    <row r="522" ht="15.75" customHeight="1">
      <c r="B522" s="13"/>
      <c r="C522" s="117"/>
      <c r="D522" s="118"/>
      <c r="E522" s="119"/>
      <c r="F522" s="13"/>
      <c r="G522" s="13"/>
      <c r="H522" s="13"/>
      <c r="I522" s="13"/>
      <c r="J522" s="13"/>
      <c r="K522" s="13"/>
      <c r="L522" s="13"/>
      <c r="M522" s="13"/>
      <c r="N522" s="13"/>
      <c r="O522" s="13"/>
      <c r="P522" s="13"/>
      <c r="Q522" s="13"/>
      <c r="R522" s="13"/>
      <c r="S522" s="13"/>
      <c r="T522" s="13"/>
      <c r="U522" s="13"/>
      <c r="V522" s="13"/>
      <c r="W522" s="13"/>
      <c r="X522" s="13"/>
      <c r="Y522" s="13"/>
      <c r="Z522" s="13"/>
    </row>
    <row r="523" ht="15.75" customHeight="1">
      <c r="B523" s="13"/>
      <c r="C523" s="117"/>
      <c r="D523" s="118"/>
      <c r="E523" s="119"/>
      <c r="F523" s="13"/>
      <c r="G523" s="13"/>
      <c r="H523" s="13"/>
      <c r="I523" s="13"/>
      <c r="J523" s="13"/>
      <c r="K523" s="13"/>
      <c r="L523" s="13"/>
      <c r="M523" s="13"/>
      <c r="N523" s="13"/>
      <c r="O523" s="13"/>
      <c r="P523" s="13"/>
      <c r="Q523" s="13"/>
      <c r="R523" s="13"/>
      <c r="S523" s="13"/>
      <c r="T523" s="13"/>
      <c r="U523" s="13"/>
      <c r="V523" s="13"/>
      <c r="W523" s="13"/>
      <c r="X523" s="13"/>
      <c r="Y523" s="13"/>
      <c r="Z523" s="13"/>
    </row>
    <row r="524" ht="15.75" customHeight="1">
      <c r="B524" s="13"/>
      <c r="C524" s="117"/>
      <c r="D524" s="118"/>
      <c r="E524" s="119"/>
      <c r="F524" s="13"/>
      <c r="G524" s="13"/>
      <c r="H524" s="13"/>
      <c r="I524" s="13"/>
      <c r="J524" s="13"/>
      <c r="K524" s="13"/>
      <c r="L524" s="13"/>
      <c r="M524" s="13"/>
      <c r="N524" s="13"/>
      <c r="O524" s="13"/>
      <c r="P524" s="13"/>
      <c r="Q524" s="13"/>
      <c r="R524" s="13"/>
      <c r="S524" s="13"/>
      <c r="T524" s="13"/>
      <c r="U524" s="13"/>
      <c r="V524" s="13"/>
      <c r="W524" s="13"/>
      <c r="X524" s="13"/>
      <c r="Y524" s="13"/>
      <c r="Z524" s="13"/>
    </row>
    <row r="525" ht="15.75" customHeight="1">
      <c r="B525" s="13"/>
      <c r="C525" s="117"/>
      <c r="D525" s="118"/>
      <c r="E525" s="119"/>
      <c r="F525" s="13"/>
      <c r="G525" s="13"/>
      <c r="H525" s="13"/>
      <c r="I525" s="13"/>
      <c r="J525" s="13"/>
      <c r="K525" s="13"/>
      <c r="L525" s="13"/>
      <c r="M525" s="13"/>
      <c r="N525" s="13"/>
      <c r="O525" s="13"/>
      <c r="P525" s="13"/>
      <c r="Q525" s="13"/>
      <c r="R525" s="13"/>
      <c r="S525" s="13"/>
      <c r="T525" s="13"/>
      <c r="U525" s="13"/>
      <c r="V525" s="13"/>
      <c r="W525" s="13"/>
      <c r="X525" s="13"/>
      <c r="Y525" s="13"/>
      <c r="Z525" s="13"/>
    </row>
    <row r="526" ht="15.75" customHeight="1">
      <c r="B526" s="13"/>
      <c r="C526" s="117"/>
      <c r="D526" s="118"/>
      <c r="E526" s="119"/>
      <c r="F526" s="13"/>
      <c r="G526" s="13"/>
      <c r="H526" s="13"/>
      <c r="I526" s="13"/>
      <c r="J526" s="13"/>
      <c r="K526" s="13"/>
      <c r="L526" s="13"/>
      <c r="M526" s="13"/>
      <c r="N526" s="13"/>
      <c r="O526" s="13"/>
      <c r="P526" s="13"/>
      <c r="Q526" s="13"/>
      <c r="R526" s="13"/>
      <c r="S526" s="13"/>
      <c r="T526" s="13"/>
      <c r="U526" s="13"/>
      <c r="V526" s="13"/>
      <c r="W526" s="13"/>
      <c r="X526" s="13"/>
      <c r="Y526" s="13"/>
      <c r="Z526" s="13"/>
    </row>
    <row r="527" ht="15.75" customHeight="1">
      <c r="B527" s="13"/>
      <c r="C527" s="117"/>
      <c r="D527" s="118"/>
      <c r="E527" s="119"/>
      <c r="F527" s="13"/>
      <c r="G527" s="13"/>
      <c r="H527" s="13"/>
      <c r="I527" s="13"/>
      <c r="J527" s="13"/>
      <c r="K527" s="13"/>
      <c r="L527" s="13"/>
      <c r="M527" s="13"/>
      <c r="N527" s="13"/>
      <c r="O527" s="13"/>
      <c r="P527" s="13"/>
      <c r="Q527" s="13"/>
      <c r="R527" s="13"/>
      <c r="S527" s="13"/>
      <c r="T527" s="13"/>
      <c r="U527" s="13"/>
      <c r="V527" s="13"/>
      <c r="W527" s="13"/>
      <c r="X527" s="13"/>
      <c r="Y527" s="13"/>
      <c r="Z527" s="13"/>
    </row>
    <row r="528" ht="15.75" customHeight="1">
      <c r="B528" s="13"/>
      <c r="C528" s="117"/>
      <c r="D528" s="118"/>
      <c r="E528" s="119"/>
      <c r="F528" s="13"/>
      <c r="G528" s="13"/>
      <c r="H528" s="13"/>
      <c r="I528" s="13"/>
      <c r="J528" s="13"/>
      <c r="K528" s="13"/>
      <c r="L528" s="13"/>
      <c r="M528" s="13"/>
      <c r="N528" s="13"/>
      <c r="O528" s="13"/>
      <c r="P528" s="13"/>
      <c r="Q528" s="13"/>
      <c r="R528" s="13"/>
      <c r="S528" s="13"/>
      <c r="T528" s="13"/>
      <c r="U528" s="13"/>
      <c r="V528" s="13"/>
      <c r="W528" s="13"/>
      <c r="X528" s="13"/>
      <c r="Y528" s="13"/>
      <c r="Z528" s="13"/>
    </row>
    <row r="529" ht="15.75" customHeight="1">
      <c r="B529" s="13"/>
      <c r="C529" s="117"/>
      <c r="D529" s="118"/>
      <c r="E529" s="119"/>
      <c r="F529" s="13"/>
      <c r="G529" s="13"/>
      <c r="H529" s="13"/>
      <c r="I529" s="13"/>
      <c r="J529" s="13"/>
      <c r="K529" s="13"/>
      <c r="L529" s="13"/>
      <c r="M529" s="13"/>
      <c r="N529" s="13"/>
      <c r="O529" s="13"/>
      <c r="P529" s="13"/>
      <c r="Q529" s="13"/>
      <c r="R529" s="13"/>
      <c r="S529" s="13"/>
      <c r="T529" s="13"/>
      <c r="U529" s="13"/>
      <c r="V529" s="13"/>
      <c r="W529" s="13"/>
      <c r="X529" s="13"/>
      <c r="Y529" s="13"/>
      <c r="Z529" s="13"/>
    </row>
    <row r="530" ht="15.75" customHeight="1">
      <c r="B530" s="13"/>
      <c r="C530" s="117"/>
      <c r="D530" s="118"/>
      <c r="E530" s="119"/>
      <c r="F530" s="13"/>
      <c r="G530" s="13"/>
      <c r="H530" s="13"/>
      <c r="I530" s="13"/>
      <c r="J530" s="13"/>
      <c r="K530" s="13"/>
      <c r="L530" s="13"/>
      <c r="M530" s="13"/>
      <c r="N530" s="13"/>
      <c r="O530" s="13"/>
      <c r="P530" s="13"/>
      <c r="Q530" s="13"/>
      <c r="R530" s="13"/>
      <c r="S530" s="13"/>
      <c r="T530" s="13"/>
      <c r="U530" s="13"/>
      <c r="V530" s="13"/>
      <c r="W530" s="13"/>
      <c r="X530" s="13"/>
      <c r="Y530" s="13"/>
      <c r="Z530" s="13"/>
    </row>
    <row r="531" ht="15.75" customHeight="1">
      <c r="B531" s="13"/>
      <c r="C531" s="117"/>
      <c r="D531" s="118"/>
      <c r="E531" s="119"/>
      <c r="F531" s="13"/>
      <c r="G531" s="13"/>
      <c r="H531" s="13"/>
      <c r="I531" s="13"/>
      <c r="J531" s="13"/>
      <c r="K531" s="13"/>
      <c r="L531" s="13"/>
      <c r="M531" s="13"/>
      <c r="N531" s="13"/>
      <c r="O531" s="13"/>
      <c r="P531" s="13"/>
      <c r="Q531" s="13"/>
      <c r="R531" s="13"/>
      <c r="S531" s="13"/>
      <c r="T531" s="13"/>
      <c r="U531" s="13"/>
      <c r="V531" s="13"/>
      <c r="W531" s="13"/>
      <c r="X531" s="13"/>
      <c r="Y531" s="13"/>
      <c r="Z531" s="13"/>
    </row>
    <row r="532" ht="15.75" customHeight="1">
      <c r="B532" s="13"/>
      <c r="C532" s="117"/>
      <c r="D532" s="118"/>
      <c r="E532" s="119"/>
      <c r="F532" s="13"/>
      <c r="G532" s="13"/>
      <c r="H532" s="13"/>
      <c r="I532" s="13"/>
      <c r="J532" s="13"/>
      <c r="K532" s="13"/>
      <c r="L532" s="13"/>
      <c r="M532" s="13"/>
      <c r="N532" s="13"/>
      <c r="O532" s="13"/>
      <c r="P532" s="13"/>
      <c r="Q532" s="13"/>
      <c r="R532" s="13"/>
      <c r="S532" s="13"/>
      <c r="T532" s="13"/>
      <c r="U532" s="13"/>
      <c r="V532" s="13"/>
      <c r="W532" s="13"/>
      <c r="X532" s="13"/>
      <c r="Y532" s="13"/>
      <c r="Z532" s="13"/>
    </row>
    <row r="533" ht="15.75" customHeight="1">
      <c r="B533" s="13"/>
      <c r="C533" s="117"/>
      <c r="D533" s="118"/>
      <c r="E533" s="119"/>
      <c r="F533" s="13"/>
      <c r="G533" s="13"/>
      <c r="H533" s="13"/>
      <c r="I533" s="13"/>
      <c r="J533" s="13"/>
      <c r="K533" s="13"/>
      <c r="L533" s="13"/>
      <c r="M533" s="13"/>
      <c r="N533" s="13"/>
      <c r="O533" s="13"/>
      <c r="P533" s="13"/>
      <c r="Q533" s="13"/>
      <c r="R533" s="13"/>
      <c r="S533" s="13"/>
      <c r="T533" s="13"/>
      <c r="U533" s="13"/>
      <c r="V533" s="13"/>
      <c r="W533" s="13"/>
      <c r="X533" s="13"/>
      <c r="Y533" s="13"/>
      <c r="Z533" s="13"/>
    </row>
    <row r="534" ht="15.75" customHeight="1">
      <c r="B534" s="13"/>
      <c r="C534" s="117"/>
      <c r="D534" s="118"/>
      <c r="E534" s="119"/>
      <c r="F534" s="13"/>
      <c r="G534" s="13"/>
      <c r="H534" s="13"/>
      <c r="I534" s="13"/>
      <c r="J534" s="13"/>
      <c r="K534" s="13"/>
      <c r="L534" s="13"/>
      <c r="M534" s="13"/>
      <c r="N534" s="13"/>
      <c r="O534" s="13"/>
      <c r="P534" s="13"/>
      <c r="Q534" s="13"/>
      <c r="R534" s="13"/>
      <c r="S534" s="13"/>
      <c r="T534" s="13"/>
      <c r="U534" s="13"/>
      <c r="V534" s="13"/>
      <c r="W534" s="13"/>
      <c r="X534" s="13"/>
      <c r="Y534" s="13"/>
      <c r="Z534" s="13"/>
    </row>
    <row r="535" ht="15.75" customHeight="1">
      <c r="B535" s="13"/>
      <c r="C535" s="117"/>
      <c r="D535" s="118"/>
      <c r="E535" s="119"/>
      <c r="F535" s="13"/>
      <c r="G535" s="13"/>
      <c r="H535" s="13"/>
      <c r="I535" s="13"/>
      <c r="J535" s="13"/>
      <c r="K535" s="13"/>
      <c r="L535" s="13"/>
      <c r="M535" s="13"/>
      <c r="N535" s="13"/>
      <c r="O535" s="13"/>
      <c r="P535" s="13"/>
      <c r="Q535" s="13"/>
      <c r="R535" s="13"/>
      <c r="S535" s="13"/>
      <c r="T535" s="13"/>
      <c r="U535" s="13"/>
      <c r="V535" s="13"/>
      <c r="W535" s="13"/>
      <c r="X535" s="13"/>
      <c r="Y535" s="13"/>
      <c r="Z535" s="13"/>
    </row>
    <row r="536" ht="15.75" customHeight="1">
      <c r="B536" s="13"/>
      <c r="C536" s="117"/>
      <c r="D536" s="118"/>
      <c r="E536" s="119"/>
      <c r="F536" s="13"/>
      <c r="G536" s="13"/>
      <c r="H536" s="13"/>
      <c r="I536" s="13"/>
      <c r="J536" s="13"/>
      <c r="K536" s="13"/>
      <c r="L536" s="13"/>
      <c r="M536" s="13"/>
      <c r="N536" s="13"/>
      <c r="O536" s="13"/>
      <c r="P536" s="13"/>
      <c r="Q536" s="13"/>
      <c r="R536" s="13"/>
      <c r="S536" s="13"/>
      <c r="T536" s="13"/>
      <c r="U536" s="13"/>
      <c r="V536" s="13"/>
      <c r="W536" s="13"/>
      <c r="X536" s="13"/>
      <c r="Y536" s="13"/>
      <c r="Z536" s="13"/>
    </row>
    <row r="537" ht="15.75" customHeight="1">
      <c r="B537" s="13"/>
      <c r="C537" s="117"/>
      <c r="D537" s="118"/>
      <c r="E537" s="119"/>
      <c r="F537" s="13"/>
      <c r="G537" s="13"/>
      <c r="H537" s="13"/>
      <c r="I537" s="13"/>
      <c r="J537" s="13"/>
      <c r="K537" s="13"/>
      <c r="L537" s="13"/>
      <c r="M537" s="13"/>
      <c r="N537" s="13"/>
      <c r="O537" s="13"/>
      <c r="P537" s="13"/>
      <c r="Q537" s="13"/>
      <c r="R537" s="13"/>
      <c r="S537" s="13"/>
      <c r="T537" s="13"/>
      <c r="U537" s="13"/>
      <c r="V537" s="13"/>
      <c r="W537" s="13"/>
      <c r="X537" s="13"/>
      <c r="Y537" s="13"/>
      <c r="Z537" s="13"/>
    </row>
    <row r="538" ht="15.75" customHeight="1">
      <c r="B538" s="13"/>
      <c r="C538" s="117"/>
      <c r="D538" s="118"/>
      <c r="E538" s="119"/>
      <c r="F538" s="13"/>
      <c r="G538" s="13"/>
      <c r="H538" s="13"/>
      <c r="I538" s="13"/>
      <c r="J538" s="13"/>
      <c r="K538" s="13"/>
      <c r="L538" s="13"/>
      <c r="M538" s="13"/>
      <c r="N538" s="13"/>
      <c r="O538" s="13"/>
      <c r="P538" s="13"/>
      <c r="Q538" s="13"/>
      <c r="R538" s="13"/>
      <c r="S538" s="13"/>
      <c r="T538" s="13"/>
      <c r="U538" s="13"/>
      <c r="V538" s="13"/>
      <c r="W538" s="13"/>
      <c r="X538" s="13"/>
      <c r="Y538" s="13"/>
      <c r="Z538" s="13"/>
    </row>
    <row r="539" ht="15.75" customHeight="1">
      <c r="B539" s="13"/>
      <c r="C539" s="117"/>
      <c r="D539" s="118"/>
      <c r="E539" s="119"/>
      <c r="F539" s="13"/>
      <c r="G539" s="13"/>
      <c r="H539" s="13"/>
      <c r="I539" s="13"/>
      <c r="J539" s="13"/>
      <c r="K539" s="13"/>
      <c r="L539" s="13"/>
      <c r="M539" s="13"/>
      <c r="N539" s="13"/>
      <c r="O539" s="13"/>
      <c r="P539" s="13"/>
      <c r="Q539" s="13"/>
      <c r="R539" s="13"/>
      <c r="S539" s="13"/>
      <c r="T539" s="13"/>
      <c r="U539" s="13"/>
      <c r="V539" s="13"/>
      <c r="W539" s="13"/>
      <c r="X539" s="13"/>
      <c r="Y539" s="13"/>
      <c r="Z539" s="13"/>
    </row>
    <row r="540" ht="15.75" customHeight="1">
      <c r="B540" s="13"/>
      <c r="C540" s="117"/>
      <c r="D540" s="118"/>
      <c r="E540" s="119"/>
      <c r="F540" s="13"/>
      <c r="G540" s="13"/>
      <c r="H540" s="13"/>
      <c r="I540" s="13"/>
      <c r="J540" s="13"/>
      <c r="K540" s="13"/>
      <c r="L540" s="13"/>
      <c r="M540" s="13"/>
      <c r="N540" s="13"/>
      <c r="O540" s="13"/>
      <c r="P540" s="13"/>
      <c r="Q540" s="13"/>
      <c r="R540" s="13"/>
      <c r="S540" s="13"/>
      <c r="T540" s="13"/>
      <c r="U540" s="13"/>
      <c r="V540" s="13"/>
      <c r="W540" s="13"/>
      <c r="X540" s="13"/>
      <c r="Y540" s="13"/>
      <c r="Z540" s="13"/>
    </row>
    <row r="541" ht="15.75" customHeight="1">
      <c r="B541" s="13"/>
      <c r="C541" s="117"/>
      <c r="D541" s="118"/>
      <c r="E541" s="119"/>
      <c r="F541" s="13"/>
      <c r="G541" s="13"/>
      <c r="H541" s="13"/>
      <c r="I541" s="13"/>
      <c r="J541" s="13"/>
      <c r="K541" s="13"/>
      <c r="L541" s="13"/>
      <c r="M541" s="13"/>
      <c r="N541" s="13"/>
      <c r="O541" s="13"/>
      <c r="P541" s="13"/>
      <c r="Q541" s="13"/>
      <c r="R541" s="13"/>
      <c r="S541" s="13"/>
      <c r="T541" s="13"/>
      <c r="U541" s="13"/>
      <c r="V541" s="13"/>
      <c r="W541" s="13"/>
      <c r="X541" s="13"/>
      <c r="Y541" s="13"/>
      <c r="Z541" s="13"/>
    </row>
    <row r="542" ht="15.75" customHeight="1">
      <c r="B542" s="13"/>
      <c r="C542" s="117"/>
      <c r="D542" s="118"/>
      <c r="E542" s="119"/>
      <c r="F542" s="13"/>
      <c r="G542" s="13"/>
      <c r="H542" s="13"/>
      <c r="I542" s="13"/>
      <c r="J542" s="13"/>
      <c r="K542" s="13"/>
      <c r="L542" s="13"/>
      <c r="M542" s="13"/>
      <c r="N542" s="13"/>
      <c r="O542" s="13"/>
      <c r="P542" s="13"/>
      <c r="Q542" s="13"/>
      <c r="R542" s="13"/>
      <c r="S542" s="13"/>
      <c r="T542" s="13"/>
      <c r="U542" s="13"/>
      <c r="V542" s="13"/>
      <c r="W542" s="13"/>
      <c r="X542" s="13"/>
      <c r="Y542" s="13"/>
      <c r="Z542" s="13"/>
    </row>
    <row r="543" ht="15.75" customHeight="1">
      <c r="B543" s="13"/>
      <c r="C543" s="117"/>
      <c r="D543" s="118"/>
      <c r="E543" s="119"/>
      <c r="F543" s="13"/>
      <c r="G543" s="13"/>
      <c r="H543" s="13"/>
      <c r="I543" s="13"/>
      <c r="J543" s="13"/>
      <c r="K543" s="13"/>
      <c r="L543" s="13"/>
      <c r="M543" s="13"/>
      <c r="N543" s="13"/>
      <c r="O543" s="13"/>
      <c r="P543" s="13"/>
      <c r="Q543" s="13"/>
      <c r="R543" s="13"/>
      <c r="S543" s="13"/>
      <c r="T543" s="13"/>
      <c r="U543" s="13"/>
      <c r="V543" s="13"/>
      <c r="W543" s="13"/>
      <c r="X543" s="13"/>
      <c r="Y543" s="13"/>
      <c r="Z543" s="13"/>
    </row>
    <row r="544" ht="15.75" customHeight="1">
      <c r="B544" s="13"/>
      <c r="C544" s="117"/>
      <c r="D544" s="118"/>
      <c r="E544" s="119"/>
      <c r="F544" s="13"/>
      <c r="G544" s="13"/>
      <c r="H544" s="13"/>
      <c r="I544" s="13"/>
      <c r="J544" s="13"/>
      <c r="K544" s="13"/>
      <c r="L544" s="13"/>
      <c r="M544" s="13"/>
      <c r="N544" s="13"/>
      <c r="O544" s="13"/>
      <c r="P544" s="13"/>
      <c r="Q544" s="13"/>
      <c r="R544" s="13"/>
      <c r="S544" s="13"/>
      <c r="T544" s="13"/>
      <c r="U544" s="13"/>
      <c r="V544" s="13"/>
      <c r="W544" s="13"/>
      <c r="X544" s="13"/>
      <c r="Y544" s="13"/>
      <c r="Z544" s="13"/>
    </row>
    <row r="545" ht="15.75" customHeight="1">
      <c r="B545" s="13"/>
      <c r="C545" s="117"/>
      <c r="D545" s="118"/>
      <c r="E545" s="119"/>
      <c r="F545" s="13"/>
      <c r="G545" s="13"/>
      <c r="H545" s="13"/>
      <c r="I545" s="13"/>
      <c r="J545" s="13"/>
      <c r="K545" s="13"/>
      <c r="L545" s="13"/>
      <c r="M545" s="13"/>
      <c r="N545" s="13"/>
      <c r="O545" s="13"/>
      <c r="P545" s="13"/>
      <c r="Q545" s="13"/>
      <c r="R545" s="13"/>
      <c r="S545" s="13"/>
      <c r="T545" s="13"/>
      <c r="U545" s="13"/>
      <c r="V545" s="13"/>
      <c r="W545" s="13"/>
      <c r="X545" s="13"/>
      <c r="Y545" s="13"/>
      <c r="Z545" s="13"/>
    </row>
    <row r="546" ht="15.75" customHeight="1">
      <c r="B546" s="13"/>
      <c r="C546" s="117"/>
      <c r="D546" s="118"/>
      <c r="E546" s="119"/>
      <c r="F546" s="13"/>
      <c r="G546" s="13"/>
      <c r="H546" s="13"/>
      <c r="I546" s="13"/>
      <c r="J546" s="13"/>
      <c r="K546" s="13"/>
      <c r="L546" s="13"/>
      <c r="M546" s="13"/>
      <c r="N546" s="13"/>
      <c r="O546" s="13"/>
      <c r="P546" s="13"/>
      <c r="Q546" s="13"/>
      <c r="R546" s="13"/>
      <c r="S546" s="13"/>
      <c r="T546" s="13"/>
      <c r="U546" s="13"/>
      <c r="V546" s="13"/>
      <c r="W546" s="13"/>
      <c r="X546" s="13"/>
      <c r="Y546" s="13"/>
      <c r="Z546" s="13"/>
    </row>
    <row r="547" ht="15.75" customHeight="1">
      <c r="B547" s="13"/>
      <c r="C547" s="117"/>
      <c r="D547" s="118"/>
      <c r="E547" s="119"/>
      <c r="F547" s="13"/>
      <c r="G547" s="13"/>
      <c r="H547" s="13"/>
      <c r="I547" s="13"/>
      <c r="J547" s="13"/>
      <c r="K547" s="13"/>
      <c r="L547" s="13"/>
      <c r="M547" s="13"/>
      <c r="N547" s="13"/>
      <c r="O547" s="13"/>
      <c r="P547" s="13"/>
      <c r="Q547" s="13"/>
      <c r="R547" s="13"/>
      <c r="S547" s="13"/>
      <c r="T547" s="13"/>
      <c r="U547" s="13"/>
      <c r="V547" s="13"/>
      <c r="W547" s="13"/>
      <c r="X547" s="13"/>
      <c r="Y547" s="13"/>
      <c r="Z547" s="13"/>
    </row>
    <row r="548" ht="15.75" customHeight="1">
      <c r="B548" s="13"/>
      <c r="C548" s="117"/>
      <c r="D548" s="118"/>
      <c r="E548" s="119"/>
      <c r="F548" s="13"/>
      <c r="G548" s="13"/>
      <c r="H548" s="13"/>
      <c r="I548" s="13"/>
      <c r="J548" s="13"/>
      <c r="K548" s="13"/>
      <c r="L548" s="13"/>
      <c r="M548" s="13"/>
      <c r="N548" s="13"/>
      <c r="O548" s="13"/>
      <c r="P548" s="13"/>
      <c r="Q548" s="13"/>
      <c r="R548" s="13"/>
      <c r="S548" s="13"/>
      <c r="T548" s="13"/>
      <c r="U548" s="13"/>
      <c r="V548" s="13"/>
      <c r="W548" s="13"/>
      <c r="X548" s="13"/>
      <c r="Y548" s="13"/>
      <c r="Z548" s="13"/>
    </row>
    <row r="549" ht="15.75" customHeight="1">
      <c r="B549" s="13"/>
      <c r="C549" s="117"/>
      <c r="D549" s="118"/>
      <c r="E549" s="119"/>
      <c r="F549" s="13"/>
      <c r="G549" s="13"/>
      <c r="H549" s="13"/>
      <c r="I549" s="13"/>
      <c r="J549" s="13"/>
      <c r="K549" s="13"/>
      <c r="L549" s="13"/>
      <c r="M549" s="13"/>
      <c r="N549" s="13"/>
      <c r="O549" s="13"/>
      <c r="P549" s="13"/>
      <c r="Q549" s="13"/>
      <c r="R549" s="13"/>
      <c r="S549" s="13"/>
      <c r="T549" s="13"/>
      <c r="U549" s="13"/>
      <c r="V549" s="13"/>
      <c r="W549" s="13"/>
      <c r="X549" s="13"/>
      <c r="Y549" s="13"/>
      <c r="Z549" s="13"/>
    </row>
    <row r="550" ht="15.75" customHeight="1">
      <c r="B550" s="13"/>
      <c r="C550" s="117"/>
      <c r="D550" s="118"/>
      <c r="E550" s="119"/>
      <c r="F550" s="13"/>
      <c r="G550" s="13"/>
      <c r="H550" s="13"/>
      <c r="I550" s="13"/>
      <c r="J550" s="13"/>
      <c r="K550" s="13"/>
      <c r="L550" s="13"/>
      <c r="M550" s="13"/>
      <c r="N550" s="13"/>
      <c r="O550" s="13"/>
      <c r="P550" s="13"/>
      <c r="Q550" s="13"/>
      <c r="R550" s="13"/>
      <c r="S550" s="13"/>
      <c r="T550" s="13"/>
      <c r="U550" s="13"/>
      <c r="V550" s="13"/>
      <c r="W550" s="13"/>
      <c r="X550" s="13"/>
      <c r="Y550" s="13"/>
      <c r="Z550" s="13"/>
    </row>
    <row r="551" ht="15.75" customHeight="1">
      <c r="B551" s="13"/>
      <c r="C551" s="117"/>
      <c r="D551" s="118"/>
      <c r="E551" s="119"/>
      <c r="F551" s="13"/>
      <c r="G551" s="13"/>
      <c r="H551" s="13"/>
      <c r="I551" s="13"/>
      <c r="J551" s="13"/>
      <c r="K551" s="13"/>
      <c r="L551" s="13"/>
      <c r="M551" s="13"/>
      <c r="N551" s="13"/>
      <c r="O551" s="13"/>
      <c r="P551" s="13"/>
      <c r="Q551" s="13"/>
      <c r="R551" s="13"/>
      <c r="S551" s="13"/>
      <c r="T551" s="13"/>
      <c r="U551" s="13"/>
      <c r="V551" s="13"/>
      <c r="W551" s="13"/>
      <c r="X551" s="13"/>
      <c r="Y551" s="13"/>
      <c r="Z551" s="13"/>
    </row>
    <row r="552" ht="15.75" customHeight="1">
      <c r="B552" s="13"/>
      <c r="C552" s="117"/>
      <c r="D552" s="118"/>
      <c r="E552" s="119"/>
      <c r="F552" s="13"/>
      <c r="G552" s="13"/>
      <c r="H552" s="13"/>
      <c r="I552" s="13"/>
      <c r="J552" s="13"/>
      <c r="K552" s="13"/>
      <c r="L552" s="13"/>
      <c r="M552" s="13"/>
      <c r="N552" s="13"/>
      <c r="O552" s="13"/>
      <c r="P552" s="13"/>
      <c r="Q552" s="13"/>
      <c r="R552" s="13"/>
      <c r="S552" s="13"/>
      <c r="T552" s="13"/>
      <c r="U552" s="13"/>
      <c r="V552" s="13"/>
      <c r="W552" s="13"/>
      <c r="X552" s="13"/>
      <c r="Y552" s="13"/>
      <c r="Z552" s="13"/>
    </row>
    <row r="553" ht="15.75" customHeight="1">
      <c r="B553" s="13"/>
      <c r="C553" s="117"/>
      <c r="D553" s="118"/>
      <c r="E553" s="119"/>
      <c r="F553" s="13"/>
      <c r="G553" s="13"/>
      <c r="H553" s="13"/>
      <c r="I553" s="13"/>
      <c r="J553" s="13"/>
      <c r="K553" s="13"/>
      <c r="L553" s="13"/>
      <c r="M553" s="13"/>
      <c r="N553" s="13"/>
      <c r="O553" s="13"/>
      <c r="P553" s="13"/>
      <c r="Q553" s="13"/>
      <c r="R553" s="13"/>
      <c r="S553" s="13"/>
      <c r="T553" s="13"/>
      <c r="U553" s="13"/>
      <c r="V553" s="13"/>
      <c r="W553" s="13"/>
      <c r="X553" s="13"/>
      <c r="Y553" s="13"/>
      <c r="Z553" s="13"/>
    </row>
    <row r="554" ht="15.75" customHeight="1">
      <c r="B554" s="13"/>
      <c r="C554" s="117"/>
      <c r="D554" s="118"/>
      <c r="E554" s="119"/>
      <c r="F554" s="13"/>
      <c r="G554" s="13"/>
      <c r="H554" s="13"/>
      <c r="I554" s="13"/>
      <c r="J554" s="13"/>
      <c r="K554" s="13"/>
      <c r="L554" s="13"/>
      <c r="M554" s="13"/>
      <c r="N554" s="13"/>
      <c r="O554" s="13"/>
      <c r="P554" s="13"/>
      <c r="Q554" s="13"/>
      <c r="R554" s="13"/>
      <c r="S554" s="13"/>
      <c r="T554" s="13"/>
      <c r="U554" s="13"/>
      <c r="V554" s="13"/>
      <c r="W554" s="13"/>
      <c r="X554" s="13"/>
      <c r="Y554" s="13"/>
      <c r="Z554" s="13"/>
    </row>
    <row r="555" ht="15.75" customHeight="1">
      <c r="B555" s="13"/>
      <c r="C555" s="117"/>
      <c r="D555" s="118"/>
      <c r="E555" s="119"/>
      <c r="F555" s="13"/>
      <c r="G555" s="13"/>
      <c r="H555" s="13"/>
      <c r="I555" s="13"/>
      <c r="J555" s="13"/>
      <c r="K555" s="13"/>
      <c r="L555" s="13"/>
      <c r="M555" s="13"/>
      <c r="N555" s="13"/>
      <c r="O555" s="13"/>
      <c r="P555" s="13"/>
      <c r="Q555" s="13"/>
      <c r="R555" s="13"/>
      <c r="S555" s="13"/>
      <c r="T555" s="13"/>
      <c r="U555" s="13"/>
      <c r="V555" s="13"/>
      <c r="W555" s="13"/>
      <c r="X555" s="13"/>
      <c r="Y555" s="13"/>
      <c r="Z555" s="13"/>
    </row>
    <row r="556" ht="15.75" customHeight="1">
      <c r="B556" s="13"/>
      <c r="C556" s="117"/>
      <c r="D556" s="118"/>
      <c r="E556" s="119"/>
      <c r="F556" s="13"/>
      <c r="G556" s="13"/>
      <c r="H556" s="13"/>
      <c r="I556" s="13"/>
      <c r="J556" s="13"/>
      <c r="K556" s="13"/>
      <c r="L556" s="13"/>
      <c r="M556" s="13"/>
      <c r="N556" s="13"/>
      <c r="O556" s="13"/>
      <c r="P556" s="13"/>
      <c r="Q556" s="13"/>
      <c r="R556" s="13"/>
      <c r="S556" s="13"/>
      <c r="T556" s="13"/>
      <c r="U556" s="13"/>
      <c r="V556" s="13"/>
      <c r="W556" s="13"/>
      <c r="X556" s="13"/>
      <c r="Y556" s="13"/>
      <c r="Z556" s="13"/>
    </row>
    <row r="557" ht="15.75" customHeight="1">
      <c r="B557" s="13"/>
      <c r="C557" s="117"/>
      <c r="D557" s="118"/>
      <c r="E557" s="119"/>
      <c r="F557" s="13"/>
      <c r="G557" s="13"/>
      <c r="H557" s="13"/>
      <c r="I557" s="13"/>
      <c r="J557" s="13"/>
      <c r="K557" s="13"/>
      <c r="L557" s="13"/>
      <c r="M557" s="13"/>
      <c r="N557" s="13"/>
      <c r="O557" s="13"/>
      <c r="P557" s="13"/>
      <c r="Q557" s="13"/>
      <c r="R557" s="13"/>
      <c r="S557" s="13"/>
      <c r="T557" s="13"/>
      <c r="U557" s="13"/>
      <c r="V557" s="13"/>
      <c r="W557" s="13"/>
      <c r="X557" s="13"/>
      <c r="Y557" s="13"/>
      <c r="Z557" s="13"/>
    </row>
    <row r="558" ht="15.75" customHeight="1">
      <c r="B558" s="13"/>
      <c r="C558" s="117"/>
      <c r="D558" s="118"/>
      <c r="E558" s="119"/>
      <c r="F558" s="13"/>
      <c r="G558" s="13"/>
      <c r="H558" s="13"/>
      <c r="I558" s="13"/>
      <c r="J558" s="13"/>
      <c r="K558" s="13"/>
      <c r="L558" s="13"/>
      <c r="M558" s="13"/>
      <c r="N558" s="13"/>
      <c r="O558" s="13"/>
      <c r="P558" s="13"/>
      <c r="Q558" s="13"/>
      <c r="R558" s="13"/>
      <c r="S558" s="13"/>
      <c r="T558" s="13"/>
      <c r="U558" s="13"/>
      <c r="V558" s="13"/>
      <c r="W558" s="13"/>
      <c r="X558" s="13"/>
      <c r="Y558" s="13"/>
      <c r="Z558" s="13"/>
    </row>
    <row r="559" ht="15.75" customHeight="1">
      <c r="B559" s="13"/>
      <c r="C559" s="117"/>
      <c r="D559" s="118"/>
      <c r="E559" s="119"/>
      <c r="F559" s="13"/>
      <c r="G559" s="13"/>
      <c r="H559" s="13"/>
      <c r="I559" s="13"/>
      <c r="J559" s="13"/>
      <c r="K559" s="13"/>
      <c r="L559" s="13"/>
      <c r="M559" s="13"/>
      <c r="N559" s="13"/>
      <c r="O559" s="13"/>
      <c r="P559" s="13"/>
      <c r="Q559" s="13"/>
      <c r="R559" s="13"/>
      <c r="S559" s="13"/>
      <c r="T559" s="13"/>
      <c r="U559" s="13"/>
      <c r="V559" s="13"/>
      <c r="W559" s="13"/>
      <c r="X559" s="13"/>
      <c r="Y559" s="13"/>
      <c r="Z559" s="13"/>
    </row>
    <row r="560" ht="15.75" customHeight="1">
      <c r="B560" s="13"/>
      <c r="C560" s="117"/>
      <c r="D560" s="118"/>
      <c r="E560" s="119"/>
      <c r="F560" s="13"/>
      <c r="G560" s="13"/>
      <c r="H560" s="13"/>
      <c r="I560" s="13"/>
      <c r="J560" s="13"/>
      <c r="K560" s="13"/>
      <c r="L560" s="13"/>
      <c r="M560" s="13"/>
      <c r="N560" s="13"/>
      <c r="O560" s="13"/>
      <c r="P560" s="13"/>
      <c r="Q560" s="13"/>
      <c r="R560" s="13"/>
      <c r="S560" s="13"/>
      <c r="T560" s="13"/>
      <c r="U560" s="13"/>
      <c r="V560" s="13"/>
      <c r="W560" s="13"/>
      <c r="X560" s="13"/>
      <c r="Y560" s="13"/>
      <c r="Z560" s="13"/>
    </row>
    <row r="561" ht="15.75" customHeight="1">
      <c r="B561" s="13"/>
      <c r="C561" s="117"/>
      <c r="D561" s="118"/>
      <c r="E561" s="119"/>
      <c r="F561" s="13"/>
      <c r="G561" s="13"/>
      <c r="H561" s="13"/>
      <c r="I561" s="13"/>
      <c r="J561" s="13"/>
      <c r="K561" s="13"/>
      <c r="L561" s="13"/>
      <c r="M561" s="13"/>
      <c r="N561" s="13"/>
      <c r="O561" s="13"/>
      <c r="P561" s="13"/>
      <c r="Q561" s="13"/>
      <c r="R561" s="13"/>
      <c r="S561" s="13"/>
      <c r="T561" s="13"/>
      <c r="U561" s="13"/>
      <c r="V561" s="13"/>
      <c r="W561" s="13"/>
      <c r="X561" s="13"/>
      <c r="Y561" s="13"/>
      <c r="Z561" s="13"/>
    </row>
    <row r="562" ht="15.75" customHeight="1">
      <c r="B562" s="13"/>
      <c r="C562" s="117"/>
      <c r="D562" s="118"/>
      <c r="E562" s="119"/>
      <c r="F562" s="13"/>
      <c r="G562" s="13"/>
      <c r="H562" s="13"/>
      <c r="I562" s="13"/>
      <c r="J562" s="13"/>
      <c r="K562" s="13"/>
      <c r="L562" s="13"/>
      <c r="M562" s="13"/>
      <c r="N562" s="13"/>
      <c r="O562" s="13"/>
      <c r="P562" s="13"/>
      <c r="Q562" s="13"/>
      <c r="R562" s="13"/>
      <c r="S562" s="13"/>
      <c r="T562" s="13"/>
      <c r="U562" s="13"/>
      <c r="V562" s="13"/>
      <c r="W562" s="13"/>
      <c r="X562" s="13"/>
      <c r="Y562" s="13"/>
      <c r="Z562" s="13"/>
    </row>
    <row r="563" ht="15.75" customHeight="1">
      <c r="B563" s="13"/>
      <c r="C563" s="117"/>
      <c r="D563" s="118"/>
      <c r="E563" s="119"/>
      <c r="F563" s="13"/>
      <c r="G563" s="13"/>
      <c r="H563" s="13"/>
      <c r="I563" s="13"/>
      <c r="J563" s="13"/>
      <c r="K563" s="13"/>
      <c r="L563" s="13"/>
      <c r="M563" s="13"/>
      <c r="N563" s="13"/>
      <c r="O563" s="13"/>
      <c r="P563" s="13"/>
      <c r="Q563" s="13"/>
      <c r="R563" s="13"/>
      <c r="S563" s="13"/>
      <c r="T563" s="13"/>
      <c r="U563" s="13"/>
      <c r="V563" s="13"/>
      <c r="W563" s="13"/>
      <c r="X563" s="13"/>
      <c r="Y563" s="13"/>
      <c r="Z563" s="13"/>
    </row>
    <row r="564" ht="15.75" customHeight="1">
      <c r="B564" s="13"/>
      <c r="C564" s="117"/>
      <c r="D564" s="118"/>
      <c r="E564" s="119"/>
      <c r="F564" s="13"/>
      <c r="G564" s="13"/>
      <c r="H564" s="13"/>
      <c r="I564" s="13"/>
      <c r="J564" s="13"/>
      <c r="K564" s="13"/>
      <c r="L564" s="13"/>
      <c r="M564" s="13"/>
      <c r="N564" s="13"/>
      <c r="O564" s="13"/>
      <c r="P564" s="13"/>
      <c r="Q564" s="13"/>
      <c r="R564" s="13"/>
      <c r="S564" s="13"/>
      <c r="T564" s="13"/>
      <c r="U564" s="13"/>
      <c r="V564" s="13"/>
      <c r="W564" s="13"/>
      <c r="X564" s="13"/>
      <c r="Y564" s="13"/>
      <c r="Z564" s="13"/>
    </row>
    <row r="565" ht="15.75" customHeight="1">
      <c r="B565" s="13"/>
      <c r="C565" s="117"/>
      <c r="D565" s="118"/>
      <c r="E565" s="119"/>
      <c r="F565" s="13"/>
      <c r="G565" s="13"/>
      <c r="H565" s="13"/>
      <c r="I565" s="13"/>
      <c r="J565" s="13"/>
      <c r="K565" s="13"/>
      <c r="L565" s="13"/>
      <c r="M565" s="13"/>
      <c r="N565" s="13"/>
      <c r="O565" s="13"/>
      <c r="P565" s="13"/>
      <c r="Q565" s="13"/>
      <c r="R565" s="13"/>
      <c r="S565" s="13"/>
      <c r="T565" s="13"/>
      <c r="U565" s="13"/>
      <c r="V565" s="13"/>
      <c r="W565" s="13"/>
      <c r="X565" s="13"/>
      <c r="Y565" s="13"/>
      <c r="Z565" s="13"/>
    </row>
    <row r="566" ht="15.75" customHeight="1">
      <c r="B566" s="13"/>
      <c r="C566" s="117"/>
      <c r="D566" s="118"/>
      <c r="E566" s="119"/>
      <c r="F566" s="13"/>
      <c r="G566" s="13"/>
      <c r="H566" s="13"/>
      <c r="I566" s="13"/>
      <c r="J566" s="13"/>
      <c r="K566" s="13"/>
      <c r="L566" s="13"/>
      <c r="M566" s="13"/>
      <c r="N566" s="13"/>
      <c r="O566" s="13"/>
      <c r="P566" s="13"/>
      <c r="Q566" s="13"/>
      <c r="R566" s="13"/>
      <c r="S566" s="13"/>
      <c r="T566" s="13"/>
      <c r="U566" s="13"/>
      <c r="V566" s="13"/>
      <c r="W566" s="13"/>
      <c r="X566" s="13"/>
      <c r="Y566" s="13"/>
      <c r="Z566" s="13"/>
    </row>
    <row r="567" ht="15.75" customHeight="1">
      <c r="B567" s="13"/>
      <c r="C567" s="117"/>
      <c r="D567" s="118"/>
      <c r="E567" s="119"/>
      <c r="F567" s="13"/>
      <c r="G567" s="13"/>
      <c r="H567" s="13"/>
      <c r="I567" s="13"/>
      <c r="J567" s="13"/>
      <c r="K567" s="13"/>
      <c r="L567" s="13"/>
      <c r="M567" s="13"/>
      <c r="N567" s="13"/>
      <c r="O567" s="13"/>
      <c r="P567" s="13"/>
      <c r="Q567" s="13"/>
      <c r="R567" s="13"/>
      <c r="S567" s="13"/>
      <c r="T567" s="13"/>
      <c r="U567" s="13"/>
      <c r="V567" s="13"/>
      <c r="W567" s="13"/>
      <c r="X567" s="13"/>
      <c r="Y567" s="13"/>
      <c r="Z567" s="13"/>
    </row>
    <row r="568" ht="15.75" customHeight="1">
      <c r="B568" s="13"/>
      <c r="C568" s="117"/>
      <c r="D568" s="118"/>
      <c r="E568" s="119"/>
      <c r="F568" s="13"/>
      <c r="G568" s="13"/>
      <c r="H568" s="13"/>
      <c r="I568" s="13"/>
      <c r="J568" s="13"/>
      <c r="K568" s="13"/>
      <c r="L568" s="13"/>
      <c r="M568" s="13"/>
      <c r="N568" s="13"/>
      <c r="O568" s="13"/>
      <c r="P568" s="13"/>
      <c r="Q568" s="13"/>
      <c r="R568" s="13"/>
      <c r="S568" s="13"/>
      <c r="T568" s="13"/>
      <c r="U568" s="13"/>
      <c r="V568" s="13"/>
      <c r="W568" s="13"/>
      <c r="X568" s="13"/>
      <c r="Y568" s="13"/>
      <c r="Z568" s="13"/>
    </row>
    <row r="569" ht="15.75" customHeight="1">
      <c r="B569" s="13"/>
      <c r="C569" s="117"/>
      <c r="D569" s="118"/>
      <c r="E569" s="119"/>
      <c r="F569" s="13"/>
      <c r="G569" s="13"/>
      <c r="H569" s="13"/>
      <c r="I569" s="13"/>
      <c r="J569" s="13"/>
      <c r="K569" s="13"/>
      <c r="L569" s="13"/>
      <c r="M569" s="13"/>
      <c r="N569" s="13"/>
      <c r="O569" s="13"/>
      <c r="P569" s="13"/>
      <c r="Q569" s="13"/>
      <c r="R569" s="13"/>
      <c r="S569" s="13"/>
      <c r="T569" s="13"/>
      <c r="U569" s="13"/>
      <c r="V569" s="13"/>
      <c r="W569" s="13"/>
      <c r="X569" s="13"/>
      <c r="Y569" s="13"/>
      <c r="Z569" s="13"/>
    </row>
    <row r="570" ht="15.75" customHeight="1">
      <c r="B570" s="13"/>
      <c r="C570" s="117"/>
      <c r="D570" s="118"/>
      <c r="E570" s="119"/>
      <c r="F570" s="13"/>
      <c r="G570" s="13"/>
      <c r="H570" s="13"/>
      <c r="I570" s="13"/>
      <c r="J570" s="13"/>
      <c r="K570" s="13"/>
      <c r="L570" s="13"/>
      <c r="M570" s="13"/>
      <c r="N570" s="13"/>
      <c r="O570" s="13"/>
      <c r="P570" s="13"/>
      <c r="Q570" s="13"/>
      <c r="R570" s="13"/>
      <c r="S570" s="13"/>
      <c r="T570" s="13"/>
      <c r="U570" s="13"/>
      <c r="V570" s="13"/>
      <c r="W570" s="13"/>
      <c r="X570" s="13"/>
      <c r="Y570" s="13"/>
      <c r="Z570" s="13"/>
    </row>
    <row r="571" ht="15.75" customHeight="1">
      <c r="B571" s="13"/>
      <c r="C571" s="117"/>
      <c r="D571" s="118"/>
      <c r="E571" s="119"/>
      <c r="F571" s="13"/>
      <c r="G571" s="13"/>
      <c r="H571" s="13"/>
      <c r="I571" s="13"/>
      <c r="J571" s="13"/>
      <c r="K571" s="13"/>
      <c r="L571" s="13"/>
      <c r="M571" s="13"/>
      <c r="N571" s="13"/>
      <c r="O571" s="13"/>
      <c r="P571" s="13"/>
      <c r="Q571" s="13"/>
      <c r="R571" s="13"/>
      <c r="S571" s="13"/>
      <c r="T571" s="13"/>
      <c r="U571" s="13"/>
      <c r="V571" s="13"/>
      <c r="W571" s="13"/>
      <c r="X571" s="13"/>
      <c r="Y571" s="13"/>
      <c r="Z571" s="13"/>
    </row>
    <row r="572" ht="15.75" customHeight="1">
      <c r="B572" s="13"/>
      <c r="C572" s="117"/>
      <c r="D572" s="118"/>
      <c r="E572" s="119"/>
      <c r="F572" s="13"/>
      <c r="G572" s="13"/>
      <c r="H572" s="13"/>
      <c r="I572" s="13"/>
      <c r="J572" s="13"/>
      <c r="K572" s="13"/>
      <c r="L572" s="13"/>
      <c r="M572" s="13"/>
      <c r="N572" s="13"/>
      <c r="O572" s="13"/>
      <c r="P572" s="13"/>
      <c r="Q572" s="13"/>
      <c r="R572" s="13"/>
      <c r="S572" s="13"/>
      <c r="T572" s="13"/>
      <c r="U572" s="13"/>
      <c r="V572" s="13"/>
      <c r="W572" s="13"/>
      <c r="X572" s="13"/>
      <c r="Y572" s="13"/>
      <c r="Z572" s="13"/>
    </row>
    <row r="573" ht="15.75" customHeight="1">
      <c r="B573" s="13"/>
      <c r="C573" s="117"/>
      <c r="D573" s="118"/>
      <c r="E573" s="119"/>
      <c r="F573" s="13"/>
      <c r="G573" s="13"/>
      <c r="H573" s="13"/>
      <c r="I573" s="13"/>
      <c r="J573" s="13"/>
      <c r="K573" s="13"/>
      <c r="L573" s="13"/>
      <c r="M573" s="13"/>
      <c r="N573" s="13"/>
      <c r="O573" s="13"/>
      <c r="P573" s="13"/>
      <c r="Q573" s="13"/>
      <c r="R573" s="13"/>
      <c r="S573" s="13"/>
      <c r="T573" s="13"/>
      <c r="U573" s="13"/>
      <c r="V573" s="13"/>
      <c r="W573" s="13"/>
      <c r="X573" s="13"/>
      <c r="Y573" s="13"/>
      <c r="Z573" s="13"/>
    </row>
    <row r="574" ht="15.75" customHeight="1">
      <c r="B574" s="13"/>
      <c r="C574" s="117"/>
      <c r="D574" s="118"/>
      <c r="E574" s="119"/>
      <c r="F574" s="13"/>
      <c r="G574" s="13"/>
      <c r="H574" s="13"/>
      <c r="I574" s="13"/>
      <c r="J574" s="13"/>
      <c r="K574" s="13"/>
      <c r="L574" s="13"/>
      <c r="M574" s="13"/>
      <c r="N574" s="13"/>
      <c r="O574" s="13"/>
      <c r="P574" s="13"/>
      <c r="Q574" s="13"/>
      <c r="R574" s="13"/>
      <c r="S574" s="13"/>
      <c r="T574" s="13"/>
      <c r="U574" s="13"/>
      <c r="V574" s="13"/>
      <c r="W574" s="13"/>
      <c r="X574" s="13"/>
      <c r="Y574" s="13"/>
      <c r="Z574" s="13"/>
    </row>
    <row r="575" ht="15.75" customHeight="1">
      <c r="B575" s="13"/>
      <c r="C575" s="117"/>
      <c r="D575" s="118"/>
      <c r="E575" s="119"/>
      <c r="F575" s="13"/>
      <c r="G575" s="13"/>
      <c r="H575" s="13"/>
      <c r="I575" s="13"/>
      <c r="J575" s="13"/>
      <c r="K575" s="13"/>
      <c r="L575" s="13"/>
      <c r="M575" s="13"/>
      <c r="N575" s="13"/>
      <c r="O575" s="13"/>
      <c r="P575" s="13"/>
      <c r="Q575" s="13"/>
      <c r="R575" s="13"/>
      <c r="S575" s="13"/>
      <c r="T575" s="13"/>
      <c r="U575" s="13"/>
      <c r="V575" s="13"/>
      <c r="W575" s="13"/>
      <c r="X575" s="13"/>
      <c r="Y575" s="13"/>
      <c r="Z575" s="13"/>
    </row>
    <row r="576" ht="15.75" customHeight="1">
      <c r="B576" s="13"/>
      <c r="C576" s="117"/>
      <c r="D576" s="118"/>
      <c r="E576" s="119"/>
      <c r="F576" s="13"/>
      <c r="G576" s="13"/>
      <c r="H576" s="13"/>
      <c r="I576" s="13"/>
      <c r="J576" s="13"/>
      <c r="K576" s="13"/>
      <c r="L576" s="13"/>
      <c r="M576" s="13"/>
      <c r="N576" s="13"/>
      <c r="O576" s="13"/>
      <c r="P576" s="13"/>
      <c r="Q576" s="13"/>
      <c r="R576" s="13"/>
      <c r="S576" s="13"/>
      <c r="T576" s="13"/>
      <c r="U576" s="13"/>
      <c r="V576" s="13"/>
      <c r="W576" s="13"/>
      <c r="X576" s="13"/>
      <c r="Y576" s="13"/>
      <c r="Z576" s="13"/>
    </row>
    <row r="577" ht="15.75" customHeight="1">
      <c r="B577" s="13"/>
      <c r="C577" s="117"/>
      <c r="D577" s="118"/>
      <c r="E577" s="119"/>
      <c r="F577" s="13"/>
      <c r="G577" s="13"/>
      <c r="H577" s="13"/>
      <c r="I577" s="13"/>
      <c r="J577" s="13"/>
      <c r="K577" s="13"/>
      <c r="L577" s="13"/>
      <c r="M577" s="13"/>
      <c r="N577" s="13"/>
      <c r="O577" s="13"/>
      <c r="P577" s="13"/>
      <c r="Q577" s="13"/>
      <c r="R577" s="13"/>
      <c r="S577" s="13"/>
      <c r="T577" s="13"/>
      <c r="U577" s="13"/>
      <c r="V577" s="13"/>
      <c r="W577" s="13"/>
      <c r="X577" s="13"/>
      <c r="Y577" s="13"/>
      <c r="Z577" s="13"/>
    </row>
    <row r="578" ht="15.75" customHeight="1">
      <c r="B578" s="13"/>
      <c r="C578" s="117"/>
      <c r="D578" s="118"/>
      <c r="E578" s="119"/>
      <c r="F578" s="13"/>
      <c r="G578" s="13"/>
      <c r="H578" s="13"/>
      <c r="I578" s="13"/>
      <c r="J578" s="13"/>
      <c r="K578" s="13"/>
      <c r="L578" s="13"/>
      <c r="M578" s="13"/>
      <c r="N578" s="13"/>
      <c r="O578" s="13"/>
      <c r="P578" s="13"/>
      <c r="Q578" s="13"/>
      <c r="R578" s="13"/>
      <c r="S578" s="13"/>
      <c r="T578" s="13"/>
      <c r="U578" s="13"/>
      <c r="V578" s="13"/>
      <c r="W578" s="13"/>
      <c r="X578" s="13"/>
      <c r="Y578" s="13"/>
      <c r="Z578" s="13"/>
    </row>
    <row r="579" ht="15.75" customHeight="1">
      <c r="B579" s="13"/>
      <c r="C579" s="117"/>
      <c r="D579" s="118"/>
      <c r="E579" s="119"/>
      <c r="F579" s="13"/>
      <c r="G579" s="13"/>
      <c r="H579" s="13"/>
      <c r="I579" s="13"/>
      <c r="J579" s="13"/>
      <c r="K579" s="13"/>
      <c r="L579" s="13"/>
      <c r="M579" s="13"/>
      <c r="N579" s="13"/>
      <c r="O579" s="13"/>
      <c r="P579" s="13"/>
      <c r="Q579" s="13"/>
      <c r="R579" s="13"/>
      <c r="S579" s="13"/>
      <c r="T579" s="13"/>
      <c r="U579" s="13"/>
      <c r="V579" s="13"/>
      <c r="W579" s="13"/>
      <c r="X579" s="13"/>
      <c r="Y579" s="13"/>
      <c r="Z579" s="13"/>
    </row>
    <row r="580" ht="15.75" customHeight="1">
      <c r="B580" s="13"/>
      <c r="C580" s="117"/>
      <c r="D580" s="118"/>
      <c r="E580" s="119"/>
      <c r="F580" s="13"/>
      <c r="G580" s="13"/>
      <c r="H580" s="13"/>
      <c r="I580" s="13"/>
      <c r="J580" s="13"/>
      <c r="K580" s="13"/>
      <c r="L580" s="13"/>
      <c r="M580" s="13"/>
      <c r="N580" s="13"/>
      <c r="O580" s="13"/>
      <c r="P580" s="13"/>
      <c r="Q580" s="13"/>
      <c r="R580" s="13"/>
      <c r="S580" s="13"/>
      <c r="T580" s="13"/>
      <c r="U580" s="13"/>
      <c r="V580" s="13"/>
      <c r="W580" s="13"/>
      <c r="X580" s="13"/>
      <c r="Y580" s="13"/>
      <c r="Z580" s="13"/>
    </row>
    <row r="581" ht="15.75" customHeight="1">
      <c r="B581" s="13"/>
      <c r="C581" s="117"/>
      <c r="D581" s="118"/>
      <c r="E581" s="119"/>
      <c r="F581" s="13"/>
      <c r="G581" s="13"/>
      <c r="H581" s="13"/>
      <c r="I581" s="13"/>
      <c r="J581" s="13"/>
      <c r="K581" s="13"/>
      <c r="L581" s="13"/>
      <c r="M581" s="13"/>
      <c r="N581" s="13"/>
      <c r="O581" s="13"/>
      <c r="P581" s="13"/>
      <c r="Q581" s="13"/>
      <c r="R581" s="13"/>
      <c r="S581" s="13"/>
      <c r="T581" s="13"/>
      <c r="U581" s="13"/>
      <c r="V581" s="13"/>
      <c r="W581" s="13"/>
      <c r="X581" s="13"/>
      <c r="Y581" s="13"/>
      <c r="Z581" s="13"/>
    </row>
    <row r="582" ht="15.75" customHeight="1">
      <c r="B582" s="13"/>
      <c r="C582" s="117"/>
      <c r="D582" s="118"/>
      <c r="E582" s="119"/>
      <c r="F582" s="13"/>
      <c r="G582" s="13"/>
      <c r="H582" s="13"/>
      <c r="I582" s="13"/>
      <c r="J582" s="13"/>
      <c r="K582" s="13"/>
      <c r="L582" s="13"/>
      <c r="M582" s="13"/>
      <c r="N582" s="13"/>
      <c r="O582" s="13"/>
      <c r="P582" s="13"/>
      <c r="Q582" s="13"/>
      <c r="R582" s="13"/>
      <c r="S582" s="13"/>
      <c r="T582" s="13"/>
      <c r="U582" s="13"/>
      <c r="V582" s="13"/>
      <c r="W582" s="13"/>
      <c r="X582" s="13"/>
      <c r="Y582" s="13"/>
      <c r="Z582" s="13"/>
    </row>
    <row r="583" ht="15.75" customHeight="1">
      <c r="B583" s="13"/>
      <c r="C583" s="117"/>
      <c r="D583" s="118"/>
      <c r="E583" s="119"/>
      <c r="F583" s="13"/>
      <c r="G583" s="13"/>
      <c r="H583" s="13"/>
      <c r="I583" s="13"/>
      <c r="J583" s="13"/>
      <c r="K583" s="13"/>
      <c r="L583" s="13"/>
      <c r="M583" s="13"/>
      <c r="N583" s="13"/>
      <c r="O583" s="13"/>
      <c r="P583" s="13"/>
      <c r="Q583" s="13"/>
      <c r="R583" s="13"/>
      <c r="S583" s="13"/>
      <c r="T583" s="13"/>
      <c r="U583" s="13"/>
      <c r="V583" s="13"/>
      <c r="W583" s="13"/>
      <c r="X583" s="13"/>
      <c r="Y583" s="13"/>
      <c r="Z583" s="13"/>
    </row>
    <row r="584" ht="15.75" customHeight="1">
      <c r="B584" s="13"/>
      <c r="C584" s="117"/>
      <c r="D584" s="118"/>
      <c r="E584" s="119"/>
      <c r="F584" s="13"/>
      <c r="G584" s="13"/>
      <c r="H584" s="13"/>
      <c r="I584" s="13"/>
      <c r="J584" s="13"/>
      <c r="K584" s="13"/>
      <c r="L584" s="13"/>
      <c r="M584" s="13"/>
      <c r="N584" s="13"/>
      <c r="O584" s="13"/>
      <c r="P584" s="13"/>
      <c r="Q584" s="13"/>
      <c r="R584" s="13"/>
      <c r="S584" s="13"/>
      <c r="T584" s="13"/>
      <c r="U584" s="13"/>
      <c r="V584" s="13"/>
      <c r="W584" s="13"/>
      <c r="X584" s="13"/>
      <c r="Y584" s="13"/>
      <c r="Z584" s="13"/>
    </row>
    <row r="585" ht="15.75" customHeight="1">
      <c r="B585" s="13"/>
      <c r="C585" s="117"/>
      <c r="D585" s="118"/>
      <c r="E585" s="119"/>
      <c r="F585" s="13"/>
      <c r="G585" s="13"/>
      <c r="H585" s="13"/>
      <c r="I585" s="13"/>
      <c r="J585" s="13"/>
      <c r="K585" s="13"/>
      <c r="L585" s="13"/>
      <c r="M585" s="13"/>
      <c r="N585" s="13"/>
      <c r="O585" s="13"/>
      <c r="P585" s="13"/>
      <c r="Q585" s="13"/>
      <c r="R585" s="13"/>
      <c r="S585" s="13"/>
      <c r="T585" s="13"/>
      <c r="U585" s="13"/>
      <c r="V585" s="13"/>
      <c r="W585" s="13"/>
      <c r="X585" s="13"/>
      <c r="Y585" s="13"/>
      <c r="Z585" s="13"/>
    </row>
    <row r="586" ht="15.75" customHeight="1">
      <c r="B586" s="13"/>
      <c r="C586" s="117"/>
      <c r="D586" s="118"/>
      <c r="E586" s="119"/>
      <c r="F586" s="13"/>
      <c r="G586" s="13"/>
      <c r="H586" s="13"/>
      <c r="I586" s="13"/>
      <c r="J586" s="13"/>
      <c r="K586" s="13"/>
      <c r="L586" s="13"/>
      <c r="M586" s="13"/>
      <c r="N586" s="13"/>
      <c r="O586" s="13"/>
      <c r="P586" s="13"/>
      <c r="Q586" s="13"/>
      <c r="R586" s="13"/>
      <c r="S586" s="13"/>
      <c r="T586" s="13"/>
      <c r="U586" s="13"/>
      <c r="V586" s="13"/>
      <c r="W586" s="13"/>
      <c r="X586" s="13"/>
      <c r="Y586" s="13"/>
      <c r="Z586" s="13"/>
    </row>
    <row r="587" ht="15.75" customHeight="1">
      <c r="B587" s="13"/>
      <c r="C587" s="117"/>
      <c r="D587" s="118"/>
      <c r="E587" s="119"/>
      <c r="F587" s="13"/>
      <c r="G587" s="13"/>
      <c r="H587" s="13"/>
      <c r="I587" s="13"/>
      <c r="J587" s="13"/>
      <c r="K587" s="13"/>
      <c r="L587" s="13"/>
      <c r="M587" s="13"/>
      <c r="N587" s="13"/>
      <c r="O587" s="13"/>
      <c r="P587" s="13"/>
      <c r="Q587" s="13"/>
      <c r="R587" s="13"/>
      <c r="S587" s="13"/>
      <c r="T587" s="13"/>
      <c r="U587" s="13"/>
      <c r="V587" s="13"/>
      <c r="W587" s="13"/>
      <c r="X587" s="13"/>
      <c r="Y587" s="13"/>
      <c r="Z587" s="13"/>
    </row>
    <row r="588" ht="15.75" customHeight="1">
      <c r="B588" s="13"/>
      <c r="C588" s="117"/>
      <c r="D588" s="118"/>
      <c r="E588" s="119"/>
      <c r="F588" s="13"/>
      <c r="G588" s="13"/>
      <c r="H588" s="13"/>
      <c r="I588" s="13"/>
      <c r="J588" s="13"/>
      <c r="K588" s="13"/>
      <c r="L588" s="13"/>
      <c r="M588" s="13"/>
      <c r="N588" s="13"/>
      <c r="O588" s="13"/>
      <c r="P588" s="13"/>
      <c r="Q588" s="13"/>
      <c r="R588" s="13"/>
      <c r="S588" s="13"/>
      <c r="T588" s="13"/>
      <c r="U588" s="13"/>
      <c r="V588" s="13"/>
      <c r="W588" s="13"/>
      <c r="X588" s="13"/>
      <c r="Y588" s="13"/>
      <c r="Z588" s="13"/>
    </row>
    <row r="589" ht="15.75" customHeight="1">
      <c r="B589" s="13"/>
      <c r="C589" s="117"/>
      <c r="D589" s="118"/>
      <c r="E589" s="119"/>
      <c r="F589" s="13"/>
      <c r="G589" s="13"/>
      <c r="H589" s="13"/>
      <c r="I589" s="13"/>
      <c r="J589" s="13"/>
      <c r="K589" s="13"/>
      <c r="L589" s="13"/>
      <c r="M589" s="13"/>
      <c r="N589" s="13"/>
      <c r="O589" s="13"/>
      <c r="P589" s="13"/>
      <c r="Q589" s="13"/>
      <c r="R589" s="13"/>
      <c r="S589" s="13"/>
      <c r="T589" s="13"/>
      <c r="U589" s="13"/>
      <c r="V589" s="13"/>
      <c r="W589" s="13"/>
      <c r="X589" s="13"/>
      <c r="Y589" s="13"/>
      <c r="Z589" s="13"/>
    </row>
    <row r="590" ht="15.75" customHeight="1">
      <c r="B590" s="13"/>
      <c r="C590" s="117"/>
      <c r="D590" s="118"/>
      <c r="E590" s="119"/>
      <c r="F590" s="13"/>
      <c r="G590" s="13"/>
      <c r="H590" s="13"/>
      <c r="I590" s="13"/>
      <c r="J590" s="13"/>
      <c r="K590" s="13"/>
      <c r="L590" s="13"/>
      <c r="M590" s="13"/>
      <c r="N590" s="13"/>
      <c r="O590" s="13"/>
      <c r="P590" s="13"/>
      <c r="Q590" s="13"/>
      <c r="R590" s="13"/>
      <c r="S590" s="13"/>
      <c r="T590" s="13"/>
      <c r="U590" s="13"/>
      <c r="V590" s="13"/>
      <c r="W590" s="13"/>
      <c r="X590" s="13"/>
      <c r="Y590" s="13"/>
      <c r="Z590" s="13"/>
    </row>
    <row r="591" ht="15.75" customHeight="1">
      <c r="B591" s="13"/>
      <c r="C591" s="117"/>
      <c r="D591" s="118"/>
      <c r="E591" s="119"/>
      <c r="F591" s="13"/>
      <c r="G591" s="13"/>
      <c r="H591" s="13"/>
      <c r="I591" s="13"/>
      <c r="J591" s="13"/>
      <c r="K591" s="13"/>
      <c r="L591" s="13"/>
      <c r="M591" s="13"/>
      <c r="N591" s="13"/>
      <c r="O591" s="13"/>
      <c r="P591" s="13"/>
      <c r="Q591" s="13"/>
      <c r="R591" s="13"/>
      <c r="S591" s="13"/>
      <c r="T591" s="13"/>
      <c r="U591" s="13"/>
      <c r="V591" s="13"/>
      <c r="W591" s="13"/>
      <c r="X591" s="13"/>
      <c r="Y591" s="13"/>
      <c r="Z591" s="13"/>
    </row>
    <row r="592" ht="15.75" customHeight="1">
      <c r="B592" s="13"/>
      <c r="C592" s="117"/>
      <c r="D592" s="118"/>
      <c r="E592" s="119"/>
      <c r="F592" s="13"/>
      <c r="G592" s="13"/>
      <c r="H592" s="13"/>
      <c r="I592" s="13"/>
      <c r="J592" s="13"/>
      <c r="K592" s="13"/>
      <c r="L592" s="13"/>
      <c r="M592" s="13"/>
      <c r="N592" s="13"/>
      <c r="O592" s="13"/>
      <c r="P592" s="13"/>
      <c r="Q592" s="13"/>
      <c r="R592" s="13"/>
      <c r="S592" s="13"/>
      <c r="T592" s="13"/>
      <c r="U592" s="13"/>
      <c r="V592" s="13"/>
      <c r="W592" s="13"/>
      <c r="X592" s="13"/>
      <c r="Y592" s="13"/>
      <c r="Z592" s="13"/>
    </row>
    <row r="593" ht="15.75" customHeight="1">
      <c r="B593" s="13"/>
      <c r="C593" s="117"/>
      <c r="D593" s="118"/>
      <c r="E593" s="119"/>
      <c r="F593" s="13"/>
      <c r="G593" s="13"/>
      <c r="H593" s="13"/>
      <c r="I593" s="13"/>
      <c r="J593" s="13"/>
      <c r="K593" s="13"/>
      <c r="L593" s="13"/>
      <c r="M593" s="13"/>
      <c r="N593" s="13"/>
      <c r="O593" s="13"/>
      <c r="P593" s="13"/>
      <c r="Q593" s="13"/>
      <c r="R593" s="13"/>
      <c r="S593" s="13"/>
      <c r="T593" s="13"/>
      <c r="U593" s="13"/>
      <c r="V593" s="13"/>
      <c r="W593" s="13"/>
      <c r="X593" s="13"/>
      <c r="Y593" s="13"/>
      <c r="Z593" s="13"/>
    </row>
    <row r="594" ht="15.75" customHeight="1">
      <c r="B594" s="13"/>
      <c r="C594" s="117"/>
      <c r="D594" s="118"/>
      <c r="E594" s="119"/>
      <c r="F594" s="13"/>
      <c r="G594" s="13"/>
      <c r="H594" s="13"/>
      <c r="I594" s="13"/>
      <c r="J594" s="13"/>
      <c r="K594" s="13"/>
      <c r="L594" s="13"/>
      <c r="M594" s="13"/>
      <c r="N594" s="13"/>
      <c r="O594" s="13"/>
      <c r="P594" s="13"/>
      <c r="Q594" s="13"/>
      <c r="R594" s="13"/>
      <c r="S594" s="13"/>
      <c r="T594" s="13"/>
      <c r="U594" s="13"/>
      <c r="V594" s="13"/>
      <c r="W594" s="13"/>
      <c r="X594" s="13"/>
      <c r="Y594" s="13"/>
      <c r="Z594" s="13"/>
    </row>
    <row r="595" ht="15.75" customHeight="1">
      <c r="B595" s="13"/>
      <c r="C595" s="117"/>
      <c r="D595" s="118"/>
      <c r="E595" s="119"/>
      <c r="F595" s="13"/>
      <c r="G595" s="13"/>
      <c r="H595" s="13"/>
      <c r="I595" s="13"/>
      <c r="J595" s="13"/>
      <c r="K595" s="13"/>
      <c r="L595" s="13"/>
      <c r="M595" s="13"/>
      <c r="N595" s="13"/>
      <c r="O595" s="13"/>
      <c r="P595" s="13"/>
      <c r="Q595" s="13"/>
      <c r="R595" s="13"/>
      <c r="S595" s="13"/>
      <c r="T595" s="13"/>
      <c r="U595" s="13"/>
      <c r="V595" s="13"/>
      <c r="W595" s="13"/>
      <c r="X595" s="13"/>
      <c r="Y595" s="13"/>
      <c r="Z595" s="13"/>
    </row>
    <row r="596" ht="15.75" customHeight="1">
      <c r="B596" s="13"/>
      <c r="C596" s="117"/>
      <c r="D596" s="118"/>
      <c r="E596" s="119"/>
      <c r="F596" s="13"/>
      <c r="G596" s="13"/>
      <c r="H596" s="13"/>
      <c r="I596" s="13"/>
      <c r="J596" s="13"/>
      <c r="K596" s="13"/>
      <c r="L596" s="13"/>
      <c r="M596" s="13"/>
      <c r="N596" s="13"/>
      <c r="O596" s="13"/>
      <c r="P596" s="13"/>
      <c r="Q596" s="13"/>
      <c r="R596" s="13"/>
      <c r="S596" s="13"/>
      <c r="T596" s="13"/>
      <c r="U596" s="13"/>
      <c r="V596" s="13"/>
      <c r="W596" s="13"/>
      <c r="X596" s="13"/>
      <c r="Y596" s="13"/>
      <c r="Z596" s="13"/>
    </row>
    <row r="597" ht="15.75" customHeight="1">
      <c r="B597" s="13"/>
      <c r="C597" s="117"/>
      <c r="D597" s="118"/>
      <c r="E597" s="119"/>
      <c r="F597" s="13"/>
      <c r="G597" s="13"/>
      <c r="H597" s="13"/>
      <c r="I597" s="13"/>
      <c r="J597" s="13"/>
      <c r="K597" s="13"/>
      <c r="L597" s="13"/>
      <c r="M597" s="13"/>
      <c r="N597" s="13"/>
      <c r="O597" s="13"/>
      <c r="P597" s="13"/>
      <c r="Q597" s="13"/>
      <c r="R597" s="13"/>
      <c r="S597" s="13"/>
      <c r="T597" s="13"/>
      <c r="U597" s="13"/>
      <c r="V597" s="13"/>
      <c r="W597" s="13"/>
      <c r="X597" s="13"/>
      <c r="Y597" s="13"/>
      <c r="Z597" s="13"/>
    </row>
    <row r="598" ht="15.75" customHeight="1">
      <c r="B598" s="13"/>
      <c r="C598" s="117"/>
      <c r="D598" s="118"/>
      <c r="E598" s="119"/>
      <c r="F598" s="13"/>
      <c r="G598" s="13"/>
      <c r="H598" s="13"/>
      <c r="I598" s="13"/>
      <c r="J598" s="13"/>
      <c r="K598" s="13"/>
      <c r="L598" s="13"/>
      <c r="M598" s="13"/>
      <c r="N598" s="13"/>
      <c r="O598" s="13"/>
      <c r="P598" s="13"/>
      <c r="Q598" s="13"/>
      <c r="R598" s="13"/>
      <c r="S598" s="13"/>
      <c r="T598" s="13"/>
      <c r="U598" s="13"/>
      <c r="V598" s="13"/>
      <c r="W598" s="13"/>
      <c r="X598" s="13"/>
      <c r="Y598" s="13"/>
      <c r="Z598" s="13"/>
    </row>
    <row r="599" ht="15.75" customHeight="1">
      <c r="B599" s="13"/>
      <c r="C599" s="117"/>
      <c r="D599" s="118"/>
      <c r="E599" s="119"/>
      <c r="F599" s="13"/>
      <c r="G599" s="13"/>
      <c r="H599" s="13"/>
      <c r="I599" s="13"/>
      <c r="J599" s="13"/>
      <c r="K599" s="13"/>
      <c r="L599" s="13"/>
      <c r="M599" s="13"/>
      <c r="N599" s="13"/>
      <c r="O599" s="13"/>
      <c r="P599" s="13"/>
      <c r="Q599" s="13"/>
      <c r="R599" s="13"/>
      <c r="S599" s="13"/>
      <c r="T599" s="13"/>
      <c r="U599" s="13"/>
      <c r="V599" s="13"/>
      <c r="W599" s="13"/>
      <c r="X599" s="13"/>
      <c r="Y599" s="13"/>
      <c r="Z599" s="13"/>
    </row>
    <row r="600" ht="15.75" customHeight="1">
      <c r="B600" s="13"/>
      <c r="C600" s="117"/>
      <c r="D600" s="118"/>
      <c r="E600" s="119"/>
      <c r="F600" s="13"/>
      <c r="G600" s="13"/>
      <c r="H600" s="13"/>
      <c r="I600" s="13"/>
      <c r="J600" s="13"/>
      <c r="K600" s="13"/>
      <c r="L600" s="13"/>
      <c r="M600" s="13"/>
      <c r="N600" s="13"/>
      <c r="O600" s="13"/>
      <c r="P600" s="13"/>
      <c r="Q600" s="13"/>
      <c r="R600" s="13"/>
      <c r="S600" s="13"/>
      <c r="T600" s="13"/>
      <c r="U600" s="13"/>
      <c r="V600" s="13"/>
      <c r="W600" s="13"/>
      <c r="X600" s="13"/>
      <c r="Y600" s="13"/>
      <c r="Z600" s="13"/>
    </row>
    <row r="601" ht="15.75" customHeight="1">
      <c r="B601" s="13"/>
      <c r="C601" s="117"/>
      <c r="D601" s="118"/>
      <c r="E601" s="119"/>
      <c r="F601" s="13"/>
      <c r="G601" s="13"/>
      <c r="H601" s="13"/>
      <c r="I601" s="13"/>
      <c r="J601" s="13"/>
      <c r="K601" s="13"/>
      <c r="L601" s="13"/>
      <c r="M601" s="13"/>
      <c r="N601" s="13"/>
      <c r="O601" s="13"/>
      <c r="P601" s="13"/>
      <c r="Q601" s="13"/>
      <c r="R601" s="13"/>
      <c r="S601" s="13"/>
      <c r="T601" s="13"/>
      <c r="U601" s="13"/>
      <c r="V601" s="13"/>
      <c r="W601" s="13"/>
      <c r="X601" s="13"/>
      <c r="Y601" s="13"/>
      <c r="Z601" s="13"/>
    </row>
    <row r="602" ht="15.75" customHeight="1">
      <c r="B602" s="13"/>
      <c r="C602" s="117"/>
      <c r="D602" s="118"/>
      <c r="E602" s="119"/>
      <c r="F602" s="13"/>
      <c r="G602" s="13"/>
      <c r="H602" s="13"/>
      <c r="I602" s="13"/>
      <c r="J602" s="13"/>
      <c r="K602" s="13"/>
      <c r="L602" s="13"/>
      <c r="M602" s="13"/>
      <c r="N602" s="13"/>
      <c r="O602" s="13"/>
      <c r="P602" s="13"/>
      <c r="Q602" s="13"/>
      <c r="R602" s="13"/>
      <c r="S602" s="13"/>
      <c r="T602" s="13"/>
      <c r="U602" s="13"/>
      <c r="V602" s="13"/>
      <c r="W602" s="13"/>
      <c r="X602" s="13"/>
      <c r="Y602" s="13"/>
      <c r="Z602" s="13"/>
    </row>
    <row r="603" ht="15.75" customHeight="1">
      <c r="B603" s="13"/>
      <c r="C603" s="117"/>
      <c r="D603" s="118"/>
      <c r="E603" s="119"/>
      <c r="F603" s="13"/>
      <c r="G603" s="13"/>
      <c r="H603" s="13"/>
      <c r="I603" s="13"/>
      <c r="J603" s="13"/>
      <c r="K603" s="13"/>
      <c r="L603" s="13"/>
      <c r="M603" s="13"/>
      <c r="N603" s="13"/>
      <c r="O603" s="13"/>
      <c r="P603" s="13"/>
      <c r="Q603" s="13"/>
      <c r="R603" s="13"/>
      <c r="S603" s="13"/>
      <c r="T603" s="13"/>
      <c r="U603" s="13"/>
      <c r="V603" s="13"/>
      <c r="W603" s="13"/>
      <c r="X603" s="13"/>
      <c r="Y603" s="13"/>
      <c r="Z603" s="13"/>
    </row>
    <row r="604" ht="15.75" customHeight="1">
      <c r="B604" s="13"/>
      <c r="C604" s="117"/>
      <c r="D604" s="118"/>
      <c r="E604" s="119"/>
      <c r="F604" s="13"/>
      <c r="G604" s="13"/>
      <c r="H604" s="13"/>
      <c r="I604" s="13"/>
      <c r="J604" s="13"/>
      <c r="K604" s="13"/>
      <c r="L604" s="13"/>
      <c r="M604" s="13"/>
      <c r="N604" s="13"/>
      <c r="O604" s="13"/>
      <c r="P604" s="13"/>
      <c r="Q604" s="13"/>
      <c r="R604" s="13"/>
      <c r="S604" s="13"/>
      <c r="T604" s="13"/>
      <c r="U604" s="13"/>
      <c r="V604" s="13"/>
      <c r="W604" s="13"/>
      <c r="X604" s="13"/>
      <c r="Y604" s="13"/>
      <c r="Z604" s="13"/>
    </row>
    <row r="605" ht="15.75" customHeight="1">
      <c r="B605" s="13"/>
      <c r="C605" s="117"/>
      <c r="D605" s="118"/>
      <c r="E605" s="119"/>
      <c r="F605" s="13"/>
      <c r="G605" s="13"/>
      <c r="H605" s="13"/>
      <c r="I605" s="13"/>
      <c r="J605" s="13"/>
      <c r="K605" s="13"/>
      <c r="L605" s="13"/>
      <c r="M605" s="13"/>
      <c r="N605" s="13"/>
      <c r="O605" s="13"/>
      <c r="P605" s="13"/>
      <c r="Q605" s="13"/>
      <c r="R605" s="13"/>
      <c r="S605" s="13"/>
      <c r="T605" s="13"/>
      <c r="U605" s="13"/>
      <c r="V605" s="13"/>
      <c r="W605" s="13"/>
      <c r="X605" s="13"/>
      <c r="Y605" s="13"/>
      <c r="Z605" s="13"/>
    </row>
    <row r="606" ht="15.75" customHeight="1">
      <c r="B606" s="13"/>
      <c r="C606" s="117"/>
      <c r="D606" s="118"/>
      <c r="E606" s="119"/>
      <c r="F606" s="13"/>
      <c r="G606" s="13"/>
      <c r="H606" s="13"/>
      <c r="I606" s="13"/>
      <c r="J606" s="13"/>
      <c r="K606" s="13"/>
      <c r="L606" s="13"/>
      <c r="M606" s="13"/>
      <c r="N606" s="13"/>
      <c r="O606" s="13"/>
      <c r="P606" s="13"/>
      <c r="Q606" s="13"/>
      <c r="R606" s="13"/>
      <c r="S606" s="13"/>
      <c r="T606" s="13"/>
      <c r="U606" s="13"/>
      <c r="V606" s="13"/>
      <c r="W606" s="13"/>
      <c r="X606" s="13"/>
      <c r="Y606" s="13"/>
      <c r="Z606" s="13"/>
    </row>
    <row r="607" ht="15.75" customHeight="1">
      <c r="B607" s="13"/>
      <c r="C607" s="117"/>
      <c r="D607" s="118"/>
      <c r="E607" s="119"/>
      <c r="F607" s="13"/>
      <c r="G607" s="13"/>
      <c r="H607" s="13"/>
      <c r="I607" s="13"/>
      <c r="J607" s="13"/>
      <c r="K607" s="13"/>
      <c r="L607" s="13"/>
      <c r="M607" s="13"/>
      <c r="N607" s="13"/>
      <c r="O607" s="13"/>
      <c r="P607" s="13"/>
      <c r="Q607" s="13"/>
      <c r="R607" s="13"/>
      <c r="S607" s="13"/>
      <c r="T607" s="13"/>
      <c r="U607" s="13"/>
      <c r="V607" s="13"/>
      <c r="W607" s="13"/>
      <c r="X607" s="13"/>
      <c r="Y607" s="13"/>
      <c r="Z607" s="13"/>
    </row>
    <row r="608" ht="15.75" customHeight="1">
      <c r="B608" s="13"/>
      <c r="C608" s="117"/>
      <c r="D608" s="118"/>
      <c r="E608" s="119"/>
      <c r="F608" s="13"/>
      <c r="G608" s="13"/>
      <c r="H608" s="13"/>
      <c r="I608" s="13"/>
      <c r="J608" s="13"/>
      <c r="K608" s="13"/>
      <c r="L608" s="13"/>
      <c r="M608" s="13"/>
      <c r="N608" s="13"/>
      <c r="O608" s="13"/>
      <c r="P608" s="13"/>
      <c r="Q608" s="13"/>
      <c r="R608" s="13"/>
      <c r="S608" s="13"/>
      <c r="T608" s="13"/>
      <c r="U608" s="13"/>
      <c r="V608" s="13"/>
      <c r="W608" s="13"/>
      <c r="X608" s="13"/>
      <c r="Y608" s="13"/>
      <c r="Z608" s="13"/>
    </row>
    <row r="609" ht="15.75" customHeight="1">
      <c r="B609" s="13"/>
      <c r="C609" s="117"/>
      <c r="D609" s="118"/>
      <c r="E609" s="119"/>
      <c r="F609" s="13"/>
      <c r="G609" s="13"/>
      <c r="H609" s="13"/>
      <c r="I609" s="13"/>
      <c r="J609" s="13"/>
      <c r="K609" s="13"/>
      <c r="L609" s="13"/>
      <c r="M609" s="13"/>
      <c r="N609" s="13"/>
      <c r="O609" s="13"/>
      <c r="P609" s="13"/>
      <c r="Q609" s="13"/>
      <c r="R609" s="13"/>
      <c r="S609" s="13"/>
      <c r="T609" s="13"/>
      <c r="U609" s="13"/>
      <c r="V609" s="13"/>
      <c r="W609" s="13"/>
      <c r="X609" s="13"/>
      <c r="Y609" s="13"/>
      <c r="Z609" s="13"/>
    </row>
    <row r="610" ht="15.75" customHeight="1">
      <c r="B610" s="13"/>
      <c r="C610" s="117"/>
      <c r="D610" s="118"/>
      <c r="E610" s="119"/>
      <c r="F610" s="13"/>
      <c r="G610" s="13"/>
      <c r="H610" s="13"/>
      <c r="I610" s="13"/>
      <c r="J610" s="13"/>
      <c r="K610" s="13"/>
      <c r="L610" s="13"/>
      <c r="M610" s="13"/>
      <c r="N610" s="13"/>
      <c r="O610" s="13"/>
      <c r="P610" s="13"/>
      <c r="Q610" s="13"/>
      <c r="R610" s="13"/>
      <c r="S610" s="13"/>
      <c r="T610" s="13"/>
      <c r="U610" s="13"/>
      <c r="V610" s="13"/>
      <c r="W610" s="13"/>
      <c r="X610" s="13"/>
      <c r="Y610" s="13"/>
      <c r="Z610" s="13"/>
    </row>
    <row r="611" ht="15.75" customHeight="1">
      <c r="B611" s="13"/>
      <c r="C611" s="117"/>
      <c r="D611" s="118"/>
      <c r="E611" s="119"/>
      <c r="F611" s="13"/>
      <c r="G611" s="13"/>
      <c r="H611" s="13"/>
      <c r="I611" s="13"/>
      <c r="J611" s="13"/>
      <c r="K611" s="13"/>
      <c r="L611" s="13"/>
      <c r="M611" s="13"/>
      <c r="N611" s="13"/>
      <c r="O611" s="13"/>
      <c r="P611" s="13"/>
      <c r="Q611" s="13"/>
      <c r="R611" s="13"/>
      <c r="S611" s="13"/>
      <c r="T611" s="13"/>
      <c r="U611" s="13"/>
      <c r="V611" s="13"/>
      <c r="W611" s="13"/>
      <c r="X611" s="13"/>
      <c r="Y611" s="13"/>
      <c r="Z611" s="13"/>
    </row>
    <row r="612" ht="15.75" customHeight="1">
      <c r="B612" s="13"/>
      <c r="C612" s="117"/>
      <c r="D612" s="118"/>
      <c r="E612" s="119"/>
      <c r="F612" s="13"/>
      <c r="G612" s="13"/>
      <c r="H612" s="13"/>
      <c r="I612" s="13"/>
      <c r="J612" s="13"/>
      <c r="K612" s="13"/>
      <c r="L612" s="13"/>
      <c r="M612" s="13"/>
      <c r="N612" s="13"/>
      <c r="O612" s="13"/>
      <c r="P612" s="13"/>
      <c r="Q612" s="13"/>
      <c r="R612" s="13"/>
      <c r="S612" s="13"/>
      <c r="T612" s="13"/>
      <c r="U612" s="13"/>
      <c r="V612" s="13"/>
      <c r="W612" s="13"/>
      <c r="X612" s="13"/>
      <c r="Y612" s="13"/>
      <c r="Z612" s="13"/>
    </row>
    <row r="613" ht="15.75" customHeight="1">
      <c r="B613" s="13"/>
      <c r="C613" s="117"/>
      <c r="D613" s="118"/>
      <c r="E613" s="119"/>
      <c r="F613" s="13"/>
      <c r="G613" s="13"/>
      <c r="H613" s="13"/>
      <c r="I613" s="13"/>
      <c r="J613" s="13"/>
      <c r="K613" s="13"/>
      <c r="L613" s="13"/>
      <c r="M613" s="13"/>
      <c r="N613" s="13"/>
      <c r="O613" s="13"/>
      <c r="P613" s="13"/>
      <c r="Q613" s="13"/>
      <c r="R613" s="13"/>
      <c r="S613" s="13"/>
      <c r="T613" s="13"/>
      <c r="U613" s="13"/>
      <c r="V613" s="13"/>
      <c r="W613" s="13"/>
      <c r="X613" s="13"/>
      <c r="Y613" s="13"/>
      <c r="Z613" s="13"/>
    </row>
    <row r="614" ht="15.75" customHeight="1">
      <c r="B614" s="13"/>
      <c r="C614" s="117"/>
      <c r="D614" s="118"/>
      <c r="E614" s="119"/>
      <c r="F614" s="13"/>
      <c r="G614" s="13"/>
      <c r="H614" s="13"/>
      <c r="I614" s="13"/>
      <c r="J614" s="13"/>
      <c r="K614" s="13"/>
      <c r="L614" s="13"/>
      <c r="M614" s="13"/>
      <c r="N614" s="13"/>
      <c r="O614" s="13"/>
      <c r="P614" s="13"/>
      <c r="Q614" s="13"/>
      <c r="R614" s="13"/>
      <c r="S614" s="13"/>
      <c r="T614" s="13"/>
      <c r="U614" s="13"/>
      <c r="V614" s="13"/>
      <c r="W614" s="13"/>
      <c r="X614" s="13"/>
      <c r="Y614" s="13"/>
      <c r="Z614" s="13"/>
    </row>
    <row r="615" ht="15.75" customHeight="1">
      <c r="B615" s="13"/>
      <c r="C615" s="117"/>
      <c r="D615" s="118"/>
      <c r="E615" s="119"/>
      <c r="F615" s="13"/>
      <c r="G615" s="13"/>
      <c r="H615" s="13"/>
      <c r="I615" s="13"/>
      <c r="J615" s="13"/>
      <c r="K615" s="13"/>
      <c r="L615" s="13"/>
      <c r="M615" s="13"/>
      <c r="N615" s="13"/>
      <c r="O615" s="13"/>
      <c r="P615" s="13"/>
      <c r="Q615" s="13"/>
      <c r="R615" s="13"/>
      <c r="S615" s="13"/>
      <c r="T615" s="13"/>
      <c r="U615" s="13"/>
      <c r="V615" s="13"/>
      <c r="W615" s="13"/>
      <c r="X615" s="13"/>
      <c r="Y615" s="13"/>
      <c r="Z615" s="13"/>
    </row>
    <row r="616" ht="15.75" customHeight="1">
      <c r="B616" s="13"/>
      <c r="C616" s="117"/>
      <c r="D616" s="118"/>
      <c r="E616" s="119"/>
      <c r="F616" s="13"/>
      <c r="G616" s="13"/>
      <c r="H616" s="13"/>
      <c r="I616" s="13"/>
      <c r="J616" s="13"/>
      <c r="K616" s="13"/>
      <c r="L616" s="13"/>
      <c r="M616" s="13"/>
      <c r="N616" s="13"/>
      <c r="O616" s="13"/>
      <c r="P616" s="13"/>
      <c r="Q616" s="13"/>
      <c r="R616" s="13"/>
      <c r="S616" s="13"/>
      <c r="T616" s="13"/>
      <c r="U616" s="13"/>
      <c r="V616" s="13"/>
      <c r="W616" s="13"/>
      <c r="X616" s="13"/>
      <c r="Y616" s="13"/>
      <c r="Z616" s="13"/>
    </row>
    <row r="617" ht="15.75" customHeight="1">
      <c r="B617" s="13"/>
      <c r="C617" s="117"/>
      <c r="D617" s="118"/>
      <c r="E617" s="119"/>
      <c r="F617" s="13"/>
      <c r="G617" s="13"/>
      <c r="H617" s="13"/>
      <c r="I617" s="13"/>
      <c r="J617" s="13"/>
      <c r="K617" s="13"/>
      <c r="L617" s="13"/>
      <c r="M617" s="13"/>
      <c r="N617" s="13"/>
      <c r="O617" s="13"/>
      <c r="P617" s="13"/>
      <c r="Q617" s="13"/>
      <c r="R617" s="13"/>
      <c r="S617" s="13"/>
      <c r="T617" s="13"/>
      <c r="U617" s="13"/>
      <c r="V617" s="13"/>
      <c r="W617" s="13"/>
      <c r="X617" s="13"/>
      <c r="Y617" s="13"/>
      <c r="Z617" s="13"/>
    </row>
    <row r="618" ht="15.75" customHeight="1">
      <c r="B618" s="13"/>
      <c r="C618" s="117"/>
      <c r="D618" s="118"/>
      <c r="E618" s="119"/>
      <c r="F618" s="13"/>
      <c r="G618" s="13"/>
      <c r="H618" s="13"/>
      <c r="I618" s="13"/>
      <c r="J618" s="13"/>
      <c r="K618" s="13"/>
      <c r="L618" s="13"/>
      <c r="M618" s="13"/>
      <c r="N618" s="13"/>
      <c r="O618" s="13"/>
      <c r="P618" s="13"/>
      <c r="Q618" s="13"/>
      <c r="R618" s="13"/>
      <c r="S618" s="13"/>
      <c r="T618" s="13"/>
      <c r="U618" s="13"/>
      <c r="V618" s="13"/>
      <c r="W618" s="13"/>
      <c r="X618" s="13"/>
      <c r="Y618" s="13"/>
      <c r="Z618" s="13"/>
    </row>
    <row r="619" ht="15.75" customHeight="1">
      <c r="B619" s="13"/>
      <c r="C619" s="117"/>
      <c r="D619" s="118"/>
      <c r="E619" s="119"/>
      <c r="F619" s="13"/>
      <c r="G619" s="13"/>
      <c r="H619" s="13"/>
      <c r="I619" s="13"/>
      <c r="J619" s="13"/>
      <c r="K619" s="13"/>
      <c r="L619" s="13"/>
      <c r="M619" s="13"/>
      <c r="N619" s="13"/>
      <c r="O619" s="13"/>
      <c r="P619" s="13"/>
      <c r="Q619" s="13"/>
      <c r="R619" s="13"/>
      <c r="S619" s="13"/>
      <c r="T619" s="13"/>
      <c r="U619" s="13"/>
      <c r="V619" s="13"/>
      <c r="W619" s="13"/>
      <c r="X619" s="13"/>
      <c r="Y619" s="13"/>
      <c r="Z619" s="13"/>
    </row>
    <row r="620" ht="15.75" customHeight="1">
      <c r="B620" s="13"/>
      <c r="C620" s="117"/>
      <c r="D620" s="118"/>
      <c r="E620" s="119"/>
      <c r="F620" s="13"/>
      <c r="G620" s="13"/>
      <c r="H620" s="13"/>
      <c r="I620" s="13"/>
      <c r="J620" s="13"/>
      <c r="K620" s="13"/>
      <c r="L620" s="13"/>
      <c r="M620" s="13"/>
      <c r="N620" s="13"/>
      <c r="O620" s="13"/>
      <c r="P620" s="13"/>
      <c r="Q620" s="13"/>
      <c r="R620" s="13"/>
      <c r="S620" s="13"/>
      <c r="T620" s="13"/>
      <c r="U620" s="13"/>
      <c r="V620" s="13"/>
      <c r="W620" s="13"/>
      <c r="X620" s="13"/>
      <c r="Y620" s="13"/>
      <c r="Z620" s="13"/>
    </row>
    <row r="621" ht="15.75" customHeight="1">
      <c r="B621" s="13"/>
      <c r="C621" s="117"/>
      <c r="D621" s="118"/>
      <c r="E621" s="119"/>
      <c r="F621" s="13"/>
      <c r="G621" s="13"/>
      <c r="H621" s="13"/>
      <c r="I621" s="13"/>
      <c r="J621" s="13"/>
      <c r="K621" s="13"/>
      <c r="L621" s="13"/>
      <c r="M621" s="13"/>
      <c r="N621" s="13"/>
      <c r="O621" s="13"/>
      <c r="P621" s="13"/>
      <c r="Q621" s="13"/>
      <c r="R621" s="13"/>
      <c r="S621" s="13"/>
      <c r="T621" s="13"/>
      <c r="U621" s="13"/>
      <c r="V621" s="13"/>
      <c r="W621" s="13"/>
      <c r="X621" s="13"/>
      <c r="Y621" s="13"/>
      <c r="Z621" s="13"/>
    </row>
    <row r="622" ht="15.75" customHeight="1">
      <c r="B622" s="13"/>
      <c r="C622" s="117"/>
      <c r="D622" s="118"/>
      <c r="E622" s="119"/>
      <c r="F622" s="13"/>
      <c r="G622" s="13"/>
      <c r="H622" s="13"/>
      <c r="I622" s="13"/>
      <c r="J622" s="13"/>
      <c r="K622" s="13"/>
      <c r="L622" s="13"/>
      <c r="M622" s="13"/>
      <c r="N622" s="13"/>
      <c r="O622" s="13"/>
      <c r="P622" s="13"/>
      <c r="Q622" s="13"/>
      <c r="R622" s="13"/>
      <c r="S622" s="13"/>
      <c r="T622" s="13"/>
      <c r="U622" s="13"/>
      <c r="V622" s="13"/>
      <c r="W622" s="13"/>
      <c r="X622" s="13"/>
      <c r="Y622" s="13"/>
      <c r="Z622" s="13"/>
    </row>
    <row r="623" ht="15.75" customHeight="1">
      <c r="B623" s="13"/>
      <c r="C623" s="117"/>
      <c r="D623" s="118"/>
      <c r="E623" s="119"/>
      <c r="F623" s="13"/>
      <c r="G623" s="13"/>
      <c r="H623" s="13"/>
      <c r="I623" s="13"/>
      <c r="J623" s="13"/>
      <c r="K623" s="13"/>
      <c r="L623" s="13"/>
      <c r="M623" s="13"/>
      <c r="N623" s="13"/>
      <c r="O623" s="13"/>
      <c r="P623" s="13"/>
      <c r="Q623" s="13"/>
      <c r="R623" s="13"/>
      <c r="S623" s="13"/>
      <c r="T623" s="13"/>
      <c r="U623" s="13"/>
      <c r="V623" s="13"/>
      <c r="W623" s="13"/>
      <c r="X623" s="13"/>
      <c r="Y623" s="13"/>
      <c r="Z623" s="13"/>
    </row>
    <row r="624" ht="15.75" customHeight="1">
      <c r="B624" s="13"/>
      <c r="C624" s="117"/>
      <c r="D624" s="118"/>
      <c r="E624" s="119"/>
      <c r="F624" s="13"/>
      <c r="G624" s="13"/>
      <c r="H624" s="13"/>
      <c r="I624" s="13"/>
      <c r="J624" s="13"/>
      <c r="K624" s="13"/>
      <c r="L624" s="13"/>
      <c r="M624" s="13"/>
      <c r="N624" s="13"/>
      <c r="O624" s="13"/>
      <c r="P624" s="13"/>
      <c r="Q624" s="13"/>
      <c r="R624" s="13"/>
      <c r="S624" s="13"/>
      <c r="T624" s="13"/>
      <c r="U624" s="13"/>
      <c r="V624" s="13"/>
      <c r="W624" s="13"/>
      <c r="X624" s="13"/>
      <c r="Y624" s="13"/>
      <c r="Z624" s="13"/>
    </row>
    <row r="625" ht="15.75" customHeight="1">
      <c r="B625" s="13"/>
      <c r="C625" s="117"/>
      <c r="D625" s="118"/>
      <c r="E625" s="119"/>
      <c r="F625" s="13"/>
      <c r="G625" s="13"/>
      <c r="H625" s="13"/>
      <c r="I625" s="13"/>
      <c r="J625" s="13"/>
      <c r="K625" s="13"/>
      <c r="L625" s="13"/>
      <c r="M625" s="13"/>
      <c r="N625" s="13"/>
      <c r="O625" s="13"/>
      <c r="P625" s="13"/>
      <c r="Q625" s="13"/>
      <c r="R625" s="13"/>
      <c r="S625" s="13"/>
      <c r="T625" s="13"/>
      <c r="U625" s="13"/>
      <c r="V625" s="13"/>
      <c r="W625" s="13"/>
      <c r="X625" s="13"/>
      <c r="Y625" s="13"/>
      <c r="Z625" s="13"/>
    </row>
    <row r="626" ht="15.75" customHeight="1">
      <c r="B626" s="13"/>
      <c r="C626" s="117"/>
      <c r="D626" s="118"/>
      <c r="E626" s="119"/>
      <c r="F626" s="13"/>
      <c r="G626" s="13"/>
      <c r="H626" s="13"/>
      <c r="I626" s="13"/>
      <c r="J626" s="13"/>
      <c r="K626" s="13"/>
      <c r="L626" s="13"/>
      <c r="M626" s="13"/>
      <c r="N626" s="13"/>
      <c r="O626" s="13"/>
      <c r="P626" s="13"/>
      <c r="Q626" s="13"/>
      <c r="R626" s="13"/>
      <c r="S626" s="13"/>
      <c r="T626" s="13"/>
      <c r="U626" s="13"/>
      <c r="V626" s="13"/>
      <c r="W626" s="13"/>
      <c r="X626" s="13"/>
      <c r="Y626" s="13"/>
      <c r="Z626" s="13"/>
    </row>
    <row r="627" ht="15.75" customHeight="1">
      <c r="B627" s="13"/>
      <c r="C627" s="117"/>
      <c r="D627" s="118"/>
      <c r="E627" s="119"/>
      <c r="F627" s="13"/>
      <c r="G627" s="13"/>
      <c r="H627" s="13"/>
      <c r="I627" s="13"/>
      <c r="J627" s="13"/>
      <c r="K627" s="13"/>
      <c r="L627" s="13"/>
      <c r="M627" s="13"/>
      <c r="N627" s="13"/>
      <c r="O627" s="13"/>
      <c r="P627" s="13"/>
      <c r="Q627" s="13"/>
      <c r="R627" s="13"/>
      <c r="S627" s="13"/>
      <c r="T627" s="13"/>
      <c r="U627" s="13"/>
      <c r="V627" s="13"/>
      <c r="W627" s="13"/>
      <c r="X627" s="13"/>
      <c r="Y627" s="13"/>
      <c r="Z627" s="13"/>
    </row>
    <row r="628" ht="15.75" customHeight="1">
      <c r="B628" s="13"/>
      <c r="C628" s="117"/>
      <c r="D628" s="118"/>
      <c r="E628" s="119"/>
      <c r="F628" s="13"/>
      <c r="G628" s="13"/>
      <c r="H628" s="13"/>
      <c r="I628" s="13"/>
      <c r="J628" s="13"/>
      <c r="K628" s="13"/>
      <c r="L628" s="13"/>
      <c r="M628" s="13"/>
      <c r="N628" s="13"/>
      <c r="O628" s="13"/>
      <c r="P628" s="13"/>
      <c r="Q628" s="13"/>
      <c r="R628" s="13"/>
      <c r="S628" s="13"/>
      <c r="T628" s="13"/>
      <c r="U628" s="13"/>
      <c r="V628" s="13"/>
      <c r="W628" s="13"/>
      <c r="X628" s="13"/>
      <c r="Y628" s="13"/>
      <c r="Z628" s="13"/>
    </row>
    <row r="629" ht="15.75" customHeight="1">
      <c r="B629" s="13"/>
      <c r="C629" s="117"/>
      <c r="D629" s="118"/>
      <c r="E629" s="119"/>
      <c r="F629" s="13"/>
      <c r="G629" s="13"/>
      <c r="H629" s="13"/>
      <c r="I629" s="13"/>
      <c r="J629" s="13"/>
      <c r="K629" s="13"/>
      <c r="L629" s="13"/>
      <c r="M629" s="13"/>
      <c r="N629" s="13"/>
      <c r="O629" s="13"/>
      <c r="P629" s="13"/>
      <c r="Q629" s="13"/>
      <c r="R629" s="13"/>
      <c r="S629" s="13"/>
      <c r="T629" s="13"/>
      <c r="U629" s="13"/>
      <c r="V629" s="13"/>
      <c r="W629" s="13"/>
      <c r="X629" s="13"/>
      <c r="Y629" s="13"/>
      <c r="Z629" s="13"/>
    </row>
    <row r="630" ht="15.75" customHeight="1">
      <c r="B630" s="13"/>
      <c r="C630" s="117"/>
      <c r="D630" s="118"/>
      <c r="E630" s="119"/>
      <c r="F630" s="13"/>
      <c r="G630" s="13"/>
      <c r="H630" s="13"/>
      <c r="I630" s="13"/>
      <c r="J630" s="13"/>
      <c r="K630" s="13"/>
      <c r="L630" s="13"/>
      <c r="M630" s="13"/>
      <c r="N630" s="13"/>
      <c r="O630" s="13"/>
      <c r="P630" s="13"/>
      <c r="Q630" s="13"/>
      <c r="R630" s="13"/>
      <c r="S630" s="13"/>
      <c r="T630" s="13"/>
      <c r="U630" s="13"/>
      <c r="V630" s="13"/>
      <c r="W630" s="13"/>
      <c r="X630" s="13"/>
      <c r="Y630" s="13"/>
      <c r="Z630" s="13"/>
    </row>
    <row r="631" ht="15.75" customHeight="1">
      <c r="B631" s="13"/>
      <c r="C631" s="117"/>
      <c r="D631" s="118"/>
      <c r="E631" s="119"/>
      <c r="F631" s="13"/>
      <c r="G631" s="13"/>
      <c r="H631" s="13"/>
      <c r="I631" s="13"/>
      <c r="J631" s="13"/>
      <c r="K631" s="13"/>
      <c r="L631" s="13"/>
      <c r="M631" s="13"/>
      <c r="N631" s="13"/>
      <c r="O631" s="13"/>
      <c r="P631" s="13"/>
      <c r="Q631" s="13"/>
      <c r="R631" s="13"/>
      <c r="S631" s="13"/>
      <c r="T631" s="13"/>
      <c r="U631" s="13"/>
      <c r="V631" s="13"/>
      <c r="W631" s="13"/>
      <c r="X631" s="13"/>
      <c r="Y631" s="13"/>
      <c r="Z631" s="13"/>
    </row>
    <row r="632" ht="15.75" customHeight="1">
      <c r="B632" s="13"/>
      <c r="C632" s="117"/>
      <c r="D632" s="118"/>
      <c r="E632" s="119"/>
      <c r="F632" s="13"/>
      <c r="G632" s="13"/>
      <c r="H632" s="13"/>
      <c r="I632" s="13"/>
      <c r="J632" s="13"/>
      <c r="K632" s="13"/>
      <c r="L632" s="13"/>
      <c r="M632" s="13"/>
      <c r="N632" s="13"/>
      <c r="O632" s="13"/>
      <c r="P632" s="13"/>
      <c r="Q632" s="13"/>
      <c r="R632" s="13"/>
      <c r="S632" s="13"/>
      <c r="T632" s="13"/>
      <c r="U632" s="13"/>
      <c r="V632" s="13"/>
      <c r="W632" s="13"/>
      <c r="X632" s="13"/>
      <c r="Y632" s="13"/>
      <c r="Z632" s="13"/>
    </row>
    <row r="633" ht="15.75" customHeight="1">
      <c r="B633" s="13"/>
      <c r="C633" s="117"/>
      <c r="D633" s="118"/>
      <c r="E633" s="119"/>
      <c r="F633" s="13"/>
      <c r="G633" s="13"/>
      <c r="H633" s="13"/>
      <c r="I633" s="13"/>
      <c r="J633" s="13"/>
      <c r="K633" s="13"/>
      <c r="L633" s="13"/>
      <c r="M633" s="13"/>
      <c r="N633" s="13"/>
      <c r="O633" s="13"/>
      <c r="P633" s="13"/>
      <c r="Q633" s="13"/>
      <c r="R633" s="13"/>
      <c r="S633" s="13"/>
      <c r="T633" s="13"/>
      <c r="U633" s="13"/>
      <c r="V633" s="13"/>
      <c r="W633" s="13"/>
      <c r="X633" s="13"/>
      <c r="Y633" s="13"/>
      <c r="Z633" s="13"/>
    </row>
    <row r="634" ht="15.75" customHeight="1">
      <c r="B634" s="13"/>
      <c r="C634" s="117"/>
      <c r="D634" s="118"/>
      <c r="E634" s="119"/>
      <c r="F634" s="13"/>
      <c r="G634" s="13"/>
      <c r="H634" s="13"/>
      <c r="I634" s="13"/>
      <c r="J634" s="13"/>
      <c r="K634" s="13"/>
      <c r="L634" s="13"/>
      <c r="M634" s="13"/>
      <c r="N634" s="13"/>
      <c r="O634" s="13"/>
      <c r="P634" s="13"/>
      <c r="Q634" s="13"/>
      <c r="R634" s="13"/>
      <c r="S634" s="13"/>
      <c r="T634" s="13"/>
      <c r="U634" s="13"/>
      <c r="V634" s="13"/>
      <c r="W634" s="13"/>
      <c r="X634" s="13"/>
      <c r="Y634" s="13"/>
      <c r="Z634" s="13"/>
    </row>
    <row r="635" ht="15.75" customHeight="1">
      <c r="B635" s="13"/>
      <c r="C635" s="117"/>
      <c r="D635" s="118"/>
      <c r="E635" s="119"/>
      <c r="F635" s="13"/>
      <c r="G635" s="13"/>
      <c r="H635" s="13"/>
      <c r="I635" s="13"/>
      <c r="J635" s="13"/>
      <c r="K635" s="13"/>
      <c r="L635" s="13"/>
      <c r="M635" s="13"/>
      <c r="N635" s="13"/>
      <c r="O635" s="13"/>
      <c r="P635" s="13"/>
      <c r="Q635" s="13"/>
      <c r="R635" s="13"/>
      <c r="S635" s="13"/>
      <c r="T635" s="13"/>
      <c r="U635" s="13"/>
      <c r="V635" s="13"/>
      <c r="W635" s="13"/>
      <c r="X635" s="13"/>
      <c r="Y635" s="13"/>
      <c r="Z635" s="13"/>
    </row>
    <row r="636" ht="15.75" customHeight="1">
      <c r="B636" s="13"/>
      <c r="C636" s="117"/>
      <c r="D636" s="118"/>
      <c r="E636" s="119"/>
      <c r="F636" s="13"/>
      <c r="G636" s="13"/>
      <c r="H636" s="13"/>
      <c r="I636" s="13"/>
      <c r="J636" s="13"/>
      <c r="K636" s="13"/>
      <c r="L636" s="13"/>
      <c r="M636" s="13"/>
      <c r="N636" s="13"/>
      <c r="O636" s="13"/>
      <c r="P636" s="13"/>
      <c r="Q636" s="13"/>
      <c r="R636" s="13"/>
      <c r="S636" s="13"/>
      <c r="T636" s="13"/>
      <c r="U636" s="13"/>
      <c r="V636" s="13"/>
      <c r="W636" s="13"/>
      <c r="X636" s="13"/>
      <c r="Y636" s="13"/>
      <c r="Z636" s="13"/>
    </row>
    <row r="637" ht="15.75" customHeight="1">
      <c r="B637" s="13"/>
      <c r="C637" s="117"/>
      <c r="D637" s="118"/>
      <c r="E637" s="119"/>
      <c r="F637" s="13"/>
      <c r="G637" s="13"/>
      <c r="H637" s="13"/>
      <c r="I637" s="13"/>
      <c r="J637" s="13"/>
      <c r="K637" s="13"/>
      <c r="L637" s="13"/>
      <c r="M637" s="13"/>
      <c r="N637" s="13"/>
      <c r="O637" s="13"/>
      <c r="P637" s="13"/>
      <c r="Q637" s="13"/>
      <c r="R637" s="13"/>
      <c r="S637" s="13"/>
      <c r="T637" s="13"/>
      <c r="U637" s="13"/>
      <c r="V637" s="13"/>
      <c r="W637" s="13"/>
      <c r="X637" s="13"/>
      <c r="Y637" s="13"/>
      <c r="Z637" s="13"/>
    </row>
    <row r="638" ht="15.75" customHeight="1">
      <c r="B638" s="13"/>
      <c r="C638" s="117"/>
      <c r="D638" s="118"/>
      <c r="E638" s="119"/>
      <c r="F638" s="13"/>
      <c r="G638" s="13"/>
      <c r="H638" s="13"/>
      <c r="I638" s="13"/>
      <c r="J638" s="13"/>
      <c r="K638" s="13"/>
      <c r="L638" s="13"/>
      <c r="M638" s="13"/>
      <c r="N638" s="13"/>
      <c r="O638" s="13"/>
      <c r="P638" s="13"/>
      <c r="Q638" s="13"/>
      <c r="R638" s="13"/>
      <c r="S638" s="13"/>
      <c r="T638" s="13"/>
      <c r="U638" s="13"/>
      <c r="V638" s="13"/>
      <c r="W638" s="13"/>
      <c r="X638" s="13"/>
      <c r="Y638" s="13"/>
      <c r="Z638" s="13"/>
    </row>
    <row r="639" ht="15.75" customHeight="1">
      <c r="B639" s="13"/>
      <c r="C639" s="117"/>
      <c r="D639" s="118"/>
      <c r="E639" s="119"/>
      <c r="F639" s="13"/>
      <c r="G639" s="13"/>
      <c r="H639" s="13"/>
      <c r="I639" s="13"/>
      <c r="J639" s="13"/>
      <c r="K639" s="13"/>
      <c r="L639" s="13"/>
      <c r="M639" s="13"/>
      <c r="N639" s="13"/>
      <c r="O639" s="13"/>
      <c r="P639" s="13"/>
      <c r="Q639" s="13"/>
      <c r="R639" s="13"/>
      <c r="S639" s="13"/>
      <c r="T639" s="13"/>
      <c r="U639" s="13"/>
      <c r="V639" s="13"/>
      <c r="W639" s="13"/>
      <c r="X639" s="13"/>
      <c r="Y639" s="13"/>
      <c r="Z639" s="13"/>
    </row>
    <row r="640" ht="15.75" customHeight="1">
      <c r="B640" s="13"/>
      <c r="C640" s="117"/>
      <c r="D640" s="118"/>
      <c r="E640" s="119"/>
      <c r="F640" s="13"/>
      <c r="G640" s="13"/>
      <c r="H640" s="13"/>
      <c r="I640" s="13"/>
      <c r="J640" s="13"/>
      <c r="K640" s="13"/>
      <c r="L640" s="13"/>
      <c r="M640" s="13"/>
      <c r="N640" s="13"/>
      <c r="O640" s="13"/>
      <c r="P640" s="13"/>
      <c r="Q640" s="13"/>
      <c r="R640" s="13"/>
      <c r="S640" s="13"/>
      <c r="T640" s="13"/>
      <c r="U640" s="13"/>
      <c r="V640" s="13"/>
      <c r="W640" s="13"/>
      <c r="X640" s="13"/>
      <c r="Y640" s="13"/>
      <c r="Z640" s="13"/>
    </row>
    <row r="641" ht="15.75" customHeight="1">
      <c r="B641" s="13"/>
      <c r="C641" s="117"/>
      <c r="D641" s="118"/>
      <c r="E641" s="119"/>
      <c r="F641" s="13"/>
      <c r="G641" s="13"/>
      <c r="H641" s="13"/>
      <c r="I641" s="13"/>
      <c r="J641" s="13"/>
      <c r="K641" s="13"/>
      <c r="L641" s="13"/>
      <c r="M641" s="13"/>
      <c r="N641" s="13"/>
      <c r="O641" s="13"/>
      <c r="P641" s="13"/>
      <c r="Q641" s="13"/>
      <c r="R641" s="13"/>
      <c r="S641" s="13"/>
      <c r="T641" s="13"/>
      <c r="U641" s="13"/>
      <c r="V641" s="13"/>
      <c r="W641" s="13"/>
      <c r="X641" s="13"/>
      <c r="Y641" s="13"/>
      <c r="Z641" s="13"/>
    </row>
    <row r="642" ht="15.75" customHeight="1">
      <c r="B642" s="13"/>
      <c r="C642" s="117"/>
      <c r="D642" s="118"/>
      <c r="E642" s="119"/>
      <c r="F642" s="13"/>
      <c r="G642" s="13"/>
      <c r="H642" s="13"/>
      <c r="I642" s="13"/>
      <c r="J642" s="13"/>
      <c r="K642" s="13"/>
      <c r="L642" s="13"/>
      <c r="M642" s="13"/>
      <c r="N642" s="13"/>
      <c r="O642" s="13"/>
      <c r="P642" s="13"/>
      <c r="Q642" s="13"/>
      <c r="R642" s="13"/>
      <c r="S642" s="13"/>
      <c r="T642" s="13"/>
      <c r="U642" s="13"/>
      <c r="V642" s="13"/>
      <c r="W642" s="13"/>
      <c r="X642" s="13"/>
      <c r="Y642" s="13"/>
      <c r="Z642" s="13"/>
    </row>
    <row r="643" ht="15.75" customHeight="1">
      <c r="B643" s="13"/>
      <c r="C643" s="117"/>
      <c r="D643" s="118"/>
      <c r="E643" s="119"/>
      <c r="F643" s="13"/>
      <c r="G643" s="13"/>
      <c r="H643" s="13"/>
      <c r="I643" s="13"/>
      <c r="J643" s="13"/>
      <c r="K643" s="13"/>
      <c r="L643" s="13"/>
      <c r="M643" s="13"/>
      <c r="N643" s="13"/>
      <c r="O643" s="13"/>
      <c r="P643" s="13"/>
      <c r="Q643" s="13"/>
      <c r="R643" s="13"/>
      <c r="S643" s="13"/>
      <c r="T643" s="13"/>
      <c r="U643" s="13"/>
      <c r="V643" s="13"/>
      <c r="W643" s="13"/>
      <c r="X643" s="13"/>
      <c r="Y643" s="13"/>
      <c r="Z643" s="13"/>
    </row>
    <row r="644" ht="15.75" customHeight="1">
      <c r="B644" s="13"/>
      <c r="C644" s="117"/>
      <c r="D644" s="118"/>
      <c r="E644" s="119"/>
      <c r="F644" s="13"/>
      <c r="G644" s="13"/>
      <c r="H644" s="13"/>
      <c r="I644" s="13"/>
      <c r="J644" s="13"/>
      <c r="K644" s="13"/>
      <c r="L644" s="13"/>
      <c r="M644" s="13"/>
      <c r="N644" s="13"/>
      <c r="O644" s="13"/>
      <c r="P644" s="13"/>
      <c r="Q644" s="13"/>
      <c r="R644" s="13"/>
      <c r="S644" s="13"/>
      <c r="T644" s="13"/>
      <c r="U644" s="13"/>
      <c r="V644" s="13"/>
      <c r="W644" s="13"/>
      <c r="X644" s="13"/>
      <c r="Y644" s="13"/>
      <c r="Z644" s="13"/>
    </row>
    <row r="645" ht="15.75" customHeight="1">
      <c r="B645" s="13"/>
      <c r="C645" s="117"/>
      <c r="D645" s="118"/>
      <c r="E645" s="119"/>
      <c r="F645" s="13"/>
      <c r="G645" s="13"/>
      <c r="H645" s="13"/>
      <c r="I645" s="13"/>
      <c r="J645" s="13"/>
      <c r="K645" s="13"/>
      <c r="L645" s="13"/>
      <c r="M645" s="13"/>
      <c r="N645" s="13"/>
      <c r="O645" s="13"/>
      <c r="P645" s="13"/>
      <c r="Q645" s="13"/>
      <c r="R645" s="13"/>
      <c r="S645" s="13"/>
      <c r="T645" s="13"/>
      <c r="U645" s="13"/>
      <c r="V645" s="13"/>
      <c r="W645" s="13"/>
      <c r="X645" s="13"/>
      <c r="Y645" s="13"/>
      <c r="Z645" s="13"/>
    </row>
    <row r="646" ht="15.75" customHeight="1">
      <c r="B646" s="13"/>
      <c r="C646" s="117"/>
      <c r="D646" s="118"/>
      <c r="E646" s="119"/>
      <c r="F646" s="13"/>
      <c r="G646" s="13"/>
      <c r="H646" s="13"/>
      <c r="I646" s="13"/>
      <c r="J646" s="13"/>
      <c r="K646" s="13"/>
      <c r="L646" s="13"/>
      <c r="M646" s="13"/>
      <c r="N646" s="13"/>
      <c r="O646" s="13"/>
      <c r="P646" s="13"/>
      <c r="Q646" s="13"/>
      <c r="R646" s="13"/>
      <c r="S646" s="13"/>
      <c r="T646" s="13"/>
      <c r="U646" s="13"/>
      <c r="V646" s="13"/>
      <c r="W646" s="13"/>
      <c r="X646" s="13"/>
      <c r="Y646" s="13"/>
      <c r="Z646" s="13"/>
    </row>
    <row r="647" ht="15.75" customHeight="1">
      <c r="B647" s="13"/>
      <c r="C647" s="117"/>
      <c r="D647" s="118"/>
      <c r="E647" s="119"/>
      <c r="F647" s="13"/>
      <c r="G647" s="13"/>
      <c r="H647" s="13"/>
      <c r="I647" s="13"/>
      <c r="J647" s="13"/>
      <c r="K647" s="13"/>
      <c r="L647" s="13"/>
      <c r="M647" s="13"/>
      <c r="N647" s="13"/>
      <c r="O647" s="13"/>
      <c r="P647" s="13"/>
      <c r="Q647" s="13"/>
      <c r="R647" s="13"/>
      <c r="S647" s="13"/>
      <c r="T647" s="13"/>
      <c r="U647" s="13"/>
      <c r="V647" s="13"/>
      <c r="W647" s="13"/>
      <c r="X647" s="13"/>
      <c r="Y647" s="13"/>
      <c r="Z647" s="13"/>
    </row>
    <row r="648" ht="15.75" customHeight="1">
      <c r="B648" s="13"/>
      <c r="C648" s="117"/>
      <c r="D648" s="118"/>
      <c r="E648" s="119"/>
      <c r="F648" s="13"/>
      <c r="G648" s="13"/>
      <c r="H648" s="13"/>
      <c r="I648" s="13"/>
      <c r="J648" s="13"/>
      <c r="K648" s="13"/>
      <c r="L648" s="13"/>
      <c r="M648" s="13"/>
      <c r="N648" s="13"/>
      <c r="O648" s="13"/>
      <c r="P648" s="13"/>
      <c r="Q648" s="13"/>
      <c r="R648" s="13"/>
      <c r="S648" s="13"/>
      <c r="T648" s="13"/>
      <c r="U648" s="13"/>
      <c r="V648" s="13"/>
      <c r="W648" s="13"/>
      <c r="X648" s="13"/>
      <c r="Y648" s="13"/>
      <c r="Z648" s="13"/>
    </row>
    <row r="649" ht="15.75" customHeight="1">
      <c r="B649" s="13"/>
      <c r="C649" s="117"/>
      <c r="D649" s="118"/>
      <c r="E649" s="119"/>
      <c r="F649" s="13"/>
      <c r="G649" s="13"/>
      <c r="H649" s="13"/>
      <c r="I649" s="13"/>
      <c r="J649" s="13"/>
      <c r="K649" s="13"/>
      <c r="L649" s="13"/>
      <c r="M649" s="13"/>
      <c r="N649" s="13"/>
      <c r="O649" s="13"/>
      <c r="P649" s="13"/>
      <c r="Q649" s="13"/>
      <c r="R649" s="13"/>
      <c r="S649" s="13"/>
      <c r="T649" s="13"/>
      <c r="U649" s="13"/>
      <c r="V649" s="13"/>
      <c r="W649" s="13"/>
      <c r="X649" s="13"/>
      <c r="Y649" s="13"/>
      <c r="Z649" s="13"/>
    </row>
    <row r="650" ht="15.75" customHeight="1">
      <c r="B650" s="13"/>
      <c r="C650" s="117"/>
      <c r="D650" s="118"/>
      <c r="E650" s="119"/>
      <c r="F650" s="13"/>
      <c r="G650" s="13"/>
      <c r="H650" s="13"/>
      <c r="I650" s="13"/>
      <c r="J650" s="13"/>
      <c r="K650" s="13"/>
      <c r="L650" s="13"/>
      <c r="M650" s="13"/>
      <c r="N650" s="13"/>
      <c r="O650" s="13"/>
      <c r="P650" s="13"/>
      <c r="Q650" s="13"/>
      <c r="R650" s="13"/>
      <c r="S650" s="13"/>
      <c r="T650" s="13"/>
      <c r="U650" s="13"/>
      <c r="V650" s="13"/>
      <c r="W650" s="13"/>
      <c r="X650" s="13"/>
      <c r="Y650" s="13"/>
      <c r="Z650" s="13"/>
    </row>
    <row r="651" ht="15.75" customHeight="1">
      <c r="B651" s="13"/>
      <c r="C651" s="117"/>
      <c r="D651" s="118"/>
      <c r="E651" s="119"/>
      <c r="F651" s="13"/>
      <c r="G651" s="13"/>
      <c r="H651" s="13"/>
      <c r="I651" s="13"/>
      <c r="J651" s="13"/>
      <c r="K651" s="13"/>
      <c r="L651" s="13"/>
      <c r="M651" s="13"/>
      <c r="N651" s="13"/>
      <c r="O651" s="13"/>
      <c r="P651" s="13"/>
      <c r="Q651" s="13"/>
      <c r="R651" s="13"/>
      <c r="S651" s="13"/>
      <c r="T651" s="13"/>
      <c r="U651" s="13"/>
      <c r="V651" s="13"/>
      <c r="W651" s="13"/>
      <c r="X651" s="13"/>
      <c r="Y651" s="13"/>
      <c r="Z651" s="13"/>
    </row>
    <row r="652" ht="15.75" customHeight="1">
      <c r="B652" s="13"/>
      <c r="C652" s="117"/>
      <c r="D652" s="118"/>
      <c r="E652" s="119"/>
      <c r="F652" s="13"/>
      <c r="G652" s="13"/>
      <c r="H652" s="13"/>
      <c r="I652" s="13"/>
      <c r="J652" s="13"/>
      <c r="K652" s="13"/>
      <c r="L652" s="13"/>
      <c r="M652" s="13"/>
      <c r="N652" s="13"/>
      <c r="O652" s="13"/>
      <c r="P652" s="13"/>
      <c r="Q652" s="13"/>
      <c r="R652" s="13"/>
      <c r="S652" s="13"/>
      <c r="T652" s="13"/>
      <c r="U652" s="13"/>
      <c r="V652" s="13"/>
      <c r="W652" s="13"/>
      <c r="X652" s="13"/>
      <c r="Y652" s="13"/>
      <c r="Z652" s="13"/>
    </row>
    <row r="653" ht="15.75" customHeight="1">
      <c r="B653" s="13"/>
      <c r="C653" s="117"/>
      <c r="D653" s="118"/>
      <c r="E653" s="119"/>
      <c r="F653" s="13"/>
      <c r="G653" s="13"/>
      <c r="H653" s="13"/>
      <c r="I653" s="13"/>
      <c r="J653" s="13"/>
      <c r="K653" s="13"/>
      <c r="L653" s="13"/>
      <c r="M653" s="13"/>
      <c r="N653" s="13"/>
      <c r="O653" s="13"/>
      <c r="P653" s="13"/>
      <c r="Q653" s="13"/>
      <c r="R653" s="13"/>
      <c r="S653" s="13"/>
      <c r="T653" s="13"/>
      <c r="U653" s="13"/>
      <c r="V653" s="13"/>
      <c r="W653" s="13"/>
      <c r="X653" s="13"/>
      <c r="Y653" s="13"/>
      <c r="Z653" s="13"/>
    </row>
    <row r="654" ht="15.75" customHeight="1">
      <c r="B654" s="13"/>
      <c r="C654" s="117"/>
      <c r="D654" s="118"/>
      <c r="E654" s="119"/>
      <c r="F654" s="13"/>
      <c r="G654" s="13"/>
      <c r="H654" s="13"/>
      <c r="I654" s="13"/>
      <c r="J654" s="13"/>
      <c r="K654" s="13"/>
      <c r="L654" s="13"/>
      <c r="M654" s="13"/>
      <c r="N654" s="13"/>
      <c r="O654" s="13"/>
      <c r="P654" s="13"/>
      <c r="Q654" s="13"/>
      <c r="R654" s="13"/>
      <c r="S654" s="13"/>
      <c r="T654" s="13"/>
      <c r="U654" s="13"/>
      <c r="V654" s="13"/>
      <c r="W654" s="13"/>
      <c r="X654" s="13"/>
      <c r="Y654" s="13"/>
      <c r="Z654" s="13"/>
    </row>
    <row r="655" ht="15.75" customHeight="1">
      <c r="B655" s="13"/>
      <c r="C655" s="117"/>
      <c r="D655" s="118"/>
      <c r="E655" s="119"/>
      <c r="F655" s="13"/>
      <c r="G655" s="13"/>
      <c r="H655" s="13"/>
      <c r="I655" s="13"/>
      <c r="J655" s="13"/>
      <c r="K655" s="13"/>
      <c r="L655" s="13"/>
      <c r="M655" s="13"/>
      <c r="N655" s="13"/>
      <c r="O655" s="13"/>
      <c r="P655" s="13"/>
      <c r="Q655" s="13"/>
      <c r="R655" s="13"/>
      <c r="S655" s="13"/>
      <c r="T655" s="13"/>
      <c r="U655" s="13"/>
      <c r="V655" s="13"/>
      <c r="W655" s="13"/>
      <c r="X655" s="13"/>
      <c r="Y655" s="13"/>
      <c r="Z655" s="13"/>
    </row>
    <row r="656" ht="15.75" customHeight="1">
      <c r="B656" s="13"/>
      <c r="C656" s="117"/>
      <c r="D656" s="118"/>
      <c r="E656" s="119"/>
      <c r="F656" s="13"/>
      <c r="G656" s="13"/>
      <c r="H656" s="13"/>
      <c r="I656" s="13"/>
      <c r="J656" s="13"/>
      <c r="K656" s="13"/>
      <c r="L656" s="13"/>
      <c r="M656" s="13"/>
      <c r="N656" s="13"/>
      <c r="O656" s="13"/>
      <c r="P656" s="13"/>
      <c r="Q656" s="13"/>
      <c r="R656" s="13"/>
      <c r="S656" s="13"/>
      <c r="T656" s="13"/>
      <c r="U656" s="13"/>
      <c r="V656" s="13"/>
      <c r="W656" s="13"/>
      <c r="X656" s="13"/>
      <c r="Y656" s="13"/>
      <c r="Z656" s="13"/>
    </row>
    <row r="657" ht="15.75" customHeight="1">
      <c r="B657" s="13"/>
      <c r="C657" s="117"/>
      <c r="D657" s="118"/>
      <c r="E657" s="119"/>
      <c r="F657" s="13"/>
      <c r="G657" s="13"/>
      <c r="H657" s="13"/>
      <c r="I657" s="13"/>
      <c r="J657" s="13"/>
      <c r="K657" s="13"/>
      <c r="L657" s="13"/>
      <c r="M657" s="13"/>
      <c r="N657" s="13"/>
      <c r="O657" s="13"/>
      <c r="P657" s="13"/>
      <c r="Q657" s="13"/>
      <c r="R657" s="13"/>
      <c r="S657" s="13"/>
      <c r="T657" s="13"/>
      <c r="U657" s="13"/>
      <c r="V657" s="13"/>
      <c r="W657" s="13"/>
      <c r="X657" s="13"/>
      <c r="Y657" s="13"/>
      <c r="Z657" s="13"/>
    </row>
    <row r="658" ht="15.75" customHeight="1">
      <c r="B658" s="13"/>
      <c r="C658" s="117"/>
      <c r="D658" s="118"/>
      <c r="E658" s="119"/>
      <c r="F658" s="13"/>
      <c r="G658" s="13"/>
      <c r="H658" s="13"/>
      <c r="I658" s="13"/>
      <c r="J658" s="13"/>
      <c r="K658" s="13"/>
      <c r="L658" s="13"/>
      <c r="M658" s="13"/>
      <c r="N658" s="13"/>
      <c r="O658" s="13"/>
      <c r="P658" s="13"/>
      <c r="Q658" s="13"/>
      <c r="R658" s="13"/>
      <c r="S658" s="13"/>
      <c r="T658" s="13"/>
      <c r="U658" s="13"/>
      <c r="V658" s="13"/>
      <c r="W658" s="13"/>
      <c r="X658" s="13"/>
      <c r="Y658" s="13"/>
      <c r="Z658" s="13"/>
    </row>
    <row r="659" ht="15.75" customHeight="1">
      <c r="B659" s="13"/>
      <c r="C659" s="117"/>
      <c r="D659" s="118"/>
      <c r="E659" s="119"/>
      <c r="F659" s="13"/>
      <c r="G659" s="13"/>
      <c r="H659" s="13"/>
      <c r="I659" s="13"/>
      <c r="J659" s="13"/>
      <c r="K659" s="13"/>
      <c r="L659" s="13"/>
      <c r="M659" s="13"/>
      <c r="N659" s="13"/>
      <c r="O659" s="13"/>
      <c r="P659" s="13"/>
      <c r="Q659" s="13"/>
      <c r="R659" s="13"/>
      <c r="S659" s="13"/>
      <c r="T659" s="13"/>
      <c r="U659" s="13"/>
      <c r="V659" s="13"/>
      <c r="W659" s="13"/>
      <c r="X659" s="13"/>
      <c r="Y659" s="13"/>
      <c r="Z659" s="13"/>
    </row>
    <row r="660" ht="15.75" customHeight="1">
      <c r="B660" s="13"/>
      <c r="C660" s="117"/>
      <c r="D660" s="118"/>
      <c r="E660" s="119"/>
      <c r="F660" s="13"/>
      <c r="G660" s="13"/>
      <c r="H660" s="13"/>
      <c r="I660" s="13"/>
      <c r="J660" s="13"/>
      <c r="K660" s="13"/>
      <c r="L660" s="13"/>
      <c r="M660" s="13"/>
      <c r="N660" s="13"/>
      <c r="O660" s="13"/>
      <c r="P660" s="13"/>
      <c r="Q660" s="13"/>
      <c r="R660" s="13"/>
      <c r="S660" s="13"/>
      <c r="T660" s="13"/>
      <c r="U660" s="13"/>
      <c r="V660" s="13"/>
      <c r="W660" s="13"/>
      <c r="X660" s="13"/>
      <c r="Y660" s="13"/>
      <c r="Z660" s="13"/>
    </row>
    <row r="661" ht="15.75" customHeight="1">
      <c r="B661" s="13"/>
      <c r="C661" s="117"/>
      <c r="D661" s="118"/>
      <c r="E661" s="119"/>
      <c r="F661" s="13"/>
      <c r="G661" s="13"/>
      <c r="H661" s="13"/>
      <c r="I661" s="13"/>
      <c r="J661" s="13"/>
      <c r="K661" s="13"/>
      <c r="L661" s="13"/>
      <c r="M661" s="13"/>
      <c r="N661" s="13"/>
      <c r="O661" s="13"/>
      <c r="P661" s="13"/>
      <c r="Q661" s="13"/>
      <c r="R661" s="13"/>
      <c r="S661" s="13"/>
      <c r="T661" s="13"/>
      <c r="U661" s="13"/>
      <c r="V661" s="13"/>
      <c r="W661" s="13"/>
      <c r="X661" s="13"/>
      <c r="Y661" s="13"/>
      <c r="Z661" s="13"/>
    </row>
    <row r="662" ht="15.75" customHeight="1">
      <c r="B662" s="13"/>
      <c r="C662" s="117"/>
      <c r="D662" s="118"/>
      <c r="E662" s="119"/>
      <c r="F662" s="13"/>
      <c r="G662" s="13"/>
      <c r="H662" s="13"/>
      <c r="I662" s="13"/>
      <c r="J662" s="13"/>
      <c r="K662" s="13"/>
      <c r="L662" s="13"/>
      <c r="M662" s="13"/>
      <c r="N662" s="13"/>
      <c r="O662" s="13"/>
      <c r="P662" s="13"/>
      <c r="Q662" s="13"/>
      <c r="R662" s="13"/>
      <c r="S662" s="13"/>
      <c r="T662" s="13"/>
      <c r="U662" s="13"/>
      <c r="V662" s="13"/>
      <c r="W662" s="13"/>
      <c r="X662" s="13"/>
      <c r="Y662" s="13"/>
      <c r="Z662" s="13"/>
    </row>
    <row r="663" ht="15.75" customHeight="1">
      <c r="B663" s="13"/>
      <c r="C663" s="117"/>
      <c r="D663" s="118"/>
      <c r="E663" s="119"/>
      <c r="F663" s="13"/>
      <c r="G663" s="13"/>
      <c r="H663" s="13"/>
      <c r="I663" s="13"/>
      <c r="J663" s="13"/>
      <c r="K663" s="13"/>
      <c r="L663" s="13"/>
      <c r="M663" s="13"/>
      <c r="N663" s="13"/>
      <c r="O663" s="13"/>
      <c r="P663" s="13"/>
      <c r="Q663" s="13"/>
      <c r="R663" s="13"/>
      <c r="S663" s="13"/>
      <c r="T663" s="13"/>
      <c r="U663" s="13"/>
      <c r="V663" s="13"/>
      <c r="W663" s="13"/>
      <c r="X663" s="13"/>
      <c r="Y663" s="13"/>
      <c r="Z663" s="13"/>
    </row>
    <row r="664" ht="15.75" customHeight="1">
      <c r="B664" s="13"/>
      <c r="C664" s="117"/>
      <c r="D664" s="118"/>
      <c r="E664" s="119"/>
      <c r="F664" s="13"/>
      <c r="G664" s="13"/>
      <c r="H664" s="13"/>
      <c r="I664" s="13"/>
      <c r="J664" s="13"/>
      <c r="K664" s="13"/>
      <c r="L664" s="13"/>
      <c r="M664" s="13"/>
      <c r="N664" s="13"/>
      <c r="O664" s="13"/>
      <c r="P664" s="13"/>
      <c r="Q664" s="13"/>
      <c r="R664" s="13"/>
      <c r="S664" s="13"/>
      <c r="T664" s="13"/>
      <c r="U664" s="13"/>
      <c r="V664" s="13"/>
      <c r="W664" s="13"/>
      <c r="X664" s="13"/>
      <c r="Y664" s="13"/>
      <c r="Z664" s="13"/>
    </row>
    <row r="665" ht="15.75" customHeight="1">
      <c r="B665" s="13"/>
      <c r="C665" s="117"/>
      <c r="D665" s="118"/>
      <c r="E665" s="119"/>
      <c r="F665" s="13"/>
      <c r="G665" s="13"/>
      <c r="H665" s="13"/>
      <c r="I665" s="13"/>
      <c r="J665" s="13"/>
      <c r="K665" s="13"/>
      <c r="L665" s="13"/>
      <c r="M665" s="13"/>
      <c r="N665" s="13"/>
      <c r="O665" s="13"/>
      <c r="P665" s="13"/>
      <c r="Q665" s="13"/>
      <c r="R665" s="13"/>
      <c r="S665" s="13"/>
      <c r="T665" s="13"/>
      <c r="U665" s="13"/>
      <c r="V665" s="13"/>
      <c r="W665" s="13"/>
      <c r="X665" s="13"/>
      <c r="Y665" s="13"/>
      <c r="Z665" s="13"/>
    </row>
    <row r="666" ht="15.75" customHeight="1">
      <c r="B666" s="13"/>
      <c r="C666" s="117"/>
      <c r="D666" s="118"/>
      <c r="E666" s="119"/>
      <c r="F666" s="13"/>
      <c r="G666" s="13"/>
      <c r="H666" s="13"/>
      <c r="I666" s="13"/>
      <c r="J666" s="13"/>
      <c r="K666" s="13"/>
      <c r="L666" s="13"/>
      <c r="M666" s="13"/>
      <c r="N666" s="13"/>
      <c r="O666" s="13"/>
      <c r="P666" s="13"/>
      <c r="Q666" s="13"/>
      <c r="R666" s="13"/>
      <c r="S666" s="13"/>
      <c r="T666" s="13"/>
      <c r="U666" s="13"/>
      <c r="V666" s="13"/>
      <c r="W666" s="13"/>
      <c r="X666" s="13"/>
      <c r="Y666" s="13"/>
      <c r="Z666" s="13"/>
    </row>
    <row r="667" ht="15.75" customHeight="1">
      <c r="B667" s="13"/>
      <c r="C667" s="117"/>
      <c r="D667" s="118"/>
      <c r="E667" s="119"/>
      <c r="F667" s="13"/>
      <c r="G667" s="13"/>
      <c r="H667" s="13"/>
      <c r="I667" s="13"/>
      <c r="J667" s="13"/>
      <c r="K667" s="13"/>
      <c r="L667" s="13"/>
      <c r="M667" s="13"/>
      <c r="N667" s="13"/>
      <c r="O667" s="13"/>
      <c r="P667" s="13"/>
      <c r="Q667" s="13"/>
      <c r="R667" s="13"/>
      <c r="S667" s="13"/>
      <c r="T667" s="13"/>
      <c r="U667" s="13"/>
      <c r="V667" s="13"/>
      <c r="W667" s="13"/>
      <c r="X667" s="13"/>
      <c r="Y667" s="13"/>
      <c r="Z667" s="13"/>
    </row>
    <row r="668" ht="15.75" customHeight="1">
      <c r="B668" s="13"/>
      <c r="C668" s="117"/>
      <c r="D668" s="118"/>
      <c r="E668" s="119"/>
      <c r="F668" s="13"/>
      <c r="G668" s="13"/>
      <c r="H668" s="13"/>
      <c r="I668" s="13"/>
      <c r="J668" s="13"/>
      <c r="K668" s="13"/>
      <c r="L668" s="13"/>
      <c r="M668" s="13"/>
      <c r="N668" s="13"/>
      <c r="O668" s="13"/>
      <c r="P668" s="13"/>
      <c r="Q668" s="13"/>
      <c r="R668" s="13"/>
      <c r="S668" s="13"/>
      <c r="T668" s="13"/>
      <c r="U668" s="13"/>
      <c r="V668" s="13"/>
      <c r="W668" s="13"/>
      <c r="X668" s="13"/>
      <c r="Y668" s="13"/>
      <c r="Z668" s="13"/>
    </row>
    <row r="669" ht="15.75" customHeight="1">
      <c r="B669" s="13"/>
      <c r="C669" s="117"/>
      <c r="D669" s="118"/>
      <c r="E669" s="119"/>
      <c r="F669" s="13"/>
      <c r="G669" s="13"/>
      <c r="H669" s="13"/>
      <c r="I669" s="13"/>
      <c r="J669" s="13"/>
      <c r="K669" s="13"/>
      <c r="L669" s="13"/>
      <c r="M669" s="13"/>
      <c r="N669" s="13"/>
      <c r="O669" s="13"/>
      <c r="P669" s="13"/>
      <c r="Q669" s="13"/>
      <c r="R669" s="13"/>
      <c r="S669" s="13"/>
      <c r="T669" s="13"/>
      <c r="U669" s="13"/>
      <c r="V669" s="13"/>
      <c r="W669" s="13"/>
      <c r="X669" s="13"/>
      <c r="Y669" s="13"/>
      <c r="Z669" s="13"/>
    </row>
    <row r="670" ht="15.75" customHeight="1">
      <c r="B670" s="13"/>
      <c r="C670" s="117"/>
      <c r="D670" s="118"/>
      <c r="E670" s="119"/>
      <c r="F670" s="13"/>
      <c r="G670" s="13"/>
      <c r="H670" s="13"/>
      <c r="I670" s="13"/>
      <c r="J670" s="13"/>
      <c r="K670" s="13"/>
      <c r="L670" s="13"/>
      <c r="M670" s="13"/>
      <c r="N670" s="13"/>
      <c r="O670" s="13"/>
      <c r="P670" s="13"/>
      <c r="Q670" s="13"/>
      <c r="R670" s="13"/>
      <c r="S670" s="13"/>
      <c r="T670" s="13"/>
      <c r="U670" s="13"/>
      <c r="V670" s="13"/>
      <c r="W670" s="13"/>
      <c r="X670" s="13"/>
      <c r="Y670" s="13"/>
      <c r="Z670" s="13"/>
    </row>
    <row r="671" ht="15.75" customHeight="1">
      <c r="B671" s="13"/>
      <c r="C671" s="117"/>
      <c r="D671" s="118"/>
      <c r="E671" s="119"/>
      <c r="F671" s="13"/>
      <c r="G671" s="13"/>
      <c r="H671" s="13"/>
      <c r="I671" s="13"/>
      <c r="J671" s="13"/>
      <c r="K671" s="13"/>
      <c r="L671" s="13"/>
      <c r="M671" s="13"/>
      <c r="N671" s="13"/>
      <c r="O671" s="13"/>
      <c r="P671" s="13"/>
      <c r="Q671" s="13"/>
      <c r="R671" s="13"/>
      <c r="S671" s="13"/>
      <c r="T671" s="13"/>
      <c r="U671" s="13"/>
      <c r="V671" s="13"/>
      <c r="W671" s="13"/>
      <c r="X671" s="13"/>
      <c r="Y671" s="13"/>
      <c r="Z671" s="13"/>
    </row>
    <row r="672" ht="15.75" customHeight="1">
      <c r="B672" s="13"/>
      <c r="C672" s="117"/>
      <c r="D672" s="118"/>
      <c r="E672" s="119"/>
      <c r="F672" s="13"/>
      <c r="G672" s="13"/>
      <c r="H672" s="13"/>
      <c r="I672" s="13"/>
      <c r="J672" s="13"/>
      <c r="K672" s="13"/>
      <c r="L672" s="13"/>
      <c r="M672" s="13"/>
      <c r="N672" s="13"/>
      <c r="O672" s="13"/>
      <c r="P672" s="13"/>
      <c r="Q672" s="13"/>
      <c r="R672" s="13"/>
      <c r="S672" s="13"/>
      <c r="T672" s="13"/>
      <c r="U672" s="13"/>
      <c r="V672" s="13"/>
      <c r="W672" s="13"/>
      <c r="X672" s="13"/>
      <c r="Y672" s="13"/>
      <c r="Z672" s="13"/>
    </row>
    <row r="673" ht="15.75" customHeight="1">
      <c r="B673" s="13"/>
      <c r="C673" s="117"/>
      <c r="D673" s="118"/>
      <c r="E673" s="119"/>
      <c r="F673" s="13"/>
      <c r="G673" s="13"/>
      <c r="H673" s="13"/>
      <c r="I673" s="13"/>
      <c r="J673" s="13"/>
      <c r="K673" s="13"/>
      <c r="L673" s="13"/>
      <c r="M673" s="13"/>
      <c r="N673" s="13"/>
      <c r="O673" s="13"/>
      <c r="P673" s="13"/>
      <c r="Q673" s="13"/>
      <c r="R673" s="13"/>
      <c r="S673" s="13"/>
      <c r="T673" s="13"/>
      <c r="U673" s="13"/>
      <c r="V673" s="13"/>
      <c r="W673" s="13"/>
      <c r="X673" s="13"/>
      <c r="Y673" s="13"/>
      <c r="Z673" s="13"/>
    </row>
    <row r="674" ht="15.75" customHeight="1">
      <c r="B674" s="13"/>
      <c r="C674" s="117"/>
      <c r="D674" s="118"/>
      <c r="E674" s="119"/>
      <c r="F674" s="13"/>
      <c r="G674" s="13"/>
      <c r="H674" s="13"/>
      <c r="I674" s="13"/>
      <c r="J674" s="13"/>
      <c r="K674" s="13"/>
      <c r="L674" s="13"/>
      <c r="M674" s="13"/>
      <c r="N674" s="13"/>
      <c r="O674" s="13"/>
      <c r="P674" s="13"/>
      <c r="Q674" s="13"/>
      <c r="R674" s="13"/>
      <c r="S674" s="13"/>
      <c r="T674" s="13"/>
      <c r="U674" s="13"/>
      <c r="V674" s="13"/>
      <c r="W674" s="13"/>
      <c r="X674" s="13"/>
      <c r="Y674" s="13"/>
      <c r="Z674" s="13"/>
    </row>
    <row r="675" ht="15.75" customHeight="1">
      <c r="B675" s="13"/>
      <c r="C675" s="117"/>
      <c r="D675" s="118"/>
      <c r="E675" s="119"/>
      <c r="F675" s="13"/>
      <c r="G675" s="13"/>
      <c r="H675" s="13"/>
      <c r="I675" s="13"/>
      <c r="J675" s="13"/>
      <c r="K675" s="13"/>
      <c r="L675" s="13"/>
      <c r="M675" s="13"/>
      <c r="N675" s="13"/>
      <c r="O675" s="13"/>
      <c r="P675" s="13"/>
      <c r="Q675" s="13"/>
      <c r="R675" s="13"/>
      <c r="S675" s="13"/>
      <c r="T675" s="13"/>
      <c r="U675" s="13"/>
      <c r="V675" s="13"/>
      <c r="W675" s="13"/>
      <c r="X675" s="13"/>
      <c r="Y675" s="13"/>
      <c r="Z675" s="13"/>
    </row>
    <row r="676" ht="15.75" customHeight="1">
      <c r="B676" s="13"/>
      <c r="C676" s="117"/>
      <c r="D676" s="118"/>
      <c r="E676" s="119"/>
      <c r="F676" s="13"/>
      <c r="G676" s="13"/>
      <c r="H676" s="13"/>
      <c r="I676" s="13"/>
      <c r="J676" s="13"/>
      <c r="K676" s="13"/>
      <c r="L676" s="13"/>
      <c r="M676" s="13"/>
      <c r="N676" s="13"/>
      <c r="O676" s="13"/>
      <c r="P676" s="13"/>
      <c r="Q676" s="13"/>
      <c r="R676" s="13"/>
      <c r="S676" s="13"/>
      <c r="T676" s="13"/>
      <c r="U676" s="13"/>
      <c r="V676" s="13"/>
      <c r="W676" s="13"/>
      <c r="X676" s="13"/>
      <c r="Y676" s="13"/>
      <c r="Z676" s="13"/>
    </row>
    <row r="677" ht="15.75" customHeight="1">
      <c r="B677" s="13"/>
      <c r="C677" s="117"/>
      <c r="D677" s="118"/>
      <c r="E677" s="119"/>
      <c r="F677" s="13"/>
      <c r="G677" s="13"/>
      <c r="H677" s="13"/>
      <c r="I677" s="13"/>
      <c r="J677" s="13"/>
      <c r="K677" s="13"/>
      <c r="L677" s="13"/>
      <c r="M677" s="13"/>
      <c r="N677" s="13"/>
      <c r="O677" s="13"/>
      <c r="P677" s="13"/>
      <c r="Q677" s="13"/>
      <c r="R677" s="13"/>
      <c r="S677" s="13"/>
      <c r="T677" s="13"/>
      <c r="U677" s="13"/>
      <c r="V677" s="13"/>
      <c r="W677" s="13"/>
      <c r="X677" s="13"/>
      <c r="Y677" s="13"/>
      <c r="Z677" s="13"/>
    </row>
    <row r="678" ht="15.75" customHeight="1">
      <c r="B678" s="13"/>
      <c r="C678" s="117"/>
      <c r="D678" s="118"/>
      <c r="E678" s="119"/>
      <c r="F678" s="13"/>
      <c r="G678" s="13"/>
      <c r="H678" s="13"/>
      <c r="I678" s="13"/>
      <c r="J678" s="13"/>
      <c r="K678" s="13"/>
      <c r="L678" s="13"/>
      <c r="M678" s="13"/>
      <c r="N678" s="13"/>
      <c r="O678" s="13"/>
      <c r="P678" s="13"/>
      <c r="Q678" s="13"/>
      <c r="R678" s="13"/>
      <c r="S678" s="13"/>
      <c r="T678" s="13"/>
      <c r="U678" s="13"/>
      <c r="V678" s="13"/>
      <c r="W678" s="13"/>
      <c r="X678" s="13"/>
      <c r="Y678" s="13"/>
      <c r="Z678" s="13"/>
    </row>
    <row r="679" ht="15.75" customHeight="1">
      <c r="B679" s="13"/>
      <c r="C679" s="117"/>
      <c r="D679" s="118"/>
      <c r="E679" s="119"/>
      <c r="F679" s="13"/>
      <c r="G679" s="13"/>
      <c r="H679" s="13"/>
      <c r="I679" s="13"/>
      <c r="J679" s="13"/>
      <c r="K679" s="13"/>
      <c r="L679" s="13"/>
      <c r="M679" s="13"/>
      <c r="N679" s="13"/>
      <c r="O679" s="13"/>
      <c r="P679" s="13"/>
      <c r="Q679" s="13"/>
      <c r="R679" s="13"/>
      <c r="S679" s="13"/>
      <c r="T679" s="13"/>
      <c r="U679" s="13"/>
      <c r="V679" s="13"/>
      <c r="W679" s="13"/>
      <c r="X679" s="13"/>
      <c r="Y679" s="13"/>
      <c r="Z679" s="13"/>
    </row>
    <row r="680" ht="15.75" customHeight="1">
      <c r="B680" s="13"/>
      <c r="C680" s="117"/>
      <c r="D680" s="118"/>
      <c r="E680" s="119"/>
      <c r="F680" s="13"/>
      <c r="G680" s="13"/>
      <c r="H680" s="13"/>
      <c r="I680" s="13"/>
      <c r="J680" s="13"/>
      <c r="K680" s="13"/>
      <c r="L680" s="13"/>
      <c r="M680" s="13"/>
      <c r="N680" s="13"/>
      <c r="O680" s="13"/>
      <c r="P680" s="13"/>
      <c r="Q680" s="13"/>
      <c r="R680" s="13"/>
      <c r="S680" s="13"/>
      <c r="T680" s="13"/>
      <c r="U680" s="13"/>
      <c r="V680" s="13"/>
      <c r="W680" s="13"/>
      <c r="X680" s="13"/>
      <c r="Y680" s="13"/>
      <c r="Z680" s="13"/>
    </row>
    <row r="681" ht="15.75" customHeight="1">
      <c r="B681" s="13"/>
      <c r="C681" s="117"/>
      <c r="D681" s="118"/>
      <c r="E681" s="119"/>
      <c r="F681" s="13"/>
      <c r="G681" s="13"/>
      <c r="H681" s="13"/>
      <c r="I681" s="13"/>
      <c r="J681" s="13"/>
      <c r="K681" s="13"/>
      <c r="L681" s="13"/>
      <c r="M681" s="13"/>
      <c r="N681" s="13"/>
      <c r="O681" s="13"/>
      <c r="P681" s="13"/>
      <c r="Q681" s="13"/>
      <c r="R681" s="13"/>
      <c r="S681" s="13"/>
      <c r="T681" s="13"/>
      <c r="U681" s="13"/>
      <c r="V681" s="13"/>
      <c r="W681" s="13"/>
      <c r="X681" s="13"/>
      <c r="Y681" s="13"/>
      <c r="Z681" s="13"/>
    </row>
    <row r="682" ht="15.75" customHeight="1">
      <c r="B682" s="13"/>
      <c r="C682" s="117"/>
      <c r="D682" s="118"/>
      <c r="E682" s="119"/>
      <c r="F682" s="13"/>
      <c r="G682" s="13"/>
      <c r="H682" s="13"/>
      <c r="I682" s="13"/>
      <c r="J682" s="13"/>
      <c r="K682" s="13"/>
      <c r="L682" s="13"/>
      <c r="M682" s="13"/>
      <c r="N682" s="13"/>
      <c r="O682" s="13"/>
      <c r="P682" s="13"/>
      <c r="Q682" s="13"/>
      <c r="R682" s="13"/>
      <c r="S682" s="13"/>
      <c r="T682" s="13"/>
      <c r="U682" s="13"/>
      <c r="V682" s="13"/>
      <c r="W682" s="13"/>
      <c r="X682" s="13"/>
      <c r="Y682" s="13"/>
      <c r="Z682" s="13"/>
    </row>
    <row r="683" ht="15.75" customHeight="1">
      <c r="B683" s="13"/>
      <c r="C683" s="117"/>
      <c r="D683" s="118"/>
      <c r="E683" s="119"/>
      <c r="F683" s="13"/>
      <c r="G683" s="13"/>
      <c r="H683" s="13"/>
      <c r="I683" s="13"/>
      <c r="J683" s="13"/>
      <c r="K683" s="13"/>
      <c r="L683" s="13"/>
      <c r="M683" s="13"/>
      <c r="N683" s="13"/>
      <c r="O683" s="13"/>
      <c r="P683" s="13"/>
      <c r="Q683" s="13"/>
      <c r="R683" s="13"/>
      <c r="S683" s="13"/>
      <c r="T683" s="13"/>
      <c r="U683" s="13"/>
      <c r="V683" s="13"/>
      <c r="W683" s="13"/>
      <c r="X683" s="13"/>
      <c r="Y683" s="13"/>
      <c r="Z683" s="13"/>
    </row>
    <row r="684" ht="15.75" customHeight="1">
      <c r="B684" s="13"/>
      <c r="C684" s="117"/>
      <c r="D684" s="118"/>
      <c r="E684" s="119"/>
      <c r="F684" s="13"/>
      <c r="G684" s="13"/>
      <c r="H684" s="13"/>
      <c r="I684" s="13"/>
      <c r="J684" s="13"/>
      <c r="K684" s="13"/>
      <c r="L684" s="13"/>
      <c r="M684" s="13"/>
      <c r="N684" s="13"/>
      <c r="O684" s="13"/>
      <c r="P684" s="13"/>
      <c r="Q684" s="13"/>
      <c r="R684" s="13"/>
      <c r="S684" s="13"/>
      <c r="T684" s="13"/>
      <c r="U684" s="13"/>
      <c r="V684" s="13"/>
      <c r="W684" s="13"/>
      <c r="X684" s="13"/>
      <c r="Y684" s="13"/>
      <c r="Z684" s="13"/>
    </row>
    <row r="685" ht="15.75" customHeight="1">
      <c r="B685" s="13"/>
      <c r="C685" s="117"/>
      <c r="D685" s="118"/>
      <c r="E685" s="119"/>
      <c r="F685" s="13"/>
      <c r="G685" s="13"/>
      <c r="H685" s="13"/>
      <c r="I685" s="13"/>
      <c r="J685" s="13"/>
      <c r="K685" s="13"/>
      <c r="L685" s="13"/>
      <c r="M685" s="13"/>
      <c r="N685" s="13"/>
      <c r="O685" s="13"/>
      <c r="P685" s="13"/>
      <c r="Q685" s="13"/>
      <c r="R685" s="13"/>
      <c r="S685" s="13"/>
      <c r="T685" s="13"/>
      <c r="U685" s="13"/>
      <c r="V685" s="13"/>
      <c r="W685" s="13"/>
      <c r="X685" s="13"/>
      <c r="Y685" s="13"/>
      <c r="Z685" s="13"/>
    </row>
    <row r="686" ht="15.75" customHeight="1">
      <c r="B686" s="13"/>
      <c r="C686" s="117"/>
      <c r="D686" s="118"/>
      <c r="E686" s="119"/>
      <c r="F686" s="13"/>
      <c r="G686" s="13"/>
      <c r="H686" s="13"/>
      <c r="I686" s="13"/>
      <c r="J686" s="13"/>
      <c r="K686" s="13"/>
      <c r="L686" s="13"/>
      <c r="M686" s="13"/>
      <c r="N686" s="13"/>
      <c r="O686" s="13"/>
      <c r="P686" s="13"/>
      <c r="Q686" s="13"/>
      <c r="R686" s="13"/>
      <c r="S686" s="13"/>
      <c r="T686" s="13"/>
      <c r="U686" s="13"/>
      <c r="V686" s="13"/>
      <c r="W686" s="13"/>
      <c r="X686" s="13"/>
      <c r="Y686" s="13"/>
      <c r="Z686" s="13"/>
    </row>
    <row r="687" ht="15.75" customHeight="1">
      <c r="B687" s="13"/>
      <c r="C687" s="117"/>
      <c r="D687" s="118"/>
      <c r="E687" s="119"/>
      <c r="F687" s="13"/>
      <c r="G687" s="13"/>
      <c r="H687" s="13"/>
      <c r="I687" s="13"/>
      <c r="J687" s="13"/>
      <c r="K687" s="13"/>
      <c r="L687" s="13"/>
      <c r="M687" s="13"/>
      <c r="N687" s="13"/>
      <c r="O687" s="13"/>
      <c r="P687" s="13"/>
      <c r="Q687" s="13"/>
      <c r="R687" s="13"/>
      <c r="S687" s="13"/>
      <c r="T687" s="13"/>
      <c r="U687" s="13"/>
      <c r="V687" s="13"/>
      <c r="W687" s="13"/>
      <c r="X687" s="13"/>
      <c r="Y687" s="13"/>
      <c r="Z687" s="13"/>
    </row>
    <row r="688" ht="15.75" customHeight="1">
      <c r="B688" s="13"/>
      <c r="C688" s="117"/>
      <c r="D688" s="118"/>
      <c r="E688" s="119"/>
      <c r="F688" s="13"/>
      <c r="G688" s="13"/>
      <c r="H688" s="13"/>
      <c r="I688" s="13"/>
      <c r="J688" s="13"/>
      <c r="K688" s="13"/>
      <c r="L688" s="13"/>
      <c r="M688" s="13"/>
      <c r="N688" s="13"/>
      <c r="O688" s="13"/>
      <c r="P688" s="13"/>
      <c r="Q688" s="13"/>
      <c r="R688" s="13"/>
      <c r="S688" s="13"/>
      <c r="T688" s="13"/>
      <c r="U688" s="13"/>
      <c r="V688" s="13"/>
      <c r="W688" s="13"/>
      <c r="X688" s="13"/>
      <c r="Y688" s="13"/>
      <c r="Z688" s="13"/>
    </row>
    <row r="689" ht="15.75" customHeight="1">
      <c r="B689" s="13"/>
      <c r="C689" s="117"/>
      <c r="D689" s="118"/>
      <c r="E689" s="119"/>
      <c r="F689" s="13"/>
      <c r="G689" s="13"/>
      <c r="H689" s="13"/>
      <c r="I689" s="13"/>
      <c r="J689" s="13"/>
      <c r="K689" s="13"/>
      <c r="L689" s="13"/>
      <c r="M689" s="13"/>
      <c r="N689" s="13"/>
      <c r="O689" s="13"/>
      <c r="P689" s="13"/>
      <c r="Q689" s="13"/>
      <c r="R689" s="13"/>
      <c r="S689" s="13"/>
      <c r="T689" s="13"/>
      <c r="U689" s="13"/>
      <c r="V689" s="13"/>
      <c r="W689" s="13"/>
      <c r="X689" s="13"/>
      <c r="Y689" s="13"/>
      <c r="Z689" s="13"/>
    </row>
    <row r="690" ht="15.75" customHeight="1">
      <c r="B690" s="13"/>
      <c r="C690" s="117"/>
      <c r="D690" s="118"/>
      <c r="E690" s="119"/>
      <c r="F690" s="13"/>
      <c r="G690" s="13"/>
      <c r="H690" s="13"/>
      <c r="I690" s="13"/>
      <c r="J690" s="13"/>
      <c r="K690" s="13"/>
      <c r="L690" s="13"/>
      <c r="M690" s="13"/>
      <c r="N690" s="13"/>
      <c r="O690" s="13"/>
      <c r="P690" s="13"/>
      <c r="Q690" s="13"/>
      <c r="R690" s="13"/>
      <c r="S690" s="13"/>
      <c r="T690" s="13"/>
      <c r="U690" s="13"/>
      <c r="V690" s="13"/>
      <c r="W690" s="13"/>
      <c r="X690" s="13"/>
      <c r="Y690" s="13"/>
      <c r="Z690" s="13"/>
    </row>
    <row r="691" ht="15.75" customHeight="1">
      <c r="B691" s="13"/>
      <c r="C691" s="117"/>
      <c r="D691" s="118"/>
      <c r="E691" s="119"/>
      <c r="F691" s="13"/>
      <c r="G691" s="13"/>
      <c r="H691" s="13"/>
      <c r="I691" s="13"/>
      <c r="J691" s="13"/>
      <c r="K691" s="13"/>
      <c r="L691" s="13"/>
      <c r="M691" s="13"/>
      <c r="N691" s="13"/>
      <c r="O691" s="13"/>
      <c r="P691" s="13"/>
      <c r="Q691" s="13"/>
      <c r="R691" s="13"/>
      <c r="S691" s="13"/>
      <c r="T691" s="13"/>
      <c r="U691" s="13"/>
      <c r="V691" s="13"/>
      <c r="W691" s="13"/>
      <c r="X691" s="13"/>
      <c r="Y691" s="13"/>
      <c r="Z691" s="13"/>
    </row>
    <row r="692" ht="15.75" customHeight="1">
      <c r="B692" s="13"/>
      <c r="C692" s="117"/>
      <c r="D692" s="118"/>
      <c r="E692" s="119"/>
      <c r="F692" s="13"/>
      <c r="G692" s="13"/>
      <c r="H692" s="13"/>
      <c r="I692" s="13"/>
      <c r="J692" s="13"/>
      <c r="K692" s="13"/>
      <c r="L692" s="13"/>
      <c r="M692" s="13"/>
      <c r="N692" s="13"/>
      <c r="O692" s="13"/>
      <c r="P692" s="13"/>
      <c r="Q692" s="13"/>
      <c r="R692" s="13"/>
      <c r="S692" s="13"/>
      <c r="T692" s="13"/>
      <c r="U692" s="13"/>
      <c r="V692" s="13"/>
      <c r="W692" s="13"/>
      <c r="X692" s="13"/>
      <c r="Y692" s="13"/>
      <c r="Z692" s="13"/>
    </row>
    <row r="693" ht="15.75" customHeight="1">
      <c r="B693" s="13"/>
      <c r="C693" s="117"/>
      <c r="D693" s="118"/>
      <c r="E693" s="119"/>
      <c r="F693" s="13"/>
      <c r="G693" s="13"/>
      <c r="H693" s="13"/>
      <c r="I693" s="13"/>
      <c r="J693" s="13"/>
      <c r="K693" s="13"/>
      <c r="L693" s="13"/>
      <c r="M693" s="13"/>
      <c r="N693" s="13"/>
      <c r="O693" s="13"/>
      <c r="P693" s="13"/>
      <c r="Q693" s="13"/>
      <c r="R693" s="13"/>
      <c r="S693" s="13"/>
      <c r="T693" s="13"/>
      <c r="U693" s="13"/>
      <c r="V693" s="13"/>
      <c r="W693" s="13"/>
      <c r="X693" s="13"/>
      <c r="Y693" s="13"/>
      <c r="Z693" s="13"/>
    </row>
    <row r="694" ht="15.75" customHeight="1">
      <c r="B694" s="13"/>
      <c r="C694" s="117"/>
      <c r="D694" s="118"/>
      <c r="E694" s="119"/>
      <c r="F694" s="13"/>
      <c r="G694" s="13"/>
      <c r="H694" s="13"/>
      <c r="I694" s="13"/>
      <c r="J694" s="13"/>
      <c r="K694" s="13"/>
      <c r="L694" s="13"/>
      <c r="M694" s="13"/>
      <c r="N694" s="13"/>
      <c r="O694" s="13"/>
      <c r="P694" s="13"/>
      <c r="Q694" s="13"/>
      <c r="R694" s="13"/>
      <c r="S694" s="13"/>
      <c r="T694" s="13"/>
      <c r="U694" s="13"/>
      <c r="V694" s="13"/>
      <c r="W694" s="13"/>
      <c r="X694" s="13"/>
      <c r="Y694" s="13"/>
      <c r="Z694" s="13"/>
    </row>
    <row r="695" ht="15.75" customHeight="1">
      <c r="B695" s="13"/>
      <c r="C695" s="117"/>
      <c r="D695" s="118"/>
      <c r="E695" s="119"/>
      <c r="F695" s="13"/>
      <c r="G695" s="13"/>
      <c r="H695" s="13"/>
      <c r="I695" s="13"/>
      <c r="J695" s="13"/>
      <c r="K695" s="13"/>
      <c r="L695" s="13"/>
      <c r="M695" s="13"/>
      <c r="N695" s="13"/>
      <c r="O695" s="13"/>
      <c r="P695" s="13"/>
      <c r="Q695" s="13"/>
      <c r="R695" s="13"/>
      <c r="S695" s="13"/>
      <c r="T695" s="13"/>
      <c r="U695" s="13"/>
      <c r="V695" s="13"/>
      <c r="W695" s="13"/>
      <c r="X695" s="13"/>
      <c r="Y695" s="13"/>
      <c r="Z695" s="13"/>
    </row>
    <row r="696" ht="15.75" customHeight="1">
      <c r="B696" s="13"/>
      <c r="C696" s="117"/>
      <c r="D696" s="118"/>
      <c r="E696" s="119"/>
      <c r="F696" s="13"/>
      <c r="G696" s="13"/>
      <c r="H696" s="13"/>
      <c r="I696" s="13"/>
      <c r="J696" s="13"/>
      <c r="K696" s="13"/>
      <c r="L696" s="13"/>
      <c r="M696" s="13"/>
      <c r="N696" s="13"/>
      <c r="O696" s="13"/>
      <c r="P696" s="13"/>
      <c r="Q696" s="13"/>
      <c r="R696" s="13"/>
      <c r="S696" s="13"/>
      <c r="T696" s="13"/>
      <c r="U696" s="13"/>
      <c r="V696" s="13"/>
      <c r="W696" s="13"/>
      <c r="X696" s="13"/>
      <c r="Y696" s="13"/>
      <c r="Z696" s="13"/>
    </row>
    <row r="697" ht="15.75" customHeight="1">
      <c r="B697" s="13"/>
      <c r="C697" s="117"/>
      <c r="D697" s="118"/>
      <c r="E697" s="119"/>
      <c r="F697" s="13"/>
      <c r="G697" s="13"/>
      <c r="H697" s="13"/>
      <c r="I697" s="13"/>
      <c r="J697" s="13"/>
      <c r="K697" s="13"/>
      <c r="L697" s="13"/>
      <c r="M697" s="13"/>
      <c r="N697" s="13"/>
      <c r="O697" s="13"/>
      <c r="P697" s="13"/>
      <c r="Q697" s="13"/>
      <c r="R697" s="13"/>
      <c r="S697" s="13"/>
      <c r="T697" s="13"/>
      <c r="U697" s="13"/>
      <c r="V697" s="13"/>
      <c r="W697" s="13"/>
      <c r="X697" s="13"/>
      <c r="Y697" s="13"/>
      <c r="Z697" s="13"/>
    </row>
    <row r="698" ht="15.75" customHeight="1">
      <c r="B698" s="13"/>
      <c r="C698" s="117"/>
      <c r="D698" s="118"/>
      <c r="E698" s="119"/>
      <c r="F698" s="13"/>
      <c r="G698" s="13"/>
      <c r="H698" s="13"/>
      <c r="I698" s="13"/>
      <c r="J698" s="13"/>
      <c r="K698" s="13"/>
      <c r="L698" s="13"/>
      <c r="M698" s="13"/>
      <c r="N698" s="13"/>
      <c r="O698" s="13"/>
      <c r="P698" s="13"/>
      <c r="Q698" s="13"/>
      <c r="R698" s="13"/>
      <c r="S698" s="13"/>
      <c r="T698" s="13"/>
      <c r="U698" s="13"/>
      <c r="V698" s="13"/>
      <c r="W698" s="13"/>
      <c r="X698" s="13"/>
      <c r="Y698" s="13"/>
      <c r="Z698" s="13"/>
    </row>
    <row r="699" ht="15.75" customHeight="1">
      <c r="B699" s="13"/>
      <c r="C699" s="117"/>
      <c r="D699" s="118"/>
      <c r="E699" s="119"/>
      <c r="F699" s="13"/>
      <c r="G699" s="13"/>
      <c r="H699" s="13"/>
      <c r="I699" s="13"/>
      <c r="J699" s="13"/>
      <c r="K699" s="13"/>
      <c r="L699" s="13"/>
      <c r="M699" s="13"/>
      <c r="N699" s="13"/>
      <c r="O699" s="13"/>
      <c r="P699" s="13"/>
      <c r="Q699" s="13"/>
      <c r="R699" s="13"/>
      <c r="S699" s="13"/>
      <c r="T699" s="13"/>
      <c r="U699" s="13"/>
      <c r="V699" s="13"/>
      <c r="W699" s="13"/>
      <c r="X699" s="13"/>
      <c r="Y699" s="13"/>
      <c r="Z699" s="13"/>
    </row>
    <row r="700" ht="15.75" customHeight="1">
      <c r="B700" s="13"/>
      <c r="C700" s="117"/>
      <c r="D700" s="118"/>
      <c r="E700" s="119"/>
      <c r="F700" s="13"/>
      <c r="G700" s="13"/>
      <c r="H700" s="13"/>
      <c r="I700" s="13"/>
      <c r="J700" s="13"/>
      <c r="K700" s="13"/>
      <c r="L700" s="13"/>
      <c r="M700" s="13"/>
      <c r="N700" s="13"/>
      <c r="O700" s="13"/>
      <c r="P700" s="13"/>
      <c r="Q700" s="13"/>
      <c r="R700" s="13"/>
      <c r="S700" s="13"/>
      <c r="T700" s="13"/>
      <c r="U700" s="13"/>
      <c r="V700" s="13"/>
      <c r="W700" s="13"/>
      <c r="X700" s="13"/>
      <c r="Y700" s="13"/>
      <c r="Z700" s="13"/>
    </row>
    <row r="701" ht="15.75" customHeight="1">
      <c r="B701" s="13"/>
      <c r="C701" s="117"/>
      <c r="D701" s="118"/>
      <c r="E701" s="119"/>
      <c r="F701" s="13"/>
      <c r="G701" s="13"/>
      <c r="H701" s="13"/>
      <c r="I701" s="13"/>
      <c r="J701" s="13"/>
      <c r="K701" s="13"/>
      <c r="L701" s="13"/>
      <c r="M701" s="13"/>
      <c r="N701" s="13"/>
      <c r="O701" s="13"/>
      <c r="P701" s="13"/>
      <c r="Q701" s="13"/>
      <c r="R701" s="13"/>
      <c r="S701" s="13"/>
      <c r="T701" s="13"/>
      <c r="U701" s="13"/>
      <c r="V701" s="13"/>
      <c r="W701" s="13"/>
      <c r="X701" s="13"/>
      <c r="Y701" s="13"/>
      <c r="Z701" s="13"/>
    </row>
    <row r="702" ht="15.75" customHeight="1">
      <c r="B702" s="13"/>
      <c r="C702" s="117"/>
      <c r="D702" s="118"/>
      <c r="E702" s="119"/>
      <c r="F702" s="13"/>
      <c r="G702" s="13"/>
      <c r="H702" s="13"/>
      <c r="I702" s="13"/>
      <c r="J702" s="13"/>
      <c r="K702" s="13"/>
      <c r="L702" s="13"/>
      <c r="M702" s="13"/>
      <c r="N702" s="13"/>
      <c r="O702" s="13"/>
      <c r="P702" s="13"/>
      <c r="Q702" s="13"/>
      <c r="R702" s="13"/>
      <c r="S702" s="13"/>
      <c r="T702" s="13"/>
      <c r="U702" s="13"/>
      <c r="V702" s="13"/>
      <c r="W702" s="13"/>
      <c r="X702" s="13"/>
      <c r="Y702" s="13"/>
      <c r="Z702" s="13"/>
    </row>
    <row r="703" ht="15.75" customHeight="1">
      <c r="B703" s="13"/>
      <c r="C703" s="117"/>
      <c r="D703" s="118"/>
      <c r="E703" s="119"/>
      <c r="F703" s="13"/>
      <c r="G703" s="13"/>
      <c r="H703" s="13"/>
      <c r="I703" s="13"/>
      <c r="J703" s="13"/>
      <c r="K703" s="13"/>
      <c r="L703" s="13"/>
      <c r="M703" s="13"/>
      <c r="N703" s="13"/>
      <c r="O703" s="13"/>
      <c r="P703" s="13"/>
      <c r="Q703" s="13"/>
      <c r="R703" s="13"/>
      <c r="S703" s="13"/>
      <c r="T703" s="13"/>
      <c r="U703" s="13"/>
      <c r="V703" s="13"/>
      <c r="W703" s="13"/>
      <c r="X703" s="13"/>
      <c r="Y703" s="13"/>
      <c r="Z703" s="13"/>
    </row>
    <row r="704" ht="15.75" customHeight="1">
      <c r="B704" s="13"/>
      <c r="C704" s="117"/>
      <c r="D704" s="118"/>
      <c r="E704" s="119"/>
      <c r="F704" s="13"/>
      <c r="G704" s="13"/>
      <c r="H704" s="13"/>
      <c r="I704" s="13"/>
      <c r="J704" s="13"/>
      <c r="K704" s="13"/>
      <c r="L704" s="13"/>
      <c r="M704" s="13"/>
      <c r="N704" s="13"/>
      <c r="O704" s="13"/>
      <c r="P704" s="13"/>
      <c r="Q704" s="13"/>
      <c r="R704" s="13"/>
      <c r="S704" s="13"/>
      <c r="T704" s="13"/>
      <c r="U704" s="13"/>
      <c r="V704" s="13"/>
      <c r="W704" s="13"/>
      <c r="X704" s="13"/>
      <c r="Y704" s="13"/>
      <c r="Z704" s="13"/>
    </row>
    <row r="705" ht="15.75" customHeight="1">
      <c r="B705" s="13"/>
      <c r="C705" s="117"/>
      <c r="D705" s="118"/>
      <c r="E705" s="119"/>
      <c r="F705" s="13"/>
      <c r="G705" s="13"/>
      <c r="H705" s="13"/>
      <c r="I705" s="13"/>
      <c r="J705" s="13"/>
      <c r="K705" s="13"/>
      <c r="L705" s="13"/>
      <c r="M705" s="13"/>
      <c r="N705" s="13"/>
      <c r="O705" s="13"/>
      <c r="P705" s="13"/>
      <c r="Q705" s="13"/>
      <c r="R705" s="13"/>
      <c r="S705" s="13"/>
      <c r="T705" s="13"/>
      <c r="U705" s="13"/>
      <c r="V705" s="13"/>
      <c r="W705" s="13"/>
      <c r="X705" s="13"/>
      <c r="Y705" s="13"/>
      <c r="Z705" s="13"/>
    </row>
    <row r="706" ht="15.75" customHeight="1">
      <c r="B706" s="13"/>
      <c r="C706" s="117"/>
      <c r="D706" s="118"/>
      <c r="E706" s="119"/>
      <c r="F706" s="13"/>
      <c r="G706" s="13"/>
      <c r="H706" s="13"/>
      <c r="I706" s="13"/>
      <c r="J706" s="13"/>
      <c r="K706" s="13"/>
      <c r="L706" s="13"/>
      <c r="M706" s="13"/>
      <c r="N706" s="13"/>
      <c r="O706" s="13"/>
      <c r="P706" s="13"/>
      <c r="Q706" s="13"/>
      <c r="R706" s="13"/>
      <c r="S706" s="13"/>
      <c r="T706" s="13"/>
      <c r="U706" s="13"/>
      <c r="V706" s="13"/>
      <c r="W706" s="13"/>
      <c r="X706" s="13"/>
      <c r="Y706" s="13"/>
      <c r="Z706" s="13"/>
    </row>
    <row r="707" ht="15.75" customHeight="1">
      <c r="B707" s="13"/>
      <c r="C707" s="117"/>
      <c r="D707" s="118"/>
      <c r="E707" s="119"/>
      <c r="F707" s="13"/>
      <c r="G707" s="13"/>
      <c r="H707" s="13"/>
      <c r="I707" s="13"/>
      <c r="J707" s="13"/>
      <c r="K707" s="13"/>
      <c r="L707" s="13"/>
      <c r="M707" s="13"/>
      <c r="N707" s="13"/>
      <c r="O707" s="13"/>
      <c r="P707" s="13"/>
      <c r="Q707" s="13"/>
      <c r="R707" s="13"/>
      <c r="S707" s="13"/>
      <c r="T707" s="13"/>
      <c r="U707" s="13"/>
      <c r="V707" s="13"/>
      <c r="W707" s="13"/>
      <c r="X707" s="13"/>
      <c r="Y707" s="13"/>
      <c r="Z707" s="13"/>
    </row>
    <row r="708" ht="15.75" customHeight="1">
      <c r="B708" s="13"/>
      <c r="C708" s="117"/>
      <c r="D708" s="118"/>
      <c r="E708" s="119"/>
      <c r="F708" s="13"/>
      <c r="G708" s="13"/>
      <c r="H708" s="13"/>
      <c r="I708" s="13"/>
      <c r="J708" s="13"/>
      <c r="K708" s="13"/>
      <c r="L708" s="13"/>
      <c r="M708" s="13"/>
      <c r="N708" s="13"/>
      <c r="O708" s="13"/>
      <c r="P708" s="13"/>
      <c r="Q708" s="13"/>
      <c r="R708" s="13"/>
      <c r="S708" s="13"/>
      <c r="T708" s="13"/>
      <c r="U708" s="13"/>
      <c r="V708" s="13"/>
      <c r="W708" s="13"/>
      <c r="X708" s="13"/>
      <c r="Y708" s="13"/>
      <c r="Z708" s="13"/>
    </row>
    <row r="709" ht="15.75" customHeight="1">
      <c r="B709" s="13"/>
      <c r="C709" s="117"/>
      <c r="D709" s="118"/>
      <c r="E709" s="119"/>
      <c r="F709" s="13"/>
      <c r="G709" s="13"/>
      <c r="H709" s="13"/>
      <c r="I709" s="13"/>
      <c r="J709" s="13"/>
      <c r="K709" s="13"/>
      <c r="L709" s="13"/>
      <c r="M709" s="13"/>
      <c r="N709" s="13"/>
      <c r="O709" s="13"/>
      <c r="P709" s="13"/>
      <c r="Q709" s="13"/>
      <c r="R709" s="13"/>
      <c r="S709" s="13"/>
      <c r="T709" s="13"/>
      <c r="U709" s="13"/>
      <c r="V709" s="13"/>
      <c r="W709" s="13"/>
      <c r="X709" s="13"/>
      <c r="Y709" s="13"/>
      <c r="Z709" s="13"/>
    </row>
    <row r="710" ht="15.75" customHeight="1">
      <c r="B710" s="13"/>
      <c r="C710" s="117"/>
      <c r="D710" s="118"/>
      <c r="E710" s="119"/>
      <c r="F710" s="13"/>
      <c r="G710" s="13"/>
      <c r="H710" s="13"/>
      <c r="I710" s="13"/>
      <c r="J710" s="13"/>
      <c r="K710" s="13"/>
      <c r="L710" s="13"/>
      <c r="M710" s="13"/>
      <c r="N710" s="13"/>
      <c r="O710" s="13"/>
      <c r="P710" s="13"/>
      <c r="Q710" s="13"/>
      <c r="R710" s="13"/>
      <c r="S710" s="13"/>
      <c r="T710" s="13"/>
      <c r="U710" s="13"/>
      <c r="V710" s="13"/>
      <c r="W710" s="13"/>
      <c r="X710" s="13"/>
      <c r="Y710" s="13"/>
      <c r="Z710" s="13"/>
    </row>
    <row r="711" ht="15.75" customHeight="1">
      <c r="B711" s="13"/>
      <c r="C711" s="117"/>
      <c r="D711" s="118"/>
      <c r="E711" s="119"/>
      <c r="F711" s="13"/>
      <c r="G711" s="13"/>
      <c r="H711" s="13"/>
      <c r="I711" s="13"/>
      <c r="J711" s="13"/>
      <c r="K711" s="13"/>
      <c r="L711" s="13"/>
      <c r="M711" s="13"/>
      <c r="N711" s="13"/>
      <c r="O711" s="13"/>
      <c r="P711" s="13"/>
      <c r="Q711" s="13"/>
      <c r="R711" s="13"/>
      <c r="S711" s="13"/>
      <c r="T711" s="13"/>
      <c r="U711" s="13"/>
      <c r="V711" s="13"/>
      <c r="W711" s="13"/>
      <c r="X711" s="13"/>
      <c r="Y711" s="13"/>
      <c r="Z711" s="13"/>
    </row>
    <row r="712" ht="15.75" customHeight="1">
      <c r="B712" s="13"/>
      <c r="C712" s="117"/>
      <c r="D712" s="118"/>
      <c r="E712" s="119"/>
      <c r="F712" s="13"/>
      <c r="G712" s="13"/>
      <c r="H712" s="13"/>
      <c r="I712" s="13"/>
      <c r="J712" s="13"/>
      <c r="K712" s="13"/>
      <c r="L712" s="13"/>
      <c r="M712" s="13"/>
      <c r="N712" s="13"/>
      <c r="O712" s="13"/>
      <c r="P712" s="13"/>
      <c r="Q712" s="13"/>
      <c r="R712" s="13"/>
      <c r="S712" s="13"/>
      <c r="T712" s="13"/>
      <c r="U712" s="13"/>
      <c r="V712" s="13"/>
      <c r="W712" s="13"/>
      <c r="X712" s="13"/>
      <c r="Y712" s="13"/>
      <c r="Z712" s="13"/>
    </row>
    <row r="713" ht="15.75" customHeight="1">
      <c r="B713" s="13"/>
      <c r="C713" s="117"/>
      <c r="D713" s="118"/>
      <c r="E713" s="119"/>
      <c r="F713" s="13"/>
      <c r="G713" s="13"/>
      <c r="H713" s="13"/>
      <c r="I713" s="13"/>
      <c r="J713" s="13"/>
      <c r="K713" s="13"/>
      <c r="L713" s="13"/>
      <c r="M713" s="13"/>
      <c r="N713" s="13"/>
      <c r="O713" s="13"/>
      <c r="P713" s="13"/>
      <c r="Q713" s="13"/>
      <c r="R713" s="13"/>
      <c r="S713" s="13"/>
      <c r="T713" s="13"/>
      <c r="U713" s="13"/>
      <c r="V713" s="13"/>
      <c r="W713" s="13"/>
      <c r="X713" s="13"/>
      <c r="Y713" s="13"/>
      <c r="Z713" s="13"/>
    </row>
    <row r="714" ht="15.75" customHeight="1">
      <c r="B714" s="13"/>
      <c r="C714" s="117"/>
      <c r="D714" s="118"/>
      <c r="E714" s="119"/>
      <c r="F714" s="13"/>
      <c r="G714" s="13"/>
      <c r="H714" s="13"/>
      <c r="I714" s="13"/>
      <c r="J714" s="13"/>
      <c r="K714" s="13"/>
      <c r="L714" s="13"/>
      <c r="M714" s="13"/>
      <c r="N714" s="13"/>
      <c r="O714" s="13"/>
      <c r="P714" s="13"/>
      <c r="Q714" s="13"/>
      <c r="R714" s="13"/>
      <c r="S714" s="13"/>
      <c r="T714" s="13"/>
      <c r="U714" s="13"/>
      <c r="V714" s="13"/>
      <c r="W714" s="13"/>
      <c r="X714" s="13"/>
      <c r="Y714" s="13"/>
      <c r="Z714" s="13"/>
    </row>
    <row r="715" ht="15.75" customHeight="1">
      <c r="B715" s="13"/>
      <c r="C715" s="117"/>
      <c r="D715" s="118"/>
      <c r="E715" s="119"/>
      <c r="F715" s="13"/>
      <c r="G715" s="13"/>
      <c r="H715" s="13"/>
      <c r="I715" s="13"/>
      <c r="J715" s="13"/>
      <c r="K715" s="13"/>
      <c r="L715" s="13"/>
      <c r="M715" s="13"/>
      <c r="N715" s="13"/>
      <c r="O715" s="13"/>
      <c r="P715" s="13"/>
      <c r="Q715" s="13"/>
      <c r="R715" s="13"/>
      <c r="S715" s="13"/>
      <c r="T715" s="13"/>
      <c r="U715" s="13"/>
      <c r="V715" s="13"/>
      <c r="W715" s="13"/>
      <c r="X715" s="13"/>
      <c r="Y715" s="13"/>
      <c r="Z715" s="13"/>
    </row>
    <row r="716" ht="15.75" customHeight="1">
      <c r="B716" s="13"/>
      <c r="C716" s="117"/>
      <c r="D716" s="118"/>
      <c r="E716" s="119"/>
      <c r="F716" s="13"/>
      <c r="G716" s="13"/>
      <c r="H716" s="13"/>
      <c r="I716" s="13"/>
      <c r="J716" s="13"/>
      <c r="K716" s="13"/>
      <c r="L716" s="13"/>
      <c r="M716" s="13"/>
      <c r="N716" s="13"/>
      <c r="O716" s="13"/>
      <c r="P716" s="13"/>
      <c r="Q716" s="13"/>
      <c r="R716" s="13"/>
      <c r="S716" s="13"/>
      <c r="T716" s="13"/>
      <c r="U716" s="13"/>
      <c r="V716" s="13"/>
      <c r="W716" s="13"/>
      <c r="X716" s="13"/>
      <c r="Y716" s="13"/>
      <c r="Z716" s="13"/>
    </row>
    <row r="717" ht="15.75" customHeight="1">
      <c r="B717" s="13"/>
      <c r="C717" s="117"/>
      <c r="D717" s="118"/>
      <c r="E717" s="119"/>
      <c r="F717" s="13"/>
      <c r="G717" s="13"/>
      <c r="H717" s="13"/>
      <c r="I717" s="13"/>
      <c r="J717" s="13"/>
      <c r="K717" s="13"/>
      <c r="L717" s="13"/>
      <c r="M717" s="13"/>
      <c r="N717" s="13"/>
      <c r="O717" s="13"/>
      <c r="P717" s="13"/>
      <c r="Q717" s="13"/>
      <c r="R717" s="13"/>
      <c r="S717" s="13"/>
      <c r="T717" s="13"/>
      <c r="U717" s="13"/>
      <c r="V717" s="13"/>
      <c r="W717" s="13"/>
      <c r="X717" s="13"/>
      <c r="Y717" s="13"/>
      <c r="Z717" s="13"/>
    </row>
    <row r="718" ht="15.75" customHeight="1">
      <c r="B718" s="13"/>
      <c r="C718" s="117"/>
      <c r="D718" s="118"/>
      <c r="E718" s="119"/>
      <c r="F718" s="13"/>
      <c r="G718" s="13"/>
      <c r="H718" s="13"/>
      <c r="I718" s="13"/>
      <c r="J718" s="13"/>
      <c r="K718" s="13"/>
      <c r="L718" s="13"/>
      <c r="M718" s="13"/>
      <c r="N718" s="13"/>
      <c r="O718" s="13"/>
      <c r="P718" s="13"/>
      <c r="Q718" s="13"/>
      <c r="R718" s="13"/>
      <c r="S718" s="13"/>
      <c r="T718" s="13"/>
      <c r="U718" s="13"/>
      <c r="V718" s="13"/>
      <c r="W718" s="13"/>
      <c r="X718" s="13"/>
      <c r="Y718" s="13"/>
      <c r="Z718" s="13"/>
    </row>
    <row r="719" ht="15.75" customHeight="1">
      <c r="B719" s="13"/>
      <c r="C719" s="117"/>
      <c r="D719" s="118"/>
      <c r="E719" s="119"/>
      <c r="F719" s="13"/>
      <c r="G719" s="13"/>
      <c r="H719" s="13"/>
      <c r="I719" s="13"/>
      <c r="J719" s="13"/>
      <c r="K719" s="13"/>
      <c r="L719" s="13"/>
      <c r="M719" s="13"/>
      <c r="N719" s="13"/>
      <c r="O719" s="13"/>
      <c r="P719" s="13"/>
      <c r="Q719" s="13"/>
      <c r="R719" s="13"/>
      <c r="S719" s="13"/>
      <c r="T719" s="13"/>
      <c r="U719" s="13"/>
      <c r="V719" s="13"/>
      <c r="W719" s="13"/>
      <c r="X719" s="13"/>
      <c r="Y719" s="13"/>
      <c r="Z719" s="13"/>
    </row>
    <row r="720" ht="15.75" customHeight="1">
      <c r="B720" s="13"/>
      <c r="C720" s="117"/>
      <c r="D720" s="118"/>
      <c r="E720" s="119"/>
      <c r="F720" s="13"/>
      <c r="G720" s="13"/>
      <c r="H720" s="13"/>
      <c r="I720" s="13"/>
      <c r="J720" s="13"/>
      <c r="K720" s="13"/>
      <c r="L720" s="13"/>
      <c r="M720" s="13"/>
      <c r="N720" s="13"/>
      <c r="O720" s="13"/>
      <c r="P720" s="13"/>
      <c r="Q720" s="13"/>
      <c r="R720" s="13"/>
      <c r="S720" s="13"/>
      <c r="T720" s="13"/>
      <c r="U720" s="13"/>
      <c r="V720" s="13"/>
      <c r="W720" s="13"/>
      <c r="X720" s="13"/>
      <c r="Y720" s="13"/>
      <c r="Z720" s="13"/>
    </row>
    <row r="721" ht="15.75" customHeight="1">
      <c r="B721" s="13"/>
      <c r="C721" s="117"/>
      <c r="D721" s="118"/>
      <c r="E721" s="119"/>
      <c r="F721" s="13"/>
      <c r="G721" s="13"/>
      <c r="H721" s="13"/>
      <c r="I721" s="13"/>
      <c r="J721" s="13"/>
      <c r="K721" s="13"/>
      <c r="L721" s="13"/>
      <c r="M721" s="13"/>
      <c r="N721" s="13"/>
      <c r="O721" s="13"/>
      <c r="P721" s="13"/>
      <c r="Q721" s="13"/>
      <c r="R721" s="13"/>
      <c r="S721" s="13"/>
      <c r="T721" s="13"/>
      <c r="U721" s="13"/>
      <c r="V721" s="13"/>
      <c r="W721" s="13"/>
      <c r="X721" s="13"/>
      <c r="Y721" s="13"/>
      <c r="Z721" s="13"/>
    </row>
    <row r="722" ht="15.75" customHeight="1">
      <c r="B722" s="13"/>
      <c r="C722" s="117"/>
      <c r="D722" s="118"/>
      <c r="E722" s="119"/>
      <c r="F722" s="13"/>
      <c r="G722" s="13"/>
      <c r="H722" s="13"/>
      <c r="I722" s="13"/>
      <c r="J722" s="13"/>
      <c r="K722" s="13"/>
      <c r="L722" s="13"/>
      <c r="M722" s="13"/>
      <c r="N722" s="13"/>
      <c r="O722" s="13"/>
      <c r="P722" s="13"/>
      <c r="Q722" s="13"/>
      <c r="R722" s="13"/>
      <c r="S722" s="13"/>
      <c r="T722" s="13"/>
      <c r="U722" s="13"/>
      <c r="V722" s="13"/>
      <c r="W722" s="13"/>
      <c r="X722" s="13"/>
      <c r="Y722" s="13"/>
      <c r="Z722" s="13"/>
    </row>
    <row r="723" ht="15.75" customHeight="1">
      <c r="B723" s="13"/>
      <c r="C723" s="117"/>
      <c r="D723" s="118"/>
      <c r="E723" s="119"/>
      <c r="F723" s="13"/>
      <c r="G723" s="13"/>
      <c r="H723" s="13"/>
      <c r="I723" s="13"/>
      <c r="J723" s="13"/>
      <c r="K723" s="13"/>
      <c r="L723" s="13"/>
      <c r="M723" s="13"/>
      <c r="N723" s="13"/>
      <c r="O723" s="13"/>
      <c r="P723" s="13"/>
      <c r="Q723" s="13"/>
      <c r="R723" s="13"/>
      <c r="S723" s="13"/>
      <c r="T723" s="13"/>
      <c r="U723" s="13"/>
      <c r="V723" s="13"/>
      <c r="W723" s="13"/>
      <c r="X723" s="13"/>
      <c r="Y723" s="13"/>
      <c r="Z723" s="13"/>
    </row>
    <row r="724" ht="15.75" customHeight="1">
      <c r="B724" s="13"/>
      <c r="C724" s="117"/>
      <c r="D724" s="118"/>
      <c r="E724" s="119"/>
      <c r="F724" s="13"/>
      <c r="G724" s="13"/>
      <c r="H724" s="13"/>
      <c r="I724" s="13"/>
      <c r="J724" s="13"/>
      <c r="K724" s="13"/>
      <c r="L724" s="13"/>
      <c r="M724" s="13"/>
      <c r="N724" s="13"/>
      <c r="O724" s="13"/>
      <c r="P724" s="13"/>
      <c r="Q724" s="13"/>
      <c r="R724" s="13"/>
      <c r="S724" s="13"/>
      <c r="T724" s="13"/>
      <c r="U724" s="13"/>
      <c r="V724" s="13"/>
      <c r="W724" s="13"/>
      <c r="X724" s="13"/>
      <c r="Y724" s="13"/>
      <c r="Z724" s="13"/>
    </row>
    <row r="725" ht="15.75" customHeight="1">
      <c r="B725" s="13"/>
      <c r="C725" s="117"/>
      <c r="D725" s="118"/>
      <c r="E725" s="119"/>
      <c r="F725" s="13"/>
      <c r="G725" s="13"/>
      <c r="H725" s="13"/>
      <c r="I725" s="13"/>
      <c r="J725" s="13"/>
      <c r="K725" s="13"/>
      <c r="L725" s="13"/>
      <c r="M725" s="13"/>
      <c r="N725" s="13"/>
      <c r="O725" s="13"/>
      <c r="P725" s="13"/>
      <c r="Q725" s="13"/>
      <c r="R725" s="13"/>
      <c r="S725" s="13"/>
      <c r="T725" s="13"/>
      <c r="U725" s="13"/>
      <c r="V725" s="13"/>
      <c r="W725" s="13"/>
      <c r="X725" s="13"/>
      <c r="Y725" s="13"/>
      <c r="Z725" s="13"/>
    </row>
    <row r="726" ht="15.75" customHeight="1">
      <c r="B726" s="13"/>
      <c r="C726" s="117"/>
      <c r="D726" s="118"/>
      <c r="E726" s="119"/>
      <c r="F726" s="13"/>
      <c r="G726" s="13"/>
      <c r="H726" s="13"/>
      <c r="I726" s="13"/>
      <c r="J726" s="13"/>
      <c r="K726" s="13"/>
      <c r="L726" s="13"/>
      <c r="M726" s="13"/>
      <c r="N726" s="13"/>
      <c r="O726" s="13"/>
      <c r="P726" s="13"/>
      <c r="Q726" s="13"/>
      <c r="R726" s="13"/>
      <c r="S726" s="13"/>
      <c r="T726" s="13"/>
      <c r="U726" s="13"/>
      <c r="V726" s="13"/>
      <c r="W726" s="13"/>
      <c r="X726" s="13"/>
      <c r="Y726" s="13"/>
      <c r="Z726" s="13"/>
    </row>
    <row r="727" ht="15.75" customHeight="1">
      <c r="B727" s="13"/>
      <c r="C727" s="117"/>
      <c r="D727" s="118"/>
      <c r="E727" s="119"/>
      <c r="F727" s="13"/>
      <c r="G727" s="13"/>
      <c r="H727" s="13"/>
      <c r="I727" s="13"/>
      <c r="J727" s="13"/>
      <c r="K727" s="13"/>
      <c r="L727" s="13"/>
      <c r="M727" s="13"/>
      <c r="N727" s="13"/>
      <c r="O727" s="13"/>
      <c r="P727" s="13"/>
      <c r="Q727" s="13"/>
      <c r="R727" s="13"/>
      <c r="S727" s="13"/>
      <c r="T727" s="13"/>
      <c r="U727" s="13"/>
      <c r="V727" s="13"/>
      <c r="W727" s="13"/>
      <c r="X727" s="13"/>
      <c r="Y727" s="13"/>
      <c r="Z727" s="13"/>
    </row>
    <row r="728" ht="15.75" customHeight="1">
      <c r="B728" s="13"/>
      <c r="C728" s="117"/>
      <c r="D728" s="118"/>
      <c r="E728" s="119"/>
      <c r="F728" s="13"/>
      <c r="G728" s="13"/>
      <c r="H728" s="13"/>
      <c r="I728" s="13"/>
      <c r="J728" s="13"/>
      <c r="K728" s="13"/>
      <c r="L728" s="13"/>
      <c r="M728" s="13"/>
      <c r="N728" s="13"/>
      <c r="O728" s="13"/>
      <c r="P728" s="13"/>
      <c r="Q728" s="13"/>
      <c r="R728" s="13"/>
      <c r="S728" s="13"/>
      <c r="T728" s="13"/>
      <c r="U728" s="13"/>
      <c r="V728" s="13"/>
      <c r="W728" s="13"/>
      <c r="X728" s="13"/>
      <c r="Y728" s="13"/>
      <c r="Z728" s="13"/>
    </row>
    <row r="729" ht="15.75" customHeight="1">
      <c r="B729" s="13"/>
      <c r="C729" s="117"/>
      <c r="D729" s="118"/>
      <c r="E729" s="119"/>
      <c r="F729" s="13"/>
      <c r="G729" s="13"/>
      <c r="H729" s="13"/>
      <c r="I729" s="13"/>
      <c r="J729" s="13"/>
      <c r="K729" s="13"/>
      <c r="L729" s="13"/>
      <c r="M729" s="13"/>
      <c r="N729" s="13"/>
      <c r="O729" s="13"/>
      <c r="P729" s="13"/>
      <c r="Q729" s="13"/>
      <c r="R729" s="13"/>
      <c r="S729" s="13"/>
      <c r="T729" s="13"/>
      <c r="U729" s="13"/>
      <c r="V729" s="13"/>
      <c r="W729" s="13"/>
      <c r="X729" s="13"/>
      <c r="Y729" s="13"/>
      <c r="Z729" s="13"/>
    </row>
    <row r="730" ht="15.75" customHeight="1">
      <c r="B730" s="13"/>
      <c r="C730" s="117"/>
      <c r="D730" s="118"/>
      <c r="E730" s="119"/>
      <c r="F730" s="13"/>
      <c r="G730" s="13"/>
      <c r="H730" s="13"/>
      <c r="I730" s="13"/>
      <c r="J730" s="13"/>
      <c r="K730" s="13"/>
      <c r="L730" s="13"/>
      <c r="M730" s="13"/>
      <c r="N730" s="13"/>
      <c r="O730" s="13"/>
      <c r="P730" s="13"/>
      <c r="Q730" s="13"/>
      <c r="R730" s="13"/>
      <c r="S730" s="13"/>
      <c r="T730" s="13"/>
      <c r="U730" s="13"/>
      <c r="V730" s="13"/>
      <c r="W730" s="13"/>
      <c r="X730" s="13"/>
      <c r="Y730" s="13"/>
      <c r="Z730" s="13"/>
    </row>
    <row r="731" ht="15.75" customHeight="1">
      <c r="B731" s="13"/>
      <c r="C731" s="117"/>
      <c r="D731" s="118"/>
      <c r="E731" s="119"/>
      <c r="F731" s="13"/>
      <c r="G731" s="13"/>
      <c r="H731" s="13"/>
      <c r="I731" s="13"/>
      <c r="J731" s="13"/>
      <c r="K731" s="13"/>
      <c r="L731" s="13"/>
      <c r="M731" s="13"/>
      <c r="N731" s="13"/>
      <c r="O731" s="13"/>
      <c r="P731" s="13"/>
      <c r="Q731" s="13"/>
      <c r="R731" s="13"/>
      <c r="S731" s="13"/>
      <c r="T731" s="13"/>
      <c r="U731" s="13"/>
      <c r="V731" s="13"/>
      <c r="W731" s="13"/>
      <c r="X731" s="13"/>
      <c r="Y731" s="13"/>
      <c r="Z731" s="13"/>
    </row>
    <row r="732" ht="15.75" customHeight="1">
      <c r="B732" s="13"/>
      <c r="C732" s="117"/>
      <c r="D732" s="118"/>
      <c r="E732" s="119"/>
      <c r="F732" s="13"/>
      <c r="G732" s="13"/>
      <c r="H732" s="13"/>
      <c r="I732" s="13"/>
      <c r="J732" s="13"/>
      <c r="K732" s="13"/>
      <c r="L732" s="13"/>
      <c r="M732" s="13"/>
      <c r="N732" s="13"/>
      <c r="O732" s="13"/>
      <c r="P732" s="13"/>
      <c r="Q732" s="13"/>
      <c r="R732" s="13"/>
      <c r="S732" s="13"/>
      <c r="T732" s="13"/>
      <c r="U732" s="13"/>
      <c r="V732" s="13"/>
      <c r="W732" s="13"/>
      <c r="X732" s="13"/>
      <c r="Y732" s="13"/>
      <c r="Z732" s="13"/>
    </row>
    <row r="733" ht="15.75" customHeight="1">
      <c r="B733" s="13"/>
      <c r="C733" s="117"/>
      <c r="D733" s="118"/>
      <c r="E733" s="119"/>
      <c r="F733" s="13"/>
      <c r="G733" s="13"/>
      <c r="H733" s="13"/>
      <c r="I733" s="13"/>
      <c r="J733" s="13"/>
      <c r="K733" s="13"/>
      <c r="L733" s="13"/>
      <c r="M733" s="13"/>
      <c r="N733" s="13"/>
      <c r="O733" s="13"/>
      <c r="P733" s="13"/>
      <c r="Q733" s="13"/>
      <c r="R733" s="13"/>
      <c r="S733" s="13"/>
      <c r="T733" s="13"/>
      <c r="U733" s="13"/>
      <c r="V733" s="13"/>
      <c r="W733" s="13"/>
      <c r="X733" s="13"/>
      <c r="Y733" s="13"/>
      <c r="Z733" s="13"/>
    </row>
    <row r="734" ht="15.75" customHeight="1">
      <c r="B734" s="13"/>
      <c r="C734" s="117"/>
      <c r="D734" s="118"/>
      <c r="E734" s="119"/>
      <c r="F734" s="13"/>
      <c r="G734" s="13"/>
      <c r="H734" s="13"/>
      <c r="I734" s="13"/>
      <c r="J734" s="13"/>
      <c r="K734" s="13"/>
      <c r="L734" s="13"/>
      <c r="M734" s="13"/>
      <c r="N734" s="13"/>
      <c r="O734" s="13"/>
      <c r="P734" s="13"/>
      <c r="Q734" s="13"/>
      <c r="R734" s="13"/>
      <c r="S734" s="13"/>
      <c r="T734" s="13"/>
      <c r="U734" s="13"/>
      <c r="V734" s="13"/>
      <c r="W734" s="13"/>
      <c r="X734" s="13"/>
      <c r="Y734" s="13"/>
      <c r="Z734" s="13"/>
    </row>
    <row r="735" ht="15.75" customHeight="1">
      <c r="B735" s="13"/>
      <c r="C735" s="117"/>
      <c r="D735" s="118"/>
      <c r="E735" s="119"/>
      <c r="F735" s="13"/>
      <c r="G735" s="13"/>
      <c r="H735" s="13"/>
      <c r="I735" s="13"/>
      <c r="J735" s="13"/>
      <c r="K735" s="13"/>
      <c r="L735" s="13"/>
      <c r="M735" s="13"/>
      <c r="N735" s="13"/>
      <c r="O735" s="13"/>
      <c r="P735" s="13"/>
      <c r="Q735" s="13"/>
      <c r="R735" s="13"/>
      <c r="S735" s="13"/>
      <c r="T735" s="13"/>
      <c r="U735" s="13"/>
      <c r="V735" s="13"/>
      <c r="W735" s="13"/>
      <c r="X735" s="13"/>
      <c r="Y735" s="13"/>
      <c r="Z735" s="13"/>
    </row>
    <row r="736" ht="15.75" customHeight="1">
      <c r="B736" s="13"/>
      <c r="C736" s="117"/>
      <c r="D736" s="118"/>
      <c r="E736" s="119"/>
      <c r="F736" s="13"/>
      <c r="G736" s="13"/>
      <c r="H736" s="13"/>
      <c r="I736" s="13"/>
      <c r="J736" s="13"/>
      <c r="K736" s="13"/>
      <c r="L736" s="13"/>
      <c r="M736" s="13"/>
      <c r="N736" s="13"/>
      <c r="O736" s="13"/>
      <c r="P736" s="13"/>
      <c r="Q736" s="13"/>
      <c r="R736" s="13"/>
      <c r="S736" s="13"/>
      <c r="T736" s="13"/>
      <c r="U736" s="13"/>
      <c r="V736" s="13"/>
      <c r="W736" s="13"/>
      <c r="X736" s="13"/>
      <c r="Y736" s="13"/>
      <c r="Z736" s="13"/>
    </row>
    <row r="737" ht="15.75" customHeight="1">
      <c r="B737" s="13"/>
      <c r="C737" s="117"/>
      <c r="D737" s="118"/>
      <c r="E737" s="119"/>
      <c r="F737" s="13"/>
      <c r="G737" s="13"/>
      <c r="H737" s="13"/>
      <c r="I737" s="13"/>
      <c r="J737" s="13"/>
      <c r="K737" s="13"/>
      <c r="L737" s="13"/>
      <c r="M737" s="13"/>
      <c r="N737" s="13"/>
      <c r="O737" s="13"/>
      <c r="P737" s="13"/>
      <c r="Q737" s="13"/>
      <c r="R737" s="13"/>
      <c r="S737" s="13"/>
      <c r="T737" s="13"/>
      <c r="U737" s="13"/>
      <c r="V737" s="13"/>
      <c r="W737" s="13"/>
      <c r="X737" s="13"/>
      <c r="Y737" s="13"/>
      <c r="Z737" s="13"/>
    </row>
    <row r="738" ht="15.75" customHeight="1">
      <c r="B738" s="13"/>
      <c r="C738" s="117"/>
      <c r="D738" s="118"/>
      <c r="E738" s="119"/>
      <c r="F738" s="13"/>
      <c r="G738" s="13"/>
      <c r="H738" s="13"/>
      <c r="I738" s="13"/>
      <c r="J738" s="13"/>
      <c r="K738" s="13"/>
      <c r="L738" s="13"/>
      <c r="M738" s="13"/>
      <c r="N738" s="13"/>
      <c r="O738" s="13"/>
      <c r="P738" s="13"/>
      <c r="Q738" s="13"/>
      <c r="R738" s="13"/>
      <c r="S738" s="13"/>
      <c r="T738" s="13"/>
      <c r="U738" s="13"/>
      <c r="V738" s="13"/>
      <c r="W738" s="13"/>
      <c r="X738" s="13"/>
      <c r="Y738" s="13"/>
      <c r="Z738" s="13"/>
    </row>
    <row r="739" ht="15.75" customHeight="1">
      <c r="B739" s="13"/>
      <c r="C739" s="117"/>
      <c r="D739" s="118"/>
      <c r="E739" s="119"/>
      <c r="F739" s="13"/>
      <c r="G739" s="13"/>
      <c r="H739" s="13"/>
      <c r="I739" s="13"/>
      <c r="J739" s="13"/>
      <c r="K739" s="13"/>
      <c r="L739" s="13"/>
      <c r="M739" s="13"/>
      <c r="N739" s="13"/>
      <c r="O739" s="13"/>
      <c r="P739" s="13"/>
      <c r="Q739" s="13"/>
      <c r="R739" s="13"/>
      <c r="S739" s="13"/>
      <c r="T739" s="13"/>
      <c r="U739" s="13"/>
      <c r="V739" s="13"/>
      <c r="W739" s="13"/>
      <c r="X739" s="13"/>
      <c r="Y739" s="13"/>
      <c r="Z739" s="13"/>
    </row>
    <row r="740" ht="15.75" customHeight="1">
      <c r="B740" s="13"/>
      <c r="C740" s="117"/>
      <c r="D740" s="118"/>
      <c r="E740" s="119"/>
      <c r="F740" s="13"/>
      <c r="G740" s="13"/>
      <c r="H740" s="13"/>
      <c r="I740" s="13"/>
      <c r="J740" s="13"/>
      <c r="K740" s="13"/>
      <c r="L740" s="13"/>
      <c r="M740" s="13"/>
      <c r="N740" s="13"/>
      <c r="O740" s="13"/>
      <c r="P740" s="13"/>
      <c r="Q740" s="13"/>
      <c r="R740" s="13"/>
      <c r="S740" s="13"/>
      <c r="T740" s="13"/>
      <c r="U740" s="13"/>
      <c r="V740" s="13"/>
      <c r="W740" s="13"/>
      <c r="X740" s="13"/>
      <c r="Y740" s="13"/>
      <c r="Z740" s="13"/>
    </row>
    <row r="741" ht="15.75" customHeight="1">
      <c r="B741" s="13"/>
      <c r="C741" s="117"/>
      <c r="D741" s="118"/>
      <c r="E741" s="119"/>
      <c r="F741" s="13"/>
      <c r="G741" s="13"/>
      <c r="H741" s="13"/>
      <c r="I741" s="13"/>
      <c r="J741" s="13"/>
      <c r="K741" s="13"/>
      <c r="L741" s="13"/>
      <c r="M741" s="13"/>
      <c r="N741" s="13"/>
      <c r="O741" s="13"/>
      <c r="P741" s="13"/>
      <c r="Q741" s="13"/>
      <c r="R741" s="13"/>
      <c r="S741" s="13"/>
      <c r="T741" s="13"/>
      <c r="U741" s="13"/>
      <c r="V741" s="13"/>
      <c r="W741" s="13"/>
      <c r="X741" s="13"/>
      <c r="Y741" s="13"/>
      <c r="Z741" s="13"/>
    </row>
    <row r="742" ht="15.75" customHeight="1">
      <c r="B742" s="13"/>
      <c r="C742" s="117"/>
      <c r="D742" s="118"/>
      <c r="E742" s="119"/>
      <c r="F742" s="13"/>
      <c r="G742" s="13"/>
      <c r="H742" s="13"/>
      <c r="I742" s="13"/>
      <c r="J742" s="13"/>
      <c r="K742" s="13"/>
      <c r="L742" s="13"/>
      <c r="M742" s="13"/>
      <c r="N742" s="13"/>
      <c r="O742" s="13"/>
      <c r="P742" s="13"/>
      <c r="Q742" s="13"/>
      <c r="R742" s="13"/>
      <c r="S742" s="13"/>
      <c r="T742" s="13"/>
      <c r="U742" s="13"/>
      <c r="V742" s="13"/>
      <c r="W742" s="13"/>
      <c r="X742" s="13"/>
      <c r="Y742" s="13"/>
      <c r="Z742" s="13"/>
    </row>
    <row r="743" ht="15.75" customHeight="1">
      <c r="B743" s="13"/>
      <c r="C743" s="117"/>
      <c r="D743" s="118"/>
      <c r="E743" s="119"/>
      <c r="F743" s="13"/>
      <c r="G743" s="13"/>
      <c r="H743" s="13"/>
      <c r="I743" s="13"/>
      <c r="J743" s="13"/>
      <c r="K743" s="13"/>
      <c r="L743" s="13"/>
      <c r="M743" s="13"/>
      <c r="N743" s="13"/>
      <c r="O743" s="13"/>
      <c r="P743" s="13"/>
      <c r="Q743" s="13"/>
      <c r="R743" s="13"/>
      <c r="S743" s="13"/>
      <c r="T743" s="13"/>
      <c r="U743" s="13"/>
      <c r="V743" s="13"/>
      <c r="W743" s="13"/>
      <c r="X743" s="13"/>
      <c r="Y743" s="13"/>
      <c r="Z743" s="13"/>
    </row>
    <row r="744" ht="15.75" customHeight="1">
      <c r="B744" s="13"/>
      <c r="C744" s="117"/>
      <c r="D744" s="118"/>
      <c r="E744" s="119"/>
      <c r="F744" s="13"/>
      <c r="G744" s="13"/>
      <c r="H744" s="13"/>
      <c r="I744" s="13"/>
      <c r="J744" s="13"/>
      <c r="K744" s="13"/>
      <c r="L744" s="13"/>
      <c r="M744" s="13"/>
      <c r="N744" s="13"/>
      <c r="O744" s="13"/>
      <c r="P744" s="13"/>
      <c r="Q744" s="13"/>
      <c r="R744" s="13"/>
      <c r="S744" s="13"/>
      <c r="T744" s="13"/>
      <c r="U744" s="13"/>
      <c r="V744" s="13"/>
      <c r="W744" s="13"/>
      <c r="X744" s="13"/>
      <c r="Y744" s="13"/>
      <c r="Z744" s="13"/>
    </row>
    <row r="745" ht="15.75" customHeight="1">
      <c r="B745" s="13"/>
      <c r="C745" s="117"/>
      <c r="D745" s="118"/>
      <c r="E745" s="119"/>
      <c r="F745" s="13"/>
      <c r="G745" s="13"/>
      <c r="H745" s="13"/>
      <c r="I745" s="13"/>
      <c r="J745" s="13"/>
      <c r="K745" s="13"/>
      <c r="L745" s="13"/>
      <c r="M745" s="13"/>
      <c r="N745" s="13"/>
      <c r="O745" s="13"/>
      <c r="P745" s="13"/>
      <c r="Q745" s="13"/>
      <c r="R745" s="13"/>
      <c r="S745" s="13"/>
      <c r="T745" s="13"/>
      <c r="U745" s="13"/>
      <c r="V745" s="13"/>
      <c r="W745" s="13"/>
      <c r="X745" s="13"/>
      <c r="Y745" s="13"/>
      <c r="Z745" s="13"/>
    </row>
    <row r="746" ht="15.75" customHeight="1">
      <c r="B746" s="13"/>
      <c r="C746" s="117"/>
      <c r="D746" s="118"/>
      <c r="E746" s="119"/>
      <c r="F746" s="13"/>
      <c r="G746" s="13"/>
      <c r="H746" s="13"/>
      <c r="I746" s="13"/>
      <c r="J746" s="13"/>
      <c r="K746" s="13"/>
      <c r="L746" s="13"/>
      <c r="M746" s="13"/>
      <c r="N746" s="13"/>
      <c r="O746" s="13"/>
      <c r="P746" s="13"/>
      <c r="Q746" s="13"/>
      <c r="R746" s="13"/>
      <c r="S746" s="13"/>
      <c r="T746" s="13"/>
      <c r="U746" s="13"/>
      <c r="V746" s="13"/>
      <c r="W746" s="13"/>
      <c r="X746" s="13"/>
      <c r="Y746" s="13"/>
      <c r="Z746" s="13"/>
    </row>
    <row r="747" ht="15.75" customHeight="1">
      <c r="B747" s="13"/>
      <c r="C747" s="117"/>
      <c r="D747" s="118"/>
      <c r="E747" s="119"/>
      <c r="F747" s="13"/>
      <c r="G747" s="13"/>
      <c r="H747" s="13"/>
      <c r="I747" s="13"/>
      <c r="J747" s="13"/>
      <c r="K747" s="13"/>
      <c r="L747" s="13"/>
      <c r="M747" s="13"/>
      <c r="N747" s="13"/>
      <c r="O747" s="13"/>
      <c r="P747" s="13"/>
      <c r="Q747" s="13"/>
      <c r="R747" s="13"/>
      <c r="S747" s="13"/>
      <c r="T747" s="13"/>
      <c r="U747" s="13"/>
      <c r="V747" s="13"/>
      <c r="W747" s="13"/>
      <c r="X747" s="13"/>
      <c r="Y747" s="13"/>
      <c r="Z747" s="13"/>
    </row>
    <row r="748" ht="15.75" customHeight="1">
      <c r="B748" s="13"/>
      <c r="C748" s="117"/>
      <c r="D748" s="118"/>
      <c r="E748" s="119"/>
      <c r="F748" s="13"/>
      <c r="G748" s="13"/>
      <c r="H748" s="13"/>
      <c r="I748" s="13"/>
      <c r="J748" s="13"/>
      <c r="K748" s="13"/>
      <c r="L748" s="13"/>
      <c r="M748" s="13"/>
      <c r="N748" s="13"/>
      <c r="O748" s="13"/>
      <c r="P748" s="13"/>
      <c r="Q748" s="13"/>
      <c r="R748" s="13"/>
      <c r="S748" s="13"/>
      <c r="T748" s="13"/>
      <c r="U748" s="13"/>
      <c r="V748" s="13"/>
      <c r="W748" s="13"/>
      <c r="X748" s="13"/>
      <c r="Y748" s="13"/>
      <c r="Z748" s="13"/>
    </row>
    <row r="749" ht="15.75" customHeight="1">
      <c r="B749" s="13"/>
      <c r="C749" s="117"/>
      <c r="D749" s="118"/>
      <c r="E749" s="119"/>
      <c r="F749" s="13"/>
      <c r="G749" s="13"/>
      <c r="H749" s="13"/>
      <c r="I749" s="13"/>
      <c r="J749" s="13"/>
      <c r="K749" s="13"/>
      <c r="L749" s="13"/>
      <c r="M749" s="13"/>
      <c r="N749" s="13"/>
      <c r="O749" s="13"/>
      <c r="P749" s="13"/>
      <c r="Q749" s="13"/>
      <c r="R749" s="13"/>
      <c r="S749" s="13"/>
      <c r="T749" s="13"/>
      <c r="U749" s="13"/>
      <c r="V749" s="13"/>
      <c r="W749" s="13"/>
      <c r="X749" s="13"/>
      <c r="Y749" s="13"/>
      <c r="Z749" s="13"/>
    </row>
    <row r="750" ht="15.75" customHeight="1">
      <c r="B750" s="13"/>
      <c r="C750" s="117"/>
      <c r="D750" s="118"/>
      <c r="E750" s="119"/>
      <c r="F750" s="13"/>
      <c r="G750" s="13"/>
      <c r="H750" s="13"/>
      <c r="I750" s="13"/>
      <c r="J750" s="13"/>
      <c r="K750" s="13"/>
      <c r="L750" s="13"/>
      <c r="M750" s="13"/>
      <c r="N750" s="13"/>
      <c r="O750" s="13"/>
      <c r="P750" s="13"/>
      <c r="Q750" s="13"/>
      <c r="R750" s="13"/>
      <c r="S750" s="13"/>
      <c r="T750" s="13"/>
      <c r="U750" s="13"/>
      <c r="V750" s="13"/>
      <c r="W750" s="13"/>
      <c r="X750" s="13"/>
      <c r="Y750" s="13"/>
      <c r="Z750" s="13"/>
    </row>
    <row r="751" ht="15.75" customHeight="1">
      <c r="B751" s="13"/>
      <c r="C751" s="117"/>
      <c r="D751" s="118"/>
      <c r="E751" s="119"/>
      <c r="F751" s="13"/>
      <c r="G751" s="13"/>
      <c r="H751" s="13"/>
      <c r="I751" s="13"/>
      <c r="J751" s="13"/>
      <c r="K751" s="13"/>
      <c r="L751" s="13"/>
      <c r="M751" s="13"/>
      <c r="N751" s="13"/>
      <c r="O751" s="13"/>
      <c r="P751" s="13"/>
      <c r="Q751" s="13"/>
      <c r="R751" s="13"/>
      <c r="S751" s="13"/>
      <c r="T751" s="13"/>
      <c r="U751" s="13"/>
      <c r="V751" s="13"/>
      <c r="W751" s="13"/>
      <c r="X751" s="13"/>
      <c r="Y751" s="13"/>
      <c r="Z751" s="13"/>
    </row>
    <row r="752" ht="15.75" customHeight="1">
      <c r="B752" s="13"/>
      <c r="C752" s="117"/>
      <c r="D752" s="118"/>
      <c r="E752" s="119"/>
      <c r="F752" s="13"/>
      <c r="G752" s="13"/>
      <c r="H752" s="13"/>
      <c r="I752" s="13"/>
      <c r="J752" s="13"/>
      <c r="K752" s="13"/>
      <c r="L752" s="13"/>
      <c r="M752" s="13"/>
      <c r="N752" s="13"/>
      <c r="O752" s="13"/>
      <c r="P752" s="13"/>
      <c r="Q752" s="13"/>
      <c r="R752" s="13"/>
      <c r="S752" s="13"/>
      <c r="T752" s="13"/>
      <c r="U752" s="13"/>
      <c r="V752" s="13"/>
      <c r="W752" s="13"/>
      <c r="X752" s="13"/>
      <c r="Y752" s="13"/>
      <c r="Z752" s="13"/>
    </row>
    <row r="753" ht="15.75" customHeight="1">
      <c r="B753" s="13"/>
      <c r="C753" s="117"/>
      <c r="D753" s="118"/>
      <c r="E753" s="119"/>
      <c r="F753" s="13"/>
      <c r="G753" s="13"/>
      <c r="H753" s="13"/>
      <c r="I753" s="13"/>
      <c r="J753" s="13"/>
      <c r="K753" s="13"/>
      <c r="L753" s="13"/>
      <c r="M753" s="13"/>
      <c r="N753" s="13"/>
      <c r="O753" s="13"/>
      <c r="P753" s="13"/>
      <c r="Q753" s="13"/>
      <c r="R753" s="13"/>
      <c r="S753" s="13"/>
      <c r="T753" s="13"/>
      <c r="U753" s="13"/>
      <c r="V753" s="13"/>
      <c r="W753" s="13"/>
      <c r="X753" s="13"/>
      <c r="Y753" s="13"/>
      <c r="Z753" s="13"/>
    </row>
    <row r="754" ht="15.75" customHeight="1">
      <c r="B754" s="13"/>
      <c r="C754" s="117"/>
      <c r="D754" s="118"/>
      <c r="E754" s="119"/>
      <c r="F754" s="13"/>
      <c r="G754" s="13"/>
      <c r="H754" s="13"/>
      <c r="I754" s="13"/>
      <c r="J754" s="13"/>
      <c r="K754" s="13"/>
      <c r="L754" s="13"/>
      <c r="M754" s="13"/>
      <c r="N754" s="13"/>
      <c r="O754" s="13"/>
      <c r="P754" s="13"/>
      <c r="Q754" s="13"/>
      <c r="R754" s="13"/>
      <c r="S754" s="13"/>
      <c r="T754" s="13"/>
      <c r="U754" s="13"/>
      <c r="V754" s="13"/>
      <c r="W754" s="13"/>
      <c r="X754" s="13"/>
      <c r="Y754" s="13"/>
      <c r="Z754" s="13"/>
    </row>
    <row r="755" ht="15.75" customHeight="1">
      <c r="B755" s="13"/>
      <c r="C755" s="117"/>
      <c r="D755" s="118"/>
      <c r="E755" s="119"/>
      <c r="F755" s="13"/>
      <c r="G755" s="13"/>
      <c r="H755" s="13"/>
      <c r="I755" s="13"/>
      <c r="J755" s="13"/>
      <c r="K755" s="13"/>
      <c r="L755" s="13"/>
      <c r="M755" s="13"/>
      <c r="N755" s="13"/>
      <c r="O755" s="13"/>
      <c r="P755" s="13"/>
      <c r="Q755" s="13"/>
      <c r="R755" s="13"/>
      <c r="S755" s="13"/>
      <c r="T755" s="13"/>
      <c r="U755" s="13"/>
      <c r="V755" s="13"/>
      <c r="W755" s="13"/>
      <c r="X755" s="13"/>
      <c r="Y755" s="13"/>
      <c r="Z755" s="13"/>
    </row>
    <row r="756" ht="15.75" customHeight="1">
      <c r="B756" s="13"/>
      <c r="C756" s="117"/>
      <c r="D756" s="118"/>
      <c r="E756" s="119"/>
      <c r="F756" s="13"/>
      <c r="G756" s="13"/>
      <c r="H756" s="13"/>
      <c r="I756" s="13"/>
      <c r="J756" s="13"/>
      <c r="K756" s="13"/>
      <c r="L756" s="13"/>
      <c r="M756" s="13"/>
      <c r="N756" s="13"/>
      <c r="O756" s="13"/>
      <c r="P756" s="13"/>
      <c r="Q756" s="13"/>
      <c r="R756" s="13"/>
      <c r="S756" s="13"/>
      <c r="T756" s="13"/>
      <c r="U756" s="13"/>
      <c r="V756" s="13"/>
      <c r="W756" s="13"/>
      <c r="X756" s="13"/>
      <c r="Y756" s="13"/>
      <c r="Z756" s="13"/>
    </row>
    <row r="757" ht="15.75" customHeight="1">
      <c r="B757" s="13"/>
      <c r="C757" s="117"/>
      <c r="D757" s="118"/>
      <c r="E757" s="119"/>
      <c r="F757" s="13"/>
      <c r="G757" s="13"/>
      <c r="H757" s="13"/>
      <c r="I757" s="13"/>
      <c r="J757" s="13"/>
      <c r="K757" s="13"/>
      <c r="L757" s="13"/>
      <c r="M757" s="13"/>
      <c r="N757" s="13"/>
      <c r="O757" s="13"/>
      <c r="P757" s="13"/>
      <c r="Q757" s="13"/>
      <c r="R757" s="13"/>
      <c r="S757" s="13"/>
      <c r="T757" s="13"/>
      <c r="U757" s="13"/>
      <c r="V757" s="13"/>
      <c r="W757" s="13"/>
      <c r="X757" s="13"/>
      <c r="Y757" s="13"/>
      <c r="Z757" s="13"/>
    </row>
    <row r="758" ht="15.75" customHeight="1">
      <c r="B758" s="13"/>
      <c r="C758" s="117"/>
      <c r="D758" s="118"/>
      <c r="E758" s="119"/>
      <c r="F758" s="13"/>
      <c r="G758" s="13"/>
      <c r="H758" s="13"/>
      <c r="I758" s="13"/>
      <c r="J758" s="13"/>
      <c r="K758" s="13"/>
      <c r="L758" s="13"/>
      <c r="M758" s="13"/>
      <c r="N758" s="13"/>
      <c r="O758" s="13"/>
      <c r="P758" s="13"/>
      <c r="Q758" s="13"/>
      <c r="R758" s="13"/>
      <c r="S758" s="13"/>
      <c r="T758" s="13"/>
      <c r="U758" s="13"/>
      <c r="V758" s="13"/>
      <c r="W758" s="13"/>
      <c r="X758" s="13"/>
      <c r="Y758" s="13"/>
      <c r="Z758" s="13"/>
    </row>
    <row r="759" ht="15.75" customHeight="1">
      <c r="B759" s="13"/>
      <c r="C759" s="117"/>
      <c r="D759" s="118"/>
      <c r="E759" s="119"/>
      <c r="F759" s="13"/>
      <c r="G759" s="13"/>
      <c r="H759" s="13"/>
      <c r="I759" s="13"/>
      <c r="J759" s="13"/>
      <c r="K759" s="13"/>
      <c r="L759" s="13"/>
      <c r="M759" s="13"/>
      <c r="N759" s="13"/>
      <c r="O759" s="13"/>
      <c r="P759" s="13"/>
      <c r="Q759" s="13"/>
      <c r="R759" s="13"/>
      <c r="S759" s="13"/>
      <c r="T759" s="13"/>
      <c r="U759" s="13"/>
      <c r="V759" s="13"/>
      <c r="W759" s="13"/>
      <c r="X759" s="13"/>
      <c r="Y759" s="13"/>
      <c r="Z759" s="13"/>
    </row>
    <row r="760" ht="15.75" customHeight="1">
      <c r="B760" s="13"/>
      <c r="C760" s="117"/>
      <c r="D760" s="118"/>
      <c r="E760" s="119"/>
      <c r="F760" s="13"/>
      <c r="G760" s="13"/>
      <c r="H760" s="13"/>
      <c r="I760" s="13"/>
      <c r="J760" s="13"/>
      <c r="K760" s="13"/>
      <c r="L760" s="13"/>
      <c r="M760" s="13"/>
      <c r="N760" s="13"/>
      <c r="O760" s="13"/>
      <c r="P760" s="13"/>
      <c r="Q760" s="13"/>
      <c r="R760" s="13"/>
      <c r="S760" s="13"/>
      <c r="T760" s="13"/>
      <c r="U760" s="13"/>
      <c r="V760" s="13"/>
      <c r="W760" s="13"/>
      <c r="X760" s="13"/>
      <c r="Y760" s="13"/>
      <c r="Z760" s="13"/>
    </row>
    <row r="761" ht="15.75" customHeight="1">
      <c r="B761" s="13"/>
      <c r="C761" s="117"/>
      <c r="D761" s="118"/>
      <c r="E761" s="119"/>
      <c r="F761" s="13"/>
      <c r="G761" s="13"/>
      <c r="H761" s="13"/>
      <c r="I761" s="13"/>
      <c r="J761" s="13"/>
      <c r="K761" s="13"/>
      <c r="L761" s="13"/>
      <c r="M761" s="13"/>
      <c r="N761" s="13"/>
      <c r="O761" s="13"/>
      <c r="P761" s="13"/>
      <c r="Q761" s="13"/>
      <c r="R761" s="13"/>
      <c r="S761" s="13"/>
      <c r="T761" s="13"/>
      <c r="U761" s="13"/>
      <c r="V761" s="13"/>
      <c r="W761" s="13"/>
      <c r="X761" s="13"/>
      <c r="Y761" s="13"/>
      <c r="Z761" s="13"/>
    </row>
    <row r="762" ht="15.75" customHeight="1">
      <c r="B762" s="13"/>
      <c r="C762" s="117"/>
      <c r="D762" s="118"/>
      <c r="E762" s="119"/>
      <c r="F762" s="13"/>
      <c r="G762" s="13"/>
      <c r="H762" s="13"/>
      <c r="I762" s="13"/>
      <c r="J762" s="13"/>
      <c r="K762" s="13"/>
      <c r="L762" s="13"/>
      <c r="M762" s="13"/>
      <c r="N762" s="13"/>
      <c r="O762" s="13"/>
      <c r="P762" s="13"/>
      <c r="Q762" s="13"/>
      <c r="R762" s="13"/>
      <c r="S762" s="13"/>
      <c r="T762" s="13"/>
      <c r="U762" s="13"/>
      <c r="V762" s="13"/>
      <c r="W762" s="13"/>
      <c r="X762" s="13"/>
      <c r="Y762" s="13"/>
      <c r="Z762" s="13"/>
    </row>
    <row r="763" ht="15.75" customHeight="1">
      <c r="B763" s="13"/>
      <c r="C763" s="117"/>
      <c r="D763" s="118"/>
      <c r="E763" s="119"/>
      <c r="F763" s="13"/>
      <c r="G763" s="13"/>
      <c r="H763" s="13"/>
      <c r="I763" s="13"/>
      <c r="J763" s="13"/>
      <c r="K763" s="13"/>
      <c r="L763" s="13"/>
      <c r="M763" s="13"/>
      <c r="N763" s="13"/>
      <c r="O763" s="13"/>
      <c r="P763" s="13"/>
      <c r="Q763" s="13"/>
      <c r="R763" s="13"/>
      <c r="S763" s="13"/>
      <c r="T763" s="13"/>
      <c r="U763" s="13"/>
      <c r="V763" s="13"/>
      <c r="W763" s="13"/>
      <c r="X763" s="13"/>
      <c r="Y763" s="13"/>
      <c r="Z763" s="13"/>
    </row>
    <row r="764" ht="15.75" customHeight="1">
      <c r="B764" s="13"/>
      <c r="C764" s="117"/>
      <c r="D764" s="118"/>
      <c r="E764" s="119"/>
      <c r="F764" s="13"/>
      <c r="G764" s="13"/>
      <c r="H764" s="13"/>
      <c r="I764" s="13"/>
      <c r="J764" s="13"/>
      <c r="K764" s="13"/>
      <c r="L764" s="13"/>
      <c r="M764" s="13"/>
      <c r="N764" s="13"/>
      <c r="O764" s="13"/>
      <c r="P764" s="13"/>
      <c r="Q764" s="13"/>
      <c r="R764" s="13"/>
      <c r="S764" s="13"/>
      <c r="T764" s="13"/>
      <c r="U764" s="13"/>
      <c r="V764" s="13"/>
      <c r="W764" s="13"/>
      <c r="X764" s="13"/>
      <c r="Y764" s="13"/>
      <c r="Z764" s="13"/>
    </row>
    <row r="765" ht="15.75" customHeight="1">
      <c r="B765" s="13"/>
      <c r="C765" s="117"/>
      <c r="D765" s="118"/>
      <c r="E765" s="119"/>
      <c r="F765" s="13"/>
      <c r="G765" s="13"/>
      <c r="H765" s="13"/>
      <c r="I765" s="13"/>
      <c r="J765" s="13"/>
      <c r="K765" s="13"/>
      <c r="L765" s="13"/>
      <c r="M765" s="13"/>
      <c r="N765" s="13"/>
      <c r="O765" s="13"/>
      <c r="P765" s="13"/>
      <c r="Q765" s="13"/>
      <c r="R765" s="13"/>
      <c r="S765" s="13"/>
      <c r="T765" s="13"/>
      <c r="U765" s="13"/>
      <c r="V765" s="13"/>
      <c r="W765" s="13"/>
      <c r="X765" s="13"/>
      <c r="Y765" s="13"/>
      <c r="Z765" s="13"/>
    </row>
    <row r="766" ht="15.75" customHeight="1">
      <c r="B766" s="13"/>
      <c r="C766" s="117"/>
      <c r="D766" s="118"/>
      <c r="E766" s="119"/>
      <c r="F766" s="13"/>
      <c r="G766" s="13"/>
      <c r="H766" s="13"/>
      <c r="I766" s="13"/>
      <c r="J766" s="13"/>
      <c r="K766" s="13"/>
      <c r="L766" s="13"/>
      <c r="M766" s="13"/>
      <c r="N766" s="13"/>
      <c r="O766" s="13"/>
      <c r="P766" s="13"/>
      <c r="Q766" s="13"/>
      <c r="R766" s="13"/>
      <c r="S766" s="13"/>
      <c r="T766" s="13"/>
      <c r="U766" s="13"/>
      <c r="V766" s="13"/>
      <c r="W766" s="13"/>
      <c r="X766" s="13"/>
      <c r="Y766" s="13"/>
      <c r="Z766" s="13"/>
    </row>
    <row r="767" ht="15.75" customHeight="1">
      <c r="B767" s="13"/>
      <c r="C767" s="117"/>
      <c r="D767" s="118"/>
      <c r="E767" s="119"/>
      <c r="F767" s="13"/>
      <c r="G767" s="13"/>
      <c r="H767" s="13"/>
      <c r="I767" s="13"/>
      <c r="J767" s="13"/>
      <c r="K767" s="13"/>
      <c r="L767" s="13"/>
      <c r="M767" s="13"/>
      <c r="N767" s="13"/>
      <c r="O767" s="13"/>
      <c r="P767" s="13"/>
      <c r="Q767" s="13"/>
      <c r="R767" s="13"/>
      <c r="S767" s="13"/>
      <c r="T767" s="13"/>
      <c r="U767" s="13"/>
      <c r="V767" s="13"/>
      <c r="W767" s="13"/>
      <c r="X767" s="13"/>
      <c r="Y767" s="13"/>
      <c r="Z767" s="13"/>
    </row>
    <row r="768" ht="15.75" customHeight="1">
      <c r="B768" s="13"/>
      <c r="C768" s="117"/>
      <c r="D768" s="118"/>
      <c r="E768" s="119"/>
      <c r="F768" s="13"/>
      <c r="G768" s="13"/>
      <c r="H768" s="13"/>
      <c r="I768" s="13"/>
      <c r="J768" s="13"/>
      <c r="K768" s="13"/>
      <c r="L768" s="13"/>
      <c r="M768" s="13"/>
      <c r="N768" s="13"/>
      <c r="O768" s="13"/>
      <c r="P768" s="13"/>
      <c r="Q768" s="13"/>
      <c r="R768" s="13"/>
      <c r="S768" s="13"/>
      <c r="T768" s="13"/>
      <c r="U768" s="13"/>
      <c r="V768" s="13"/>
      <c r="W768" s="13"/>
      <c r="X768" s="13"/>
      <c r="Y768" s="13"/>
      <c r="Z768" s="13"/>
    </row>
    <row r="769" ht="15.75" customHeight="1">
      <c r="B769" s="13"/>
      <c r="C769" s="117"/>
      <c r="D769" s="118"/>
      <c r="E769" s="119"/>
      <c r="F769" s="13"/>
      <c r="G769" s="13"/>
      <c r="H769" s="13"/>
      <c r="I769" s="13"/>
      <c r="J769" s="13"/>
      <c r="K769" s="13"/>
      <c r="L769" s="13"/>
      <c r="M769" s="13"/>
      <c r="N769" s="13"/>
      <c r="O769" s="13"/>
      <c r="P769" s="13"/>
      <c r="Q769" s="13"/>
      <c r="R769" s="13"/>
      <c r="S769" s="13"/>
      <c r="T769" s="13"/>
      <c r="U769" s="13"/>
      <c r="V769" s="13"/>
      <c r="W769" s="13"/>
      <c r="X769" s="13"/>
      <c r="Y769" s="13"/>
      <c r="Z769" s="13"/>
    </row>
    <row r="770" ht="15.75" customHeight="1">
      <c r="B770" s="13"/>
      <c r="C770" s="117"/>
      <c r="D770" s="118"/>
      <c r="E770" s="119"/>
      <c r="F770" s="13"/>
      <c r="G770" s="13"/>
      <c r="H770" s="13"/>
      <c r="I770" s="13"/>
      <c r="J770" s="13"/>
      <c r="K770" s="13"/>
      <c r="L770" s="13"/>
      <c r="M770" s="13"/>
      <c r="N770" s="13"/>
      <c r="O770" s="13"/>
      <c r="P770" s="13"/>
      <c r="Q770" s="13"/>
      <c r="R770" s="13"/>
      <c r="S770" s="13"/>
      <c r="T770" s="13"/>
      <c r="U770" s="13"/>
      <c r="V770" s="13"/>
      <c r="W770" s="13"/>
      <c r="X770" s="13"/>
      <c r="Y770" s="13"/>
      <c r="Z770" s="13"/>
    </row>
    <row r="771" ht="15.75" customHeight="1">
      <c r="B771" s="13"/>
      <c r="C771" s="117"/>
      <c r="D771" s="118"/>
      <c r="E771" s="119"/>
      <c r="F771" s="13"/>
      <c r="G771" s="13"/>
      <c r="H771" s="13"/>
      <c r="I771" s="13"/>
      <c r="J771" s="13"/>
      <c r="K771" s="13"/>
      <c r="L771" s="13"/>
      <c r="M771" s="13"/>
      <c r="N771" s="13"/>
      <c r="O771" s="13"/>
      <c r="P771" s="13"/>
      <c r="Q771" s="13"/>
      <c r="R771" s="13"/>
      <c r="S771" s="13"/>
      <c r="T771" s="13"/>
      <c r="U771" s="13"/>
      <c r="V771" s="13"/>
      <c r="W771" s="13"/>
      <c r="X771" s="13"/>
      <c r="Y771" s="13"/>
      <c r="Z771" s="13"/>
    </row>
    <row r="772" ht="15.75" customHeight="1">
      <c r="B772" s="13"/>
      <c r="C772" s="117"/>
      <c r="D772" s="118"/>
      <c r="E772" s="119"/>
      <c r="F772" s="13"/>
      <c r="G772" s="13"/>
      <c r="H772" s="13"/>
      <c r="I772" s="13"/>
      <c r="J772" s="13"/>
      <c r="K772" s="13"/>
      <c r="L772" s="13"/>
      <c r="M772" s="13"/>
      <c r="N772" s="13"/>
      <c r="O772" s="13"/>
      <c r="P772" s="13"/>
      <c r="Q772" s="13"/>
      <c r="R772" s="13"/>
      <c r="S772" s="13"/>
      <c r="T772" s="13"/>
      <c r="U772" s="13"/>
      <c r="V772" s="13"/>
      <c r="W772" s="13"/>
      <c r="X772" s="13"/>
      <c r="Y772" s="13"/>
      <c r="Z772" s="13"/>
    </row>
    <row r="773" ht="15.75" customHeight="1">
      <c r="B773" s="13"/>
      <c r="C773" s="117"/>
      <c r="D773" s="118"/>
      <c r="E773" s="119"/>
      <c r="F773" s="13"/>
      <c r="G773" s="13"/>
      <c r="H773" s="13"/>
      <c r="I773" s="13"/>
      <c r="J773" s="13"/>
      <c r="K773" s="13"/>
      <c r="L773" s="13"/>
      <c r="M773" s="13"/>
      <c r="N773" s="13"/>
      <c r="O773" s="13"/>
      <c r="P773" s="13"/>
      <c r="Q773" s="13"/>
      <c r="R773" s="13"/>
      <c r="S773" s="13"/>
      <c r="T773" s="13"/>
      <c r="U773" s="13"/>
      <c r="V773" s="13"/>
      <c r="W773" s="13"/>
      <c r="X773" s="13"/>
      <c r="Y773" s="13"/>
      <c r="Z773" s="13"/>
    </row>
    <row r="774" ht="15.75" customHeight="1">
      <c r="B774" s="13"/>
      <c r="C774" s="117"/>
      <c r="D774" s="118"/>
      <c r="E774" s="119"/>
      <c r="F774" s="13"/>
      <c r="G774" s="13"/>
      <c r="H774" s="13"/>
      <c r="I774" s="13"/>
      <c r="J774" s="13"/>
      <c r="K774" s="13"/>
      <c r="L774" s="13"/>
      <c r="M774" s="13"/>
      <c r="N774" s="13"/>
      <c r="O774" s="13"/>
      <c r="P774" s="13"/>
      <c r="Q774" s="13"/>
      <c r="R774" s="13"/>
      <c r="S774" s="13"/>
      <c r="T774" s="13"/>
      <c r="U774" s="13"/>
      <c r="V774" s="13"/>
      <c r="W774" s="13"/>
      <c r="X774" s="13"/>
      <c r="Y774" s="13"/>
      <c r="Z774" s="13"/>
    </row>
    <row r="775" ht="15.75" customHeight="1">
      <c r="B775" s="13"/>
      <c r="C775" s="117"/>
      <c r="D775" s="118"/>
      <c r="E775" s="119"/>
      <c r="F775" s="13"/>
      <c r="G775" s="13"/>
      <c r="H775" s="13"/>
      <c r="I775" s="13"/>
      <c r="J775" s="13"/>
      <c r="K775" s="13"/>
      <c r="L775" s="13"/>
      <c r="M775" s="13"/>
      <c r="N775" s="13"/>
      <c r="O775" s="13"/>
      <c r="P775" s="13"/>
      <c r="Q775" s="13"/>
      <c r="R775" s="13"/>
      <c r="S775" s="13"/>
      <c r="T775" s="13"/>
      <c r="U775" s="13"/>
      <c r="V775" s="13"/>
      <c r="W775" s="13"/>
      <c r="X775" s="13"/>
      <c r="Y775" s="13"/>
      <c r="Z775" s="13"/>
    </row>
    <row r="776" ht="15.75" customHeight="1">
      <c r="B776" s="13"/>
      <c r="C776" s="117"/>
      <c r="D776" s="118"/>
      <c r="E776" s="119"/>
      <c r="F776" s="13"/>
      <c r="G776" s="13"/>
      <c r="H776" s="13"/>
      <c r="I776" s="13"/>
      <c r="J776" s="13"/>
      <c r="K776" s="13"/>
      <c r="L776" s="13"/>
      <c r="M776" s="13"/>
      <c r="N776" s="13"/>
      <c r="O776" s="13"/>
      <c r="P776" s="13"/>
      <c r="Q776" s="13"/>
      <c r="R776" s="13"/>
      <c r="S776" s="13"/>
      <c r="T776" s="13"/>
      <c r="U776" s="13"/>
      <c r="V776" s="13"/>
      <c r="W776" s="13"/>
      <c r="X776" s="13"/>
      <c r="Y776" s="13"/>
      <c r="Z776" s="13"/>
    </row>
    <row r="777" ht="15.75" customHeight="1">
      <c r="B777" s="13"/>
      <c r="C777" s="117"/>
      <c r="D777" s="118"/>
      <c r="E777" s="119"/>
      <c r="F777" s="13"/>
      <c r="G777" s="13"/>
      <c r="H777" s="13"/>
      <c r="I777" s="13"/>
      <c r="J777" s="13"/>
      <c r="K777" s="13"/>
      <c r="L777" s="13"/>
      <c r="M777" s="13"/>
      <c r="N777" s="13"/>
      <c r="O777" s="13"/>
      <c r="P777" s="13"/>
      <c r="Q777" s="13"/>
      <c r="R777" s="13"/>
      <c r="S777" s="13"/>
      <c r="T777" s="13"/>
      <c r="U777" s="13"/>
      <c r="V777" s="13"/>
      <c r="W777" s="13"/>
      <c r="X777" s="13"/>
      <c r="Y777" s="13"/>
      <c r="Z777" s="13"/>
    </row>
    <row r="778" ht="15.75" customHeight="1">
      <c r="B778" s="13"/>
      <c r="C778" s="117"/>
      <c r="D778" s="118"/>
      <c r="E778" s="119"/>
      <c r="F778" s="13"/>
      <c r="G778" s="13"/>
      <c r="H778" s="13"/>
      <c r="I778" s="13"/>
      <c r="J778" s="13"/>
      <c r="K778" s="13"/>
      <c r="L778" s="13"/>
      <c r="M778" s="13"/>
      <c r="N778" s="13"/>
      <c r="O778" s="13"/>
      <c r="P778" s="13"/>
      <c r="Q778" s="13"/>
      <c r="R778" s="13"/>
      <c r="S778" s="13"/>
      <c r="T778" s="13"/>
      <c r="U778" s="13"/>
      <c r="V778" s="13"/>
      <c r="W778" s="13"/>
      <c r="X778" s="13"/>
      <c r="Y778" s="13"/>
      <c r="Z778" s="13"/>
    </row>
    <row r="779" ht="15.75" customHeight="1">
      <c r="B779" s="13"/>
      <c r="C779" s="117"/>
      <c r="D779" s="118"/>
      <c r="E779" s="119"/>
      <c r="F779" s="13"/>
      <c r="G779" s="13"/>
      <c r="H779" s="13"/>
      <c r="I779" s="13"/>
      <c r="J779" s="13"/>
      <c r="K779" s="13"/>
      <c r="L779" s="13"/>
      <c r="M779" s="13"/>
      <c r="N779" s="13"/>
      <c r="O779" s="13"/>
      <c r="P779" s="13"/>
      <c r="Q779" s="13"/>
      <c r="R779" s="13"/>
      <c r="S779" s="13"/>
      <c r="T779" s="13"/>
      <c r="U779" s="13"/>
      <c r="V779" s="13"/>
      <c r="W779" s="13"/>
      <c r="X779" s="13"/>
      <c r="Y779" s="13"/>
      <c r="Z779" s="13"/>
    </row>
    <row r="780" ht="15.75" customHeight="1">
      <c r="B780" s="13"/>
      <c r="C780" s="117"/>
      <c r="D780" s="118"/>
      <c r="E780" s="119"/>
      <c r="F780" s="13"/>
      <c r="G780" s="13"/>
      <c r="H780" s="13"/>
      <c r="I780" s="13"/>
      <c r="J780" s="13"/>
      <c r="K780" s="13"/>
      <c r="L780" s="13"/>
      <c r="M780" s="13"/>
      <c r="N780" s="13"/>
      <c r="O780" s="13"/>
      <c r="P780" s="13"/>
      <c r="Q780" s="13"/>
      <c r="R780" s="13"/>
      <c r="S780" s="13"/>
      <c r="T780" s="13"/>
      <c r="U780" s="13"/>
      <c r="V780" s="13"/>
      <c r="W780" s="13"/>
      <c r="X780" s="13"/>
      <c r="Y780" s="13"/>
      <c r="Z780" s="13"/>
    </row>
    <row r="781" ht="15.75" customHeight="1">
      <c r="B781" s="13"/>
      <c r="C781" s="117"/>
      <c r="D781" s="118"/>
      <c r="E781" s="119"/>
      <c r="F781" s="13"/>
      <c r="G781" s="13"/>
      <c r="H781" s="13"/>
      <c r="I781" s="13"/>
      <c r="J781" s="13"/>
      <c r="K781" s="13"/>
      <c r="L781" s="13"/>
      <c r="M781" s="13"/>
      <c r="N781" s="13"/>
      <c r="O781" s="13"/>
      <c r="P781" s="13"/>
      <c r="Q781" s="13"/>
      <c r="R781" s="13"/>
      <c r="S781" s="13"/>
      <c r="T781" s="13"/>
      <c r="U781" s="13"/>
      <c r="V781" s="13"/>
      <c r="W781" s="13"/>
      <c r="X781" s="13"/>
      <c r="Y781" s="13"/>
      <c r="Z781" s="13"/>
    </row>
    <row r="782" ht="15.75" customHeight="1">
      <c r="B782" s="13"/>
      <c r="C782" s="117"/>
      <c r="D782" s="118"/>
      <c r="E782" s="119"/>
      <c r="F782" s="13"/>
      <c r="G782" s="13"/>
      <c r="H782" s="13"/>
      <c r="I782" s="13"/>
      <c r="J782" s="13"/>
      <c r="K782" s="13"/>
      <c r="L782" s="13"/>
      <c r="M782" s="13"/>
      <c r="N782" s="13"/>
      <c r="O782" s="13"/>
      <c r="P782" s="13"/>
      <c r="Q782" s="13"/>
      <c r="R782" s="13"/>
      <c r="S782" s="13"/>
      <c r="T782" s="13"/>
      <c r="U782" s="13"/>
      <c r="V782" s="13"/>
      <c r="W782" s="13"/>
      <c r="X782" s="13"/>
      <c r="Y782" s="13"/>
      <c r="Z782" s="13"/>
    </row>
    <row r="783" ht="15.75" customHeight="1">
      <c r="B783" s="13"/>
      <c r="C783" s="117"/>
      <c r="D783" s="118"/>
      <c r="E783" s="119"/>
      <c r="F783" s="13"/>
      <c r="G783" s="13"/>
      <c r="H783" s="13"/>
      <c r="I783" s="13"/>
      <c r="J783" s="13"/>
      <c r="K783" s="13"/>
      <c r="L783" s="13"/>
      <c r="M783" s="13"/>
      <c r="N783" s="13"/>
      <c r="O783" s="13"/>
      <c r="P783" s="13"/>
      <c r="Q783" s="13"/>
      <c r="R783" s="13"/>
      <c r="S783" s="13"/>
      <c r="T783" s="13"/>
      <c r="U783" s="13"/>
      <c r="V783" s="13"/>
      <c r="W783" s="13"/>
      <c r="X783" s="13"/>
      <c r="Y783" s="13"/>
      <c r="Z783" s="13"/>
    </row>
    <row r="784" ht="15.75" customHeight="1">
      <c r="B784" s="13"/>
      <c r="C784" s="117"/>
      <c r="D784" s="118"/>
      <c r="E784" s="119"/>
      <c r="F784" s="13"/>
      <c r="G784" s="13"/>
      <c r="H784" s="13"/>
      <c r="I784" s="13"/>
      <c r="J784" s="13"/>
      <c r="K784" s="13"/>
      <c r="L784" s="13"/>
      <c r="M784" s="13"/>
      <c r="N784" s="13"/>
      <c r="O784" s="13"/>
      <c r="P784" s="13"/>
      <c r="Q784" s="13"/>
      <c r="R784" s="13"/>
      <c r="S784" s="13"/>
      <c r="T784" s="13"/>
      <c r="U784" s="13"/>
      <c r="V784" s="13"/>
      <c r="W784" s="13"/>
      <c r="X784" s="13"/>
      <c r="Y784" s="13"/>
      <c r="Z784" s="13"/>
    </row>
    <row r="785" ht="15.75" customHeight="1">
      <c r="B785" s="13"/>
      <c r="C785" s="117"/>
      <c r="D785" s="118"/>
      <c r="E785" s="119"/>
      <c r="F785" s="13"/>
      <c r="G785" s="13"/>
      <c r="H785" s="13"/>
      <c r="I785" s="13"/>
      <c r="J785" s="13"/>
      <c r="K785" s="13"/>
      <c r="L785" s="13"/>
      <c r="M785" s="13"/>
      <c r="N785" s="13"/>
      <c r="O785" s="13"/>
      <c r="P785" s="13"/>
      <c r="Q785" s="13"/>
      <c r="R785" s="13"/>
      <c r="S785" s="13"/>
      <c r="T785" s="13"/>
      <c r="U785" s="13"/>
      <c r="V785" s="13"/>
      <c r="W785" s="13"/>
      <c r="X785" s="13"/>
      <c r="Y785" s="13"/>
      <c r="Z785" s="13"/>
    </row>
    <row r="786" ht="15.75" customHeight="1">
      <c r="B786" s="13"/>
      <c r="C786" s="117"/>
      <c r="D786" s="118"/>
      <c r="E786" s="119"/>
      <c r="F786" s="13"/>
      <c r="G786" s="13"/>
      <c r="H786" s="13"/>
      <c r="I786" s="13"/>
      <c r="J786" s="13"/>
      <c r="K786" s="13"/>
      <c r="L786" s="13"/>
      <c r="M786" s="13"/>
      <c r="N786" s="13"/>
      <c r="O786" s="13"/>
      <c r="P786" s="13"/>
      <c r="Q786" s="13"/>
      <c r="R786" s="13"/>
      <c r="S786" s="13"/>
      <c r="T786" s="13"/>
      <c r="U786" s="13"/>
      <c r="V786" s="13"/>
      <c r="W786" s="13"/>
      <c r="X786" s="13"/>
      <c r="Y786" s="13"/>
      <c r="Z786" s="13"/>
    </row>
    <row r="787" ht="15.75" customHeight="1">
      <c r="B787" s="13"/>
      <c r="C787" s="117"/>
      <c r="D787" s="118"/>
      <c r="E787" s="119"/>
      <c r="F787" s="13"/>
      <c r="G787" s="13"/>
      <c r="H787" s="13"/>
      <c r="I787" s="13"/>
      <c r="J787" s="13"/>
      <c r="K787" s="13"/>
      <c r="L787" s="13"/>
      <c r="M787" s="13"/>
      <c r="N787" s="13"/>
      <c r="O787" s="13"/>
      <c r="P787" s="13"/>
      <c r="Q787" s="13"/>
      <c r="R787" s="13"/>
      <c r="S787" s="13"/>
      <c r="T787" s="13"/>
      <c r="U787" s="13"/>
      <c r="V787" s="13"/>
      <c r="W787" s="13"/>
      <c r="X787" s="13"/>
      <c r="Y787" s="13"/>
      <c r="Z787" s="13"/>
    </row>
    <row r="788" ht="15.75" customHeight="1">
      <c r="B788" s="13"/>
      <c r="C788" s="117"/>
      <c r="D788" s="118"/>
      <c r="E788" s="119"/>
      <c r="F788" s="13"/>
      <c r="G788" s="13"/>
      <c r="H788" s="13"/>
      <c r="I788" s="13"/>
      <c r="J788" s="13"/>
      <c r="K788" s="13"/>
      <c r="L788" s="13"/>
      <c r="M788" s="13"/>
      <c r="N788" s="13"/>
      <c r="O788" s="13"/>
      <c r="P788" s="13"/>
      <c r="Q788" s="13"/>
      <c r="R788" s="13"/>
      <c r="S788" s="13"/>
      <c r="T788" s="13"/>
      <c r="U788" s="13"/>
      <c r="V788" s="13"/>
      <c r="W788" s="13"/>
      <c r="X788" s="13"/>
      <c r="Y788" s="13"/>
      <c r="Z788" s="13"/>
    </row>
    <row r="789" ht="15.75" customHeight="1">
      <c r="B789" s="13"/>
      <c r="C789" s="117"/>
      <c r="D789" s="118"/>
      <c r="E789" s="119"/>
      <c r="F789" s="13"/>
      <c r="G789" s="13"/>
      <c r="H789" s="13"/>
      <c r="I789" s="13"/>
      <c r="J789" s="13"/>
      <c r="K789" s="13"/>
      <c r="L789" s="13"/>
      <c r="M789" s="13"/>
      <c r="N789" s="13"/>
      <c r="O789" s="13"/>
      <c r="P789" s="13"/>
      <c r="Q789" s="13"/>
      <c r="R789" s="13"/>
      <c r="S789" s="13"/>
      <c r="T789" s="13"/>
      <c r="U789" s="13"/>
      <c r="V789" s="13"/>
      <c r="W789" s="13"/>
      <c r="X789" s="13"/>
      <c r="Y789" s="13"/>
      <c r="Z789" s="13"/>
    </row>
    <row r="790" ht="15.75" customHeight="1">
      <c r="B790" s="13"/>
      <c r="C790" s="117"/>
      <c r="D790" s="118"/>
      <c r="E790" s="119"/>
      <c r="F790" s="13"/>
      <c r="G790" s="13"/>
      <c r="H790" s="13"/>
      <c r="I790" s="13"/>
      <c r="J790" s="13"/>
      <c r="K790" s="13"/>
      <c r="L790" s="13"/>
      <c r="M790" s="13"/>
      <c r="N790" s="13"/>
      <c r="O790" s="13"/>
      <c r="P790" s="13"/>
      <c r="Q790" s="13"/>
      <c r="R790" s="13"/>
      <c r="S790" s="13"/>
      <c r="T790" s="13"/>
      <c r="U790" s="13"/>
      <c r="V790" s="13"/>
      <c r="W790" s="13"/>
      <c r="X790" s="13"/>
      <c r="Y790" s="13"/>
      <c r="Z790" s="13"/>
    </row>
    <row r="791" ht="15.75" customHeight="1">
      <c r="B791" s="13"/>
      <c r="C791" s="117"/>
      <c r="D791" s="118"/>
      <c r="E791" s="119"/>
      <c r="F791" s="13"/>
      <c r="G791" s="13"/>
      <c r="H791" s="13"/>
      <c r="I791" s="13"/>
      <c r="J791" s="13"/>
      <c r="K791" s="13"/>
      <c r="L791" s="13"/>
      <c r="M791" s="13"/>
      <c r="N791" s="13"/>
      <c r="O791" s="13"/>
      <c r="P791" s="13"/>
      <c r="Q791" s="13"/>
      <c r="R791" s="13"/>
      <c r="S791" s="13"/>
      <c r="T791" s="13"/>
      <c r="U791" s="13"/>
      <c r="V791" s="13"/>
      <c r="W791" s="13"/>
      <c r="X791" s="13"/>
      <c r="Y791" s="13"/>
      <c r="Z791" s="13"/>
    </row>
    <row r="792" ht="15.75" customHeight="1">
      <c r="B792" s="13"/>
      <c r="C792" s="117"/>
      <c r="D792" s="118"/>
      <c r="E792" s="119"/>
      <c r="F792" s="13"/>
      <c r="G792" s="13"/>
      <c r="H792" s="13"/>
      <c r="I792" s="13"/>
      <c r="J792" s="13"/>
      <c r="K792" s="13"/>
      <c r="L792" s="13"/>
      <c r="M792" s="13"/>
      <c r="N792" s="13"/>
      <c r="O792" s="13"/>
      <c r="P792" s="13"/>
      <c r="Q792" s="13"/>
      <c r="R792" s="13"/>
      <c r="S792" s="13"/>
      <c r="T792" s="13"/>
      <c r="U792" s="13"/>
      <c r="V792" s="13"/>
      <c r="W792" s="13"/>
      <c r="X792" s="13"/>
      <c r="Y792" s="13"/>
      <c r="Z792" s="13"/>
    </row>
    <row r="793" ht="15.75" customHeight="1">
      <c r="B793" s="13"/>
      <c r="C793" s="117"/>
      <c r="D793" s="118"/>
      <c r="E793" s="119"/>
      <c r="F793" s="13"/>
      <c r="G793" s="13"/>
      <c r="H793" s="13"/>
      <c r="I793" s="13"/>
      <c r="J793" s="13"/>
      <c r="K793" s="13"/>
      <c r="L793" s="13"/>
      <c r="M793" s="13"/>
      <c r="N793" s="13"/>
      <c r="O793" s="13"/>
      <c r="P793" s="13"/>
      <c r="Q793" s="13"/>
      <c r="R793" s="13"/>
      <c r="S793" s="13"/>
      <c r="T793" s="13"/>
      <c r="U793" s="13"/>
      <c r="V793" s="13"/>
      <c r="W793" s="13"/>
      <c r="X793" s="13"/>
      <c r="Y793" s="13"/>
      <c r="Z793" s="13"/>
    </row>
    <row r="794" ht="15.75" customHeight="1">
      <c r="B794" s="13"/>
      <c r="C794" s="117"/>
      <c r="D794" s="118"/>
      <c r="E794" s="119"/>
      <c r="F794" s="13"/>
      <c r="G794" s="13"/>
      <c r="H794" s="13"/>
      <c r="I794" s="13"/>
      <c r="J794" s="13"/>
      <c r="K794" s="13"/>
      <c r="L794" s="13"/>
      <c r="M794" s="13"/>
      <c r="N794" s="13"/>
      <c r="O794" s="13"/>
      <c r="P794" s="13"/>
      <c r="Q794" s="13"/>
      <c r="R794" s="13"/>
      <c r="S794" s="13"/>
      <c r="T794" s="13"/>
      <c r="U794" s="13"/>
      <c r="V794" s="13"/>
      <c r="W794" s="13"/>
      <c r="X794" s="13"/>
      <c r="Y794" s="13"/>
      <c r="Z794" s="13"/>
    </row>
    <row r="795" ht="15.75" customHeight="1">
      <c r="B795" s="13"/>
      <c r="C795" s="117"/>
      <c r="D795" s="118"/>
      <c r="E795" s="119"/>
      <c r="F795" s="13"/>
      <c r="G795" s="13"/>
      <c r="H795" s="13"/>
      <c r="I795" s="13"/>
      <c r="J795" s="13"/>
      <c r="K795" s="13"/>
      <c r="L795" s="13"/>
      <c r="M795" s="13"/>
      <c r="N795" s="13"/>
      <c r="O795" s="13"/>
      <c r="P795" s="13"/>
      <c r="Q795" s="13"/>
      <c r="R795" s="13"/>
      <c r="S795" s="13"/>
      <c r="T795" s="13"/>
      <c r="U795" s="13"/>
      <c r="V795" s="13"/>
      <c r="W795" s="13"/>
      <c r="X795" s="13"/>
      <c r="Y795" s="13"/>
      <c r="Z795" s="13"/>
    </row>
    <row r="796" ht="15.75" customHeight="1">
      <c r="B796" s="13"/>
      <c r="C796" s="117"/>
      <c r="D796" s="118"/>
      <c r="E796" s="119"/>
      <c r="F796" s="13"/>
      <c r="G796" s="13"/>
      <c r="H796" s="13"/>
      <c r="I796" s="13"/>
      <c r="J796" s="13"/>
      <c r="K796" s="13"/>
      <c r="L796" s="13"/>
      <c r="M796" s="13"/>
      <c r="N796" s="13"/>
      <c r="O796" s="13"/>
      <c r="P796" s="13"/>
      <c r="Q796" s="13"/>
      <c r="R796" s="13"/>
      <c r="S796" s="13"/>
      <c r="T796" s="13"/>
      <c r="U796" s="13"/>
      <c r="V796" s="13"/>
      <c r="W796" s="13"/>
      <c r="X796" s="13"/>
      <c r="Y796" s="13"/>
      <c r="Z796" s="13"/>
    </row>
    <row r="797" ht="15.75" customHeight="1">
      <c r="B797" s="13"/>
      <c r="C797" s="117"/>
      <c r="D797" s="118"/>
      <c r="E797" s="119"/>
      <c r="F797" s="13"/>
      <c r="G797" s="13"/>
      <c r="H797" s="13"/>
      <c r="I797" s="13"/>
      <c r="J797" s="13"/>
      <c r="K797" s="13"/>
      <c r="L797" s="13"/>
      <c r="M797" s="13"/>
      <c r="N797" s="13"/>
      <c r="O797" s="13"/>
      <c r="P797" s="13"/>
      <c r="Q797" s="13"/>
      <c r="R797" s="13"/>
      <c r="S797" s="13"/>
      <c r="T797" s="13"/>
      <c r="U797" s="13"/>
      <c r="V797" s="13"/>
      <c r="W797" s="13"/>
      <c r="X797" s="13"/>
      <c r="Y797" s="13"/>
      <c r="Z797" s="13"/>
    </row>
    <row r="798" ht="15.75" customHeight="1">
      <c r="B798" s="13"/>
      <c r="C798" s="117"/>
      <c r="D798" s="118"/>
      <c r="E798" s="119"/>
      <c r="F798" s="13"/>
      <c r="G798" s="13"/>
      <c r="H798" s="13"/>
      <c r="I798" s="13"/>
      <c r="J798" s="13"/>
      <c r="K798" s="13"/>
      <c r="L798" s="13"/>
      <c r="M798" s="13"/>
      <c r="N798" s="13"/>
      <c r="O798" s="13"/>
      <c r="P798" s="13"/>
      <c r="Q798" s="13"/>
      <c r="R798" s="13"/>
      <c r="S798" s="13"/>
      <c r="T798" s="13"/>
      <c r="U798" s="13"/>
      <c r="V798" s="13"/>
      <c r="W798" s="13"/>
      <c r="X798" s="13"/>
      <c r="Y798" s="13"/>
      <c r="Z798" s="13"/>
    </row>
    <row r="799" ht="15.75" customHeight="1">
      <c r="B799" s="13"/>
      <c r="C799" s="117"/>
      <c r="D799" s="118"/>
      <c r="E799" s="119"/>
      <c r="F799" s="13"/>
      <c r="G799" s="13"/>
      <c r="H799" s="13"/>
      <c r="I799" s="13"/>
      <c r="J799" s="13"/>
      <c r="K799" s="13"/>
      <c r="L799" s="13"/>
      <c r="M799" s="13"/>
      <c r="N799" s="13"/>
      <c r="O799" s="13"/>
      <c r="P799" s="13"/>
      <c r="Q799" s="13"/>
      <c r="R799" s="13"/>
      <c r="S799" s="13"/>
      <c r="T799" s="13"/>
      <c r="U799" s="13"/>
      <c r="V799" s="13"/>
      <c r="W799" s="13"/>
      <c r="X799" s="13"/>
      <c r="Y799" s="13"/>
      <c r="Z799" s="13"/>
    </row>
    <row r="800" ht="15.75" customHeight="1">
      <c r="B800" s="13"/>
      <c r="C800" s="117"/>
      <c r="D800" s="118"/>
      <c r="E800" s="119"/>
      <c r="F800" s="13"/>
      <c r="G800" s="13"/>
      <c r="H800" s="13"/>
      <c r="I800" s="13"/>
      <c r="J800" s="13"/>
      <c r="K800" s="13"/>
      <c r="L800" s="13"/>
      <c r="M800" s="13"/>
      <c r="N800" s="13"/>
      <c r="O800" s="13"/>
      <c r="P800" s="13"/>
      <c r="Q800" s="13"/>
      <c r="R800" s="13"/>
      <c r="S800" s="13"/>
      <c r="T800" s="13"/>
      <c r="U800" s="13"/>
      <c r="V800" s="13"/>
      <c r="W800" s="13"/>
      <c r="X800" s="13"/>
      <c r="Y800" s="13"/>
      <c r="Z800" s="13"/>
    </row>
    <row r="801" ht="15.75" customHeight="1">
      <c r="B801" s="13"/>
      <c r="C801" s="117"/>
      <c r="D801" s="118"/>
      <c r="E801" s="119"/>
      <c r="F801" s="13"/>
      <c r="G801" s="13"/>
      <c r="H801" s="13"/>
      <c r="I801" s="13"/>
      <c r="J801" s="13"/>
      <c r="K801" s="13"/>
      <c r="L801" s="13"/>
      <c r="M801" s="13"/>
      <c r="N801" s="13"/>
      <c r="O801" s="13"/>
      <c r="P801" s="13"/>
      <c r="Q801" s="13"/>
      <c r="R801" s="13"/>
      <c r="S801" s="13"/>
      <c r="T801" s="13"/>
      <c r="U801" s="13"/>
      <c r="V801" s="13"/>
      <c r="W801" s="13"/>
      <c r="X801" s="13"/>
      <c r="Y801" s="13"/>
      <c r="Z801" s="13"/>
    </row>
    <row r="802" ht="15.75" customHeight="1">
      <c r="B802" s="13"/>
      <c r="C802" s="117"/>
      <c r="D802" s="118"/>
      <c r="E802" s="119"/>
      <c r="F802" s="13"/>
      <c r="G802" s="13"/>
      <c r="H802" s="13"/>
      <c r="I802" s="13"/>
      <c r="J802" s="13"/>
      <c r="K802" s="13"/>
      <c r="L802" s="13"/>
      <c r="M802" s="13"/>
      <c r="N802" s="13"/>
      <c r="O802" s="13"/>
      <c r="P802" s="13"/>
      <c r="Q802" s="13"/>
      <c r="R802" s="13"/>
      <c r="S802" s="13"/>
      <c r="T802" s="13"/>
      <c r="U802" s="13"/>
      <c r="V802" s="13"/>
      <c r="W802" s="13"/>
      <c r="X802" s="13"/>
      <c r="Y802" s="13"/>
      <c r="Z802" s="13"/>
    </row>
    <row r="803" ht="15.75" customHeight="1">
      <c r="B803" s="13"/>
      <c r="C803" s="117"/>
      <c r="D803" s="118"/>
      <c r="E803" s="119"/>
      <c r="F803" s="13"/>
      <c r="G803" s="13"/>
      <c r="H803" s="13"/>
      <c r="I803" s="13"/>
      <c r="J803" s="13"/>
      <c r="K803" s="13"/>
      <c r="L803" s="13"/>
      <c r="M803" s="13"/>
      <c r="N803" s="13"/>
      <c r="O803" s="13"/>
      <c r="P803" s="13"/>
      <c r="Q803" s="13"/>
      <c r="R803" s="13"/>
      <c r="S803" s="13"/>
      <c r="T803" s="13"/>
      <c r="U803" s="13"/>
      <c r="V803" s="13"/>
      <c r="W803" s="13"/>
      <c r="X803" s="13"/>
      <c r="Y803" s="13"/>
      <c r="Z803" s="13"/>
    </row>
    <row r="804" ht="15.75" customHeight="1">
      <c r="B804" s="13"/>
      <c r="C804" s="117"/>
      <c r="D804" s="118"/>
      <c r="E804" s="119"/>
      <c r="F804" s="13"/>
      <c r="G804" s="13"/>
      <c r="H804" s="13"/>
      <c r="I804" s="13"/>
      <c r="J804" s="13"/>
      <c r="K804" s="13"/>
      <c r="L804" s="13"/>
      <c r="M804" s="13"/>
      <c r="N804" s="13"/>
      <c r="O804" s="13"/>
      <c r="P804" s="13"/>
      <c r="Q804" s="13"/>
      <c r="R804" s="13"/>
      <c r="S804" s="13"/>
      <c r="T804" s="13"/>
      <c r="U804" s="13"/>
      <c r="V804" s="13"/>
      <c r="W804" s="13"/>
      <c r="X804" s="13"/>
      <c r="Y804" s="13"/>
      <c r="Z804" s="13"/>
    </row>
    <row r="805" ht="15.75" customHeight="1">
      <c r="B805" s="13"/>
      <c r="C805" s="117"/>
      <c r="D805" s="118"/>
      <c r="E805" s="119"/>
      <c r="F805" s="13"/>
      <c r="G805" s="13"/>
      <c r="H805" s="13"/>
      <c r="I805" s="13"/>
      <c r="J805" s="13"/>
      <c r="K805" s="13"/>
      <c r="L805" s="13"/>
      <c r="M805" s="13"/>
      <c r="N805" s="13"/>
      <c r="O805" s="13"/>
      <c r="P805" s="13"/>
      <c r="Q805" s="13"/>
      <c r="R805" s="13"/>
      <c r="S805" s="13"/>
      <c r="T805" s="13"/>
      <c r="U805" s="13"/>
      <c r="V805" s="13"/>
      <c r="W805" s="13"/>
      <c r="X805" s="13"/>
      <c r="Y805" s="13"/>
      <c r="Z805" s="13"/>
    </row>
    <row r="806" ht="15.75" customHeight="1">
      <c r="B806" s="13"/>
      <c r="C806" s="117"/>
      <c r="D806" s="118"/>
      <c r="E806" s="119"/>
      <c r="F806" s="13"/>
      <c r="G806" s="13"/>
      <c r="H806" s="13"/>
      <c r="I806" s="13"/>
      <c r="J806" s="13"/>
      <c r="K806" s="13"/>
      <c r="L806" s="13"/>
      <c r="M806" s="13"/>
      <c r="N806" s="13"/>
      <c r="O806" s="13"/>
      <c r="P806" s="13"/>
      <c r="Q806" s="13"/>
      <c r="R806" s="13"/>
      <c r="S806" s="13"/>
      <c r="T806" s="13"/>
      <c r="U806" s="13"/>
      <c r="V806" s="13"/>
      <c r="W806" s="13"/>
      <c r="X806" s="13"/>
      <c r="Y806" s="13"/>
      <c r="Z806" s="13"/>
    </row>
    <row r="807" ht="15.75" customHeight="1">
      <c r="B807" s="13"/>
      <c r="C807" s="117"/>
      <c r="D807" s="118"/>
      <c r="E807" s="119"/>
      <c r="F807" s="13"/>
      <c r="G807" s="13"/>
      <c r="H807" s="13"/>
      <c r="I807" s="13"/>
      <c r="J807" s="13"/>
      <c r="K807" s="13"/>
      <c r="L807" s="13"/>
      <c r="M807" s="13"/>
      <c r="N807" s="13"/>
      <c r="O807" s="13"/>
      <c r="P807" s="13"/>
      <c r="Q807" s="13"/>
      <c r="R807" s="13"/>
      <c r="S807" s="13"/>
      <c r="T807" s="13"/>
      <c r="U807" s="13"/>
      <c r="V807" s="13"/>
      <c r="W807" s="13"/>
      <c r="X807" s="13"/>
      <c r="Y807" s="13"/>
      <c r="Z807" s="13"/>
    </row>
    <row r="808" ht="15.75" customHeight="1">
      <c r="B808" s="13"/>
      <c r="C808" s="117"/>
      <c r="D808" s="118"/>
      <c r="E808" s="119"/>
      <c r="F808" s="13"/>
      <c r="G808" s="13"/>
      <c r="H808" s="13"/>
      <c r="I808" s="13"/>
      <c r="J808" s="13"/>
      <c r="K808" s="13"/>
      <c r="L808" s="13"/>
      <c r="M808" s="13"/>
      <c r="N808" s="13"/>
      <c r="O808" s="13"/>
      <c r="P808" s="13"/>
      <c r="Q808" s="13"/>
      <c r="R808" s="13"/>
      <c r="S808" s="13"/>
      <c r="T808" s="13"/>
      <c r="U808" s="13"/>
      <c r="V808" s="13"/>
      <c r="W808" s="13"/>
      <c r="X808" s="13"/>
      <c r="Y808" s="13"/>
      <c r="Z808" s="13"/>
    </row>
    <row r="809" ht="15.75" customHeight="1">
      <c r="B809" s="13"/>
      <c r="C809" s="117"/>
      <c r="D809" s="118"/>
      <c r="E809" s="119"/>
      <c r="F809" s="13"/>
      <c r="G809" s="13"/>
      <c r="H809" s="13"/>
      <c r="I809" s="13"/>
      <c r="J809" s="13"/>
      <c r="K809" s="13"/>
      <c r="L809" s="13"/>
      <c r="M809" s="13"/>
      <c r="N809" s="13"/>
      <c r="O809" s="13"/>
      <c r="P809" s="13"/>
      <c r="Q809" s="13"/>
      <c r="R809" s="13"/>
      <c r="S809" s="13"/>
      <c r="T809" s="13"/>
      <c r="U809" s="13"/>
      <c r="V809" s="13"/>
      <c r="W809" s="13"/>
      <c r="X809" s="13"/>
      <c r="Y809" s="13"/>
      <c r="Z809" s="13"/>
    </row>
    <row r="810" ht="15.75" customHeight="1">
      <c r="B810" s="13"/>
      <c r="C810" s="117"/>
      <c r="D810" s="118"/>
      <c r="E810" s="119"/>
      <c r="F810" s="13"/>
      <c r="G810" s="13"/>
      <c r="H810" s="13"/>
      <c r="I810" s="13"/>
      <c r="J810" s="13"/>
      <c r="K810" s="13"/>
      <c r="L810" s="13"/>
      <c r="M810" s="13"/>
      <c r="N810" s="13"/>
      <c r="O810" s="13"/>
      <c r="P810" s="13"/>
      <c r="Q810" s="13"/>
      <c r="R810" s="13"/>
      <c r="S810" s="13"/>
      <c r="T810" s="13"/>
      <c r="U810" s="13"/>
      <c r="V810" s="13"/>
      <c r="W810" s="13"/>
      <c r="X810" s="13"/>
      <c r="Y810" s="13"/>
      <c r="Z810" s="13"/>
    </row>
    <row r="811" ht="15.75" customHeight="1">
      <c r="B811" s="13"/>
      <c r="C811" s="117"/>
      <c r="D811" s="118"/>
      <c r="E811" s="119"/>
      <c r="F811" s="13"/>
      <c r="G811" s="13"/>
      <c r="H811" s="13"/>
      <c r="I811" s="13"/>
      <c r="J811" s="13"/>
      <c r="K811" s="13"/>
      <c r="L811" s="13"/>
      <c r="M811" s="13"/>
      <c r="N811" s="13"/>
      <c r="O811" s="13"/>
      <c r="P811" s="13"/>
      <c r="Q811" s="13"/>
      <c r="R811" s="13"/>
      <c r="S811" s="13"/>
      <c r="T811" s="13"/>
      <c r="U811" s="13"/>
      <c r="V811" s="13"/>
      <c r="W811" s="13"/>
      <c r="X811" s="13"/>
      <c r="Y811" s="13"/>
      <c r="Z811" s="13"/>
    </row>
    <row r="812" ht="15.75" customHeight="1">
      <c r="B812" s="13"/>
      <c r="C812" s="117"/>
      <c r="D812" s="118"/>
      <c r="E812" s="119"/>
      <c r="F812" s="13"/>
      <c r="G812" s="13"/>
      <c r="H812" s="13"/>
      <c r="I812" s="13"/>
      <c r="J812" s="13"/>
      <c r="K812" s="13"/>
      <c r="L812" s="13"/>
      <c r="M812" s="13"/>
      <c r="N812" s="13"/>
      <c r="O812" s="13"/>
      <c r="P812" s="13"/>
      <c r="Q812" s="13"/>
      <c r="R812" s="13"/>
      <c r="S812" s="13"/>
      <c r="T812" s="13"/>
      <c r="U812" s="13"/>
      <c r="V812" s="13"/>
      <c r="W812" s="13"/>
      <c r="X812" s="13"/>
      <c r="Y812" s="13"/>
      <c r="Z812" s="13"/>
    </row>
    <row r="813" ht="15.75" customHeight="1">
      <c r="B813" s="13"/>
      <c r="C813" s="117"/>
      <c r="D813" s="118"/>
      <c r="E813" s="119"/>
      <c r="F813" s="13"/>
      <c r="G813" s="13"/>
      <c r="H813" s="13"/>
      <c r="I813" s="13"/>
      <c r="J813" s="13"/>
      <c r="K813" s="13"/>
      <c r="L813" s="13"/>
      <c r="M813" s="13"/>
      <c r="N813" s="13"/>
      <c r="O813" s="13"/>
      <c r="P813" s="13"/>
      <c r="Q813" s="13"/>
      <c r="R813" s="13"/>
      <c r="S813" s="13"/>
      <c r="T813" s="13"/>
      <c r="U813" s="13"/>
      <c r="V813" s="13"/>
      <c r="W813" s="13"/>
      <c r="X813" s="13"/>
      <c r="Y813" s="13"/>
      <c r="Z813" s="13"/>
    </row>
    <row r="814" ht="15.75" customHeight="1">
      <c r="B814" s="13"/>
      <c r="C814" s="117"/>
      <c r="D814" s="118"/>
      <c r="E814" s="119"/>
      <c r="F814" s="13"/>
      <c r="G814" s="13"/>
      <c r="H814" s="13"/>
      <c r="I814" s="13"/>
      <c r="J814" s="13"/>
      <c r="K814" s="13"/>
      <c r="L814" s="13"/>
      <c r="M814" s="13"/>
      <c r="N814" s="13"/>
      <c r="O814" s="13"/>
      <c r="P814" s="13"/>
      <c r="Q814" s="13"/>
      <c r="R814" s="13"/>
      <c r="S814" s="13"/>
      <c r="T814" s="13"/>
      <c r="U814" s="13"/>
      <c r="V814" s="13"/>
      <c r="W814" s="13"/>
      <c r="X814" s="13"/>
      <c r="Y814" s="13"/>
      <c r="Z814" s="13"/>
    </row>
    <row r="815" ht="15.75" customHeight="1">
      <c r="B815" s="13"/>
      <c r="C815" s="117"/>
      <c r="D815" s="118"/>
      <c r="E815" s="119"/>
      <c r="F815" s="13"/>
      <c r="G815" s="13"/>
      <c r="H815" s="13"/>
      <c r="I815" s="13"/>
      <c r="J815" s="13"/>
      <c r="K815" s="13"/>
      <c r="L815" s="13"/>
      <c r="M815" s="13"/>
      <c r="N815" s="13"/>
      <c r="O815" s="13"/>
      <c r="P815" s="13"/>
      <c r="Q815" s="13"/>
      <c r="R815" s="13"/>
      <c r="S815" s="13"/>
      <c r="T815" s="13"/>
      <c r="U815" s="13"/>
      <c r="V815" s="13"/>
      <c r="W815" s="13"/>
      <c r="X815" s="13"/>
      <c r="Y815" s="13"/>
      <c r="Z815" s="13"/>
    </row>
    <row r="816" ht="15.75" customHeight="1">
      <c r="B816" s="13"/>
      <c r="C816" s="117"/>
      <c r="D816" s="118"/>
      <c r="E816" s="119"/>
      <c r="F816" s="13"/>
      <c r="G816" s="13"/>
      <c r="H816" s="13"/>
      <c r="I816" s="13"/>
      <c r="J816" s="13"/>
      <c r="K816" s="13"/>
      <c r="L816" s="13"/>
      <c r="M816" s="13"/>
      <c r="N816" s="13"/>
      <c r="O816" s="13"/>
      <c r="P816" s="13"/>
      <c r="Q816" s="13"/>
      <c r="R816" s="13"/>
      <c r="S816" s="13"/>
      <c r="T816" s="13"/>
      <c r="U816" s="13"/>
      <c r="V816" s="13"/>
      <c r="W816" s="13"/>
      <c r="X816" s="13"/>
      <c r="Y816" s="13"/>
      <c r="Z816" s="13"/>
    </row>
    <row r="817" ht="15.75" customHeight="1">
      <c r="B817" s="13"/>
      <c r="C817" s="117"/>
      <c r="D817" s="118"/>
      <c r="E817" s="119"/>
      <c r="F817" s="13"/>
      <c r="G817" s="13"/>
      <c r="H817" s="13"/>
      <c r="I817" s="13"/>
      <c r="J817" s="13"/>
      <c r="K817" s="13"/>
      <c r="L817" s="13"/>
      <c r="M817" s="13"/>
      <c r="N817" s="13"/>
      <c r="O817" s="13"/>
      <c r="P817" s="13"/>
      <c r="Q817" s="13"/>
      <c r="R817" s="13"/>
      <c r="S817" s="13"/>
      <c r="T817" s="13"/>
      <c r="U817" s="13"/>
      <c r="V817" s="13"/>
      <c r="W817" s="13"/>
      <c r="X817" s="13"/>
      <c r="Y817" s="13"/>
      <c r="Z817" s="13"/>
    </row>
    <row r="818" ht="15.75" customHeight="1">
      <c r="B818" s="13"/>
      <c r="C818" s="117"/>
      <c r="D818" s="118"/>
      <c r="E818" s="119"/>
      <c r="F818" s="13"/>
      <c r="G818" s="13"/>
      <c r="H818" s="13"/>
      <c r="I818" s="13"/>
      <c r="J818" s="13"/>
      <c r="K818" s="13"/>
      <c r="L818" s="13"/>
      <c r="M818" s="13"/>
      <c r="N818" s="13"/>
      <c r="O818" s="13"/>
      <c r="P818" s="13"/>
      <c r="Q818" s="13"/>
      <c r="R818" s="13"/>
      <c r="S818" s="13"/>
      <c r="T818" s="13"/>
      <c r="U818" s="13"/>
      <c r="V818" s="13"/>
      <c r="W818" s="13"/>
      <c r="X818" s="13"/>
      <c r="Y818" s="13"/>
      <c r="Z818" s="13"/>
    </row>
    <row r="819" ht="15.75" customHeight="1">
      <c r="B819" s="13"/>
      <c r="C819" s="117"/>
      <c r="D819" s="118"/>
      <c r="E819" s="119"/>
      <c r="F819" s="13"/>
      <c r="G819" s="13"/>
      <c r="H819" s="13"/>
      <c r="I819" s="13"/>
      <c r="J819" s="13"/>
      <c r="K819" s="13"/>
      <c r="L819" s="13"/>
      <c r="M819" s="13"/>
      <c r="N819" s="13"/>
      <c r="O819" s="13"/>
      <c r="P819" s="13"/>
      <c r="Q819" s="13"/>
      <c r="R819" s="13"/>
      <c r="S819" s="13"/>
      <c r="T819" s="13"/>
      <c r="U819" s="13"/>
      <c r="V819" s="13"/>
      <c r="W819" s="13"/>
      <c r="X819" s="13"/>
      <c r="Y819" s="13"/>
      <c r="Z819" s="13"/>
    </row>
    <row r="820" ht="15.75" customHeight="1">
      <c r="B820" s="13"/>
      <c r="C820" s="117"/>
      <c r="D820" s="118"/>
      <c r="E820" s="119"/>
      <c r="F820" s="13"/>
      <c r="G820" s="13"/>
      <c r="H820" s="13"/>
      <c r="I820" s="13"/>
      <c r="J820" s="13"/>
      <c r="K820" s="13"/>
      <c r="L820" s="13"/>
      <c r="M820" s="13"/>
      <c r="N820" s="13"/>
      <c r="O820" s="13"/>
      <c r="P820" s="13"/>
      <c r="Q820" s="13"/>
      <c r="R820" s="13"/>
      <c r="S820" s="13"/>
      <c r="T820" s="13"/>
      <c r="U820" s="13"/>
      <c r="V820" s="13"/>
      <c r="W820" s="13"/>
      <c r="X820" s="13"/>
      <c r="Y820" s="13"/>
      <c r="Z820" s="13"/>
    </row>
    <row r="821" ht="15.75" customHeight="1">
      <c r="B821" s="13"/>
      <c r="C821" s="117"/>
      <c r="D821" s="118"/>
      <c r="E821" s="119"/>
      <c r="F821" s="13"/>
      <c r="G821" s="13"/>
      <c r="H821" s="13"/>
      <c r="I821" s="13"/>
      <c r="J821" s="13"/>
      <c r="K821" s="13"/>
      <c r="L821" s="13"/>
      <c r="M821" s="13"/>
      <c r="N821" s="13"/>
      <c r="O821" s="13"/>
      <c r="P821" s="13"/>
      <c r="Q821" s="13"/>
      <c r="R821" s="13"/>
      <c r="S821" s="13"/>
      <c r="T821" s="13"/>
      <c r="U821" s="13"/>
      <c r="V821" s="13"/>
      <c r="W821" s="13"/>
      <c r="X821" s="13"/>
      <c r="Y821" s="13"/>
      <c r="Z821" s="13"/>
    </row>
    <row r="822" ht="15.75" customHeight="1">
      <c r="B822" s="13"/>
      <c r="C822" s="117"/>
      <c r="D822" s="118"/>
      <c r="E822" s="119"/>
      <c r="F822" s="13"/>
      <c r="G822" s="13"/>
      <c r="H822" s="13"/>
      <c r="I822" s="13"/>
      <c r="J822" s="13"/>
      <c r="K822" s="13"/>
      <c r="L822" s="13"/>
      <c r="M822" s="13"/>
      <c r="N822" s="13"/>
      <c r="O822" s="13"/>
      <c r="P822" s="13"/>
      <c r="Q822" s="13"/>
      <c r="R822" s="13"/>
      <c r="S822" s="13"/>
      <c r="T822" s="13"/>
      <c r="U822" s="13"/>
      <c r="V822" s="13"/>
      <c r="W822" s="13"/>
      <c r="X822" s="13"/>
      <c r="Y822" s="13"/>
      <c r="Z822" s="13"/>
    </row>
    <row r="823" ht="15.75" customHeight="1">
      <c r="B823" s="13"/>
      <c r="C823" s="117"/>
      <c r="D823" s="118"/>
      <c r="E823" s="119"/>
      <c r="F823" s="13"/>
      <c r="G823" s="13"/>
      <c r="H823" s="13"/>
      <c r="I823" s="13"/>
      <c r="J823" s="13"/>
      <c r="K823" s="13"/>
      <c r="L823" s="13"/>
      <c r="M823" s="13"/>
      <c r="N823" s="13"/>
      <c r="O823" s="13"/>
      <c r="P823" s="13"/>
      <c r="Q823" s="13"/>
      <c r="R823" s="13"/>
      <c r="S823" s="13"/>
      <c r="T823" s="13"/>
      <c r="U823" s="13"/>
      <c r="V823" s="13"/>
      <c r="W823" s="13"/>
      <c r="X823" s="13"/>
      <c r="Y823" s="13"/>
      <c r="Z823" s="13"/>
    </row>
    <row r="824" ht="15.75" customHeight="1">
      <c r="B824" s="13"/>
      <c r="C824" s="117"/>
      <c r="D824" s="118"/>
      <c r="E824" s="119"/>
      <c r="F824" s="13"/>
      <c r="G824" s="13"/>
      <c r="H824" s="13"/>
      <c r="I824" s="13"/>
      <c r="J824" s="13"/>
      <c r="K824" s="13"/>
      <c r="L824" s="13"/>
      <c r="M824" s="13"/>
      <c r="N824" s="13"/>
      <c r="O824" s="13"/>
      <c r="P824" s="13"/>
      <c r="Q824" s="13"/>
      <c r="R824" s="13"/>
      <c r="S824" s="13"/>
      <c r="T824" s="13"/>
      <c r="U824" s="13"/>
      <c r="V824" s="13"/>
      <c r="W824" s="13"/>
      <c r="X824" s="13"/>
      <c r="Y824" s="13"/>
      <c r="Z824" s="13"/>
    </row>
    <row r="825" ht="15.75" customHeight="1">
      <c r="B825" s="13"/>
      <c r="C825" s="117"/>
      <c r="D825" s="118"/>
      <c r="E825" s="119"/>
      <c r="F825" s="13"/>
      <c r="G825" s="13"/>
      <c r="H825" s="13"/>
      <c r="I825" s="13"/>
      <c r="J825" s="13"/>
      <c r="K825" s="13"/>
      <c r="L825" s="13"/>
      <c r="M825" s="13"/>
      <c r="N825" s="13"/>
      <c r="O825" s="13"/>
      <c r="P825" s="13"/>
      <c r="Q825" s="13"/>
      <c r="R825" s="13"/>
      <c r="S825" s="13"/>
      <c r="T825" s="13"/>
      <c r="U825" s="13"/>
      <c r="V825" s="13"/>
      <c r="W825" s="13"/>
      <c r="X825" s="13"/>
      <c r="Y825" s="13"/>
      <c r="Z825" s="13"/>
    </row>
    <row r="826" ht="15.75" customHeight="1">
      <c r="B826" s="13"/>
      <c r="C826" s="117"/>
      <c r="D826" s="118"/>
      <c r="E826" s="119"/>
      <c r="F826" s="13"/>
      <c r="G826" s="13"/>
      <c r="H826" s="13"/>
      <c r="I826" s="13"/>
      <c r="J826" s="13"/>
      <c r="K826" s="13"/>
      <c r="L826" s="13"/>
      <c r="M826" s="13"/>
      <c r="N826" s="13"/>
      <c r="O826" s="13"/>
      <c r="P826" s="13"/>
      <c r="Q826" s="13"/>
      <c r="R826" s="13"/>
      <c r="S826" s="13"/>
      <c r="T826" s="13"/>
      <c r="U826" s="13"/>
      <c r="V826" s="13"/>
      <c r="W826" s="13"/>
      <c r="X826" s="13"/>
      <c r="Y826" s="13"/>
      <c r="Z826" s="13"/>
    </row>
    <row r="827" ht="15.75" customHeight="1">
      <c r="B827" s="13"/>
      <c r="C827" s="117"/>
      <c r="D827" s="118"/>
      <c r="E827" s="119"/>
      <c r="F827" s="13"/>
      <c r="G827" s="13"/>
      <c r="H827" s="13"/>
      <c r="I827" s="13"/>
      <c r="J827" s="13"/>
      <c r="K827" s="13"/>
      <c r="L827" s="13"/>
      <c r="M827" s="13"/>
      <c r="N827" s="13"/>
      <c r="O827" s="13"/>
      <c r="P827" s="13"/>
      <c r="Q827" s="13"/>
      <c r="R827" s="13"/>
      <c r="S827" s="13"/>
      <c r="T827" s="13"/>
      <c r="U827" s="13"/>
      <c r="V827" s="13"/>
      <c r="W827" s="13"/>
      <c r="X827" s="13"/>
      <c r="Y827" s="13"/>
      <c r="Z827" s="13"/>
    </row>
    <row r="828" ht="15.75" customHeight="1">
      <c r="B828" s="13"/>
      <c r="C828" s="117"/>
      <c r="D828" s="118"/>
      <c r="E828" s="119"/>
      <c r="F828" s="13"/>
      <c r="G828" s="13"/>
      <c r="H828" s="13"/>
      <c r="I828" s="13"/>
      <c r="J828" s="13"/>
      <c r="K828" s="13"/>
      <c r="L828" s="13"/>
      <c r="M828" s="13"/>
      <c r="N828" s="13"/>
      <c r="O828" s="13"/>
      <c r="P828" s="13"/>
      <c r="Q828" s="13"/>
      <c r="R828" s="13"/>
      <c r="S828" s="13"/>
      <c r="T828" s="13"/>
      <c r="U828" s="13"/>
      <c r="V828" s="13"/>
      <c r="W828" s="13"/>
      <c r="X828" s="13"/>
      <c r="Y828" s="13"/>
      <c r="Z828" s="13"/>
    </row>
    <row r="829" ht="15.75" customHeight="1">
      <c r="B829" s="13"/>
      <c r="C829" s="117"/>
      <c r="D829" s="118"/>
      <c r="E829" s="119"/>
      <c r="F829" s="13"/>
      <c r="G829" s="13"/>
      <c r="H829" s="13"/>
      <c r="I829" s="13"/>
      <c r="J829" s="13"/>
      <c r="K829" s="13"/>
      <c r="L829" s="13"/>
      <c r="M829" s="13"/>
      <c r="N829" s="13"/>
      <c r="O829" s="13"/>
      <c r="P829" s="13"/>
      <c r="Q829" s="13"/>
      <c r="R829" s="13"/>
      <c r="S829" s="13"/>
      <c r="T829" s="13"/>
      <c r="U829" s="13"/>
      <c r="V829" s="13"/>
      <c r="W829" s="13"/>
      <c r="X829" s="13"/>
      <c r="Y829" s="13"/>
      <c r="Z829" s="13"/>
    </row>
    <row r="830" ht="15.75" customHeight="1">
      <c r="B830" s="13"/>
      <c r="C830" s="117"/>
      <c r="D830" s="118"/>
      <c r="E830" s="119"/>
      <c r="F830" s="13"/>
      <c r="G830" s="13"/>
      <c r="H830" s="13"/>
      <c r="I830" s="13"/>
      <c r="J830" s="13"/>
      <c r="K830" s="13"/>
      <c r="L830" s="13"/>
      <c r="M830" s="13"/>
      <c r="N830" s="13"/>
      <c r="O830" s="13"/>
      <c r="P830" s="13"/>
      <c r="Q830" s="13"/>
      <c r="R830" s="13"/>
      <c r="S830" s="13"/>
      <c r="T830" s="13"/>
      <c r="U830" s="13"/>
      <c r="V830" s="13"/>
      <c r="W830" s="13"/>
      <c r="X830" s="13"/>
      <c r="Y830" s="13"/>
      <c r="Z830" s="13"/>
    </row>
    <row r="831" ht="15.75" customHeight="1">
      <c r="B831" s="13"/>
      <c r="C831" s="117"/>
      <c r="D831" s="118"/>
      <c r="E831" s="119"/>
      <c r="F831" s="13"/>
      <c r="G831" s="13"/>
      <c r="H831" s="13"/>
      <c r="I831" s="13"/>
      <c r="J831" s="13"/>
      <c r="K831" s="13"/>
      <c r="L831" s="13"/>
      <c r="M831" s="13"/>
      <c r="N831" s="13"/>
      <c r="O831" s="13"/>
      <c r="P831" s="13"/>
      <c r="Q831" s="13"/>
      <c r="R831" s="13"/>
      <c r="S831" s="13"/>
      <c r="T831" s="13"/>
      <c r="U831" s="13"/>
      <c r="V831" s="13"/>
      <c r="W831" s="13"/>
      <c r="X831" s="13"/>
      <c r="Y831" s="13"/>
      <c r="Z831" s="13"/>
    </row>
    <row r="832" ht="15.75" customHeight="1">
      <c r="B832" s="13"/>
      <c r="C832" s="117"/>
      <c r="D832" s="118"/>
      <c r="E832" s="119"/>
      <c r="F832" s="13"/>
      <c r="G832" s="13"/>
      <c r="H832" s="13"/>
      <c r="I832" s="13"/>
      <c r="J832" s="13"/>
      <c r="K832" s="13"/>
      <c r="L832" s="13"/>
      <c r="M832" s="13"/>
      <c r="N832" s="13"/>
      <c r="O832" s="13"/>
      <c r="P832" s="13"/>
      <c r="Q832" s="13"/>
      <c r="R832" s="13"/>
      <c r="S832" s="13"/>
      <c r="T832" s="13"/>
      <c r="U832" s="13"/>
      <c r="V832" s="13"/>
      <c r="W832" s="13"/>
      <c r="X832" s="13"/>
      <c r="Y832" s="13"/>
      <c r="Z832" s="13"/>
    </row>
    <row r="833" ht="15.75" customHeight="1">
      <c r="B833" s="13"/>
      <c r="C833" s="117"/>
      <c r="D833" s="118"/>
      <c r="E833" s="119"/>
      <c r="F833" s="13"/>
      <c r="G833" s="13"/>
      <c r="H833" s="13"/>
      <c r="I833" s="13"/>
      <c r="J833" s="13"/>
      <c r="K833" s="13"/>
      <c r="L833" s="13"/>
      <c r="M833" s="13"/>
      <c r="N833" s="13"/>
      <c r="O833" s="13"/>
      <c r="P833" s="13"/>
      <c r="Q833" s="13"/>
      <c r="R833" s="13"/>
      <c r="S833" s="13"/>
      <c r="T833" s="13"/>
      <c r="U833" s="13"/>
      <c r="V833" s="13"/>
      <c r="W833" s="13"/>
      <c r="X833" s="13"/>
      <c r="Y833" s="13"/>
      <c r="Z833" s="13"/>
    </row>
    <row r="834" ht="15.75" customHeight="1">
      <c r="B834" s="13"/>
      <c r="C834" s="117"/>
      <c r="D834" s="118"/>
      <c r="E834" s="119"/>
      <c r="F834" s="13"/>
      <c r="G834" s="13"/>
      <c r="H834" s="13"/>
      <c r="I834" s="13"/>
      <c r="J834" s="13"/>
      <c r="K834" s="13"/>
      <c r="L834" s="13"/>
      <c r="M834" s="13"/>
      <c r="N834" s="13"/>
      <c r="O834" s="13"/>
      <c r="P834" s="13"/>
      <c r="Q834" s="13"/>
      <c r="R834" s="13"/>
      <c r="S834" s="13"/>
      <c r="T834" s="13"/>
      <c r="U834" s="13"/>
      <c r="V834" s="13"/>
      <c r="W834" s="13"/>
      <c r="X834" s="13"/>
      <c r="Y834" s="13"/>
      <c r="Z834" s="13"/>
    </row>
    <row r="835" ht="15.75" customHeight="1">
      <c r="B835" s="13"/>
      <c r="C835" s="117"/>
      <c r="D835" s="118"/>
      <c r="E835" s="119"/>
      <c r="F835" s="13"/>
      <c r="G835" s="13"/>
      <c r="H835" s="13"/>
      <c r="I835" s="13"/>
      <c r="J835" s="13"/>
      <c r="K835" s="13"/>
      <c r="L835" s="13"/>
      <c r="M835" s="13"/>
      <c r="N835" s="13"/>
      <c r="O835" s="13"/>
      <c r="P835" s="13"/>
      <c r="Q835" s="13"/>
      <c r="R835" s="13"/>
      <c r="S835" s="13"/>
      <c r="T835" s="13"/>
      <c r="U835" s="13"/>
      <c r="V835" s="13"/>
      <c r="W835" s="13"/>
      <c r="X835" s="13"/>
      <c r="Y835" s="13"/>
      <c r="Z835" s="13"/>
    </row>
    <row r="836" ht="15.75" customHeight="1">
      <c r="B836" s="13"/>
      <c r="C836" s="117"/>
      <c r="D836" s="118"/>
      <c r="E836" s="119"/>
      <c r="F836" s="13"/>
      <c r="G836" s="13"/>
      <c r="H836" s="13"/>
      <c r="I836" s="13"/>
      <c r="J836" s="13"/>
      <c r="K836" s="13"/>
      <c r="L836" s="13"/>
      <c r="M836" s="13"/>
      <c r="N836" s="13"/>
      <c r="O836" s="13"/>
      <c r="P836" s="13"/>
      <c r="Q836" s="13"/>
      <c r="R836" s="13"/>
      <c r="S836" s="13"/>
      <c r="T836" s="13"/>
      <c r="U836" s="13"/>
      <c r="V836" s="13"/>
      <c r="W836" s="13"/>
      <c r="X836" s="13"/>
      <c r="Y836" s="13"/>
      <c r="Z836" s="13"/>
    </row>
    <row r="837" ht="15.75" customHeight="1">
      <c r="B837" s="13"/>
      <c r="C837" s="117"/>
      <c r="D837" s="118"/>
      <c r="E837" s="119"/>
      <c r="F837" s="13"/>
      <c r="G837" s="13"/>
      <c r="H837" s="13"/>
      <c r="I837" s="13"/>
      <c r="J837" s="13"/>
      <c r="K837" s="13"/>
      <c r="L837" s="13"/>
      <c r="M837" s="13"/>
      <c r="N837" s="13"/>
      <c r="O837" s="13"/>
      <c r="P837" s="13"/>
      <c r="Q837" s="13"/>
      <c r="R837" s="13"/>
      <c r="S837" s="13"/>
      <c r="T837" s="13"/>
      <c r="U837" s="13"/>
      <c r="V837" s="13"/>
      <c r="W837" s="13"/>
      <c r="X837" s="13"/>
      <c r="Y837" s="13"/>
      <c r="Z837" s="13"/>
    </row>
    <row r="838" ht="15.75" customHeight="1">
      <c r="B838" s="13"/>
      <c r="C838" s="117"/>
      <c r="D838" s="118"/>
      <c r="E838" s="119"/>
      <c r="F838" s="13"/>
      <c r="G838" s="13"/>
      <c r="H838" s="13"/>
      <c r="I838" s="13"/>
      <c r="J838" s="13"/>
      <c r="K838" s="13"/>
      <c r="L838" s="13"/>
      <c r="M838" s="13"/>
      <c r="N838" s="13"/>
      <c r="O838" s="13"/>
      <c r="P838" s="13"/>
      <c r="Q838" s="13"/>
      <c r="R838" s="13"/>
      <c r="S838" s="13"/>
      <c r="T838" s="13"/>
      <c r="U838" s="13"/>
      <c r="V838" s="13"/>
      <c r="W838" s="13"/>
      <c r="X838" s="13"/>
      <c r="Y838" s="13"/>
      <c r="Z838" s="13"/>
    </row>
    <row r="839" ht="15.75" customHeight="1">
      <c r="B839" s="13"/>
      <c r="C839" s="117"/>
      <c r="D839" s="118"/>
      <c r="E839" s="119"/>
      <c r="F839" s="13"/>
      <c r="G839" s="13"/>
      <c r="H839" s="13"/>
      <c r="I839" s="13"/>
      <c r="J839" s="13"/>
      <c r="K839" s="13"/>
      <c r="L839" s="13"/>
      <c r="M839" s="13"/>
      <c r="N839" s="13"/>
      <c r="O839" s="13"/>
      <c r="P839" s="13"/>
      <c r="Q839" s="13"/>
      <c r="R839" s="13"/>
      <c r="S839" s="13"/>
      <c r="T839" s="13"/>
      <c r="U839" s="13"/>
      <c r="V839" s="13"/>
      <c r="W839" s="13"/>
      <c r="X839" s="13"/>
      <c r="Y839" s="13"/>
      <c r="Z839" s="13"/>
    </row>
    <row r="840" ht="15.75" customHeight="1">
      <c r="B840" s="13"/>
      <c r="C840" s="117"/>
      <c r="D840" s="118"/>
      <c r="E840" s="119"/>
      <c r="F840" s="13"/>
      <c r="G840" s="13"/>
      <c r="H840" s="13"/>
      <c r="I840" s="13"/>
      <c r="J840" s="13"/>
      <c r="K840" s="13"/>
      <c r="L840" s="13"/>
      <c r="M840" s="13"/>
      <c r="N840" s="13"/>
      <c r="O840" s="13"/>
      <c r="P840" s="13"/>
      <c r="Q840" s="13"/>
      <c r="R840" s="13"/>
      <c r="S840" s="13"/>
      <c r="T840" s="13"/>
      <c r="U840" s="13"/>
      <c r="V840" s="13"/>
      <c r="W840" s="13"/>
      <c r="X840" s="13"/>
      <c r="Y840" s="13"/>
      <c r="Z840" s="13"/>
    </row>
    <row r="841" ht="15.75" customHeight="1">
      <c r="B841" s="13"/>
      <c r="C841" s="117"/>
      <c r="D841" s="118"/>
      <c r="E841" s="119"/>
      <c r="F841" s="13"/>
      <c r="G841" s="13"/>
      <c r="H841" s="13"/>
      <c r="I841" s="13"/>
      <c r="J841" s="13"/>
      <c r="K841" s="13"/>
      <c r="L841" s="13"/>
      <c r="M841" s="13"/>
      <c r="N841" s="13"/>
      <c r="O841" s="13"/>
      <c r="P841" s="13"/>
      <c r="Q841" s="13"/>
      <c r="R841" s="13"/>
      <c r="S841" s="13"/>
      <c r="T841" s="13"/>
      <c r="U841" s="13"/>
      <c r="V841" s="13"/>
      <c r="W841" s="13"/>
      <c r="X841" s="13"/>
      <c r="Y841" s="13"/>
      <c r="Z841" s="13"/>
    </row>
    <row r="842" ht="15.75" customHeight="1">
      <c r="B842" s="13"/>
      <c r="C842" s="117"/>
      <c r="D842" s="118"/>
      <c r="E842" s="119"/>
      <c r="F842" s="13"/>
      <c r="G842" s="13"/>
      <c r="H842" s="13"/>
      <c r="I842" s="13"/>
      <c r="J842" s="13"/>
      <c r="K842" s="13"/>
      <c r="L842" s="13"/>
      <c r="M842" s="13"/>
      <c r="N842" s="13"/>
      <c r="O842" s="13"/>
      <c r="P842" s="13"/>
      <c r="Q842" s="13"/>
      <c r="R842" s="13"/>
      <c r="S842" s="13"/>
      <c r="T842" s="13"/>
      <c r="U842" s="13"/>
      <c r="V842" s="13"/>
      <c r="W842" s="13"/>
      <c r="X842" s="13"/>
      <c r="Y842" s="13"/>
      <c r="Z842" s="13"/>
    </row>
    <row r="843" ht="15.75" customHeight="1">
      <c r="B843" s="13"/>
      <c r="C843" s="117"/>
      <c r="D843" s="118"/>
      <c r="E843" s="119"/>
      <c r="F843" s="13"/>
      <c r="G843" s="13"/>
      <c r="H843" s="13"/>
      <c r="I843" s="13"/>
      <c r="J843" s="13"/>
      <c r="K843" s="13"/>
      <c r="L843" s="13"/>
      <c r="M843" s="13"/>
      <c r="N843" s="13"/>
      <c r="O843" s="13"/>
      <c r="P843" s="13"/>
      <c r="Q843" s="13"/>
      <c r="R843" s="13"/>
      <c r="S843" s="13"/>
      <c r="T843" s="13"/>
      <c r="U843" s="13"/>
      <c r="V843" s="13"/>
      <c r="W843" s="13"/>
      <c r="X843" s="13"/>
      <c r="Y843" s="13"/>
      <c r="Z843" s="13"/>
    </row>
    <row r="844" ht="15.75" customHeight="1">
      <c r="B844" s="13"/>
      <c r="C844" s="117"/>
      <c r="D844" s="118"/>
      <c r="E844" s="119"/>
      <c r="F844" s="13"/>
      <c r="G844" s="13"/>
      <c r="H844" s="13"/>
      <c r="I844" s="13"/>
      <c r="J844" s="13"/>
      <c r="K844" s="13"/>
      <c r="L844" s="13"/>
      <c r="M844" s="13"/>
      <c r="N844" s="13"/>
      <c r="O844" s="13"/>
      <c r="P844" s="13"/>
      <c r="Q844" s="13"/>
      <c r="R844" s="13"/>
      <c r="S844" s="13"/>
      <c r="T844" s="13"/>
      <c r="U844" s="13"/>
      <c r="V844" s="13"/>
      <c r="W844" s="13"/>
      <c r="X844" s="13"/>
      <c r="Y844" s="13"/>
      <c r="Z844" s="13"/>
    </row>
    <row r="845" ht="15.75" customHeight="1">
      <c r="B845" s="13"/>
      <c r="C845" s="117"/>
      <c r="D845" s="118"/>
      <c r="E845" s="119"/>
      <c r="F845" s="13"/>
      <c r="G845" s="13"/>
      <c r="H845" s="13"/>
      <c r="I845" s="13"/>
      <c r="J845" s="13"/>
      <c r="K845" s="13"/>
      <c r="L845" s="13"/>
      <c r="M845" s="13"/>
      <c r="N845" s="13"/>
      <c r="O845" s="13"/>
      <c r="P845" s="13"/>
      <c r="Q845" s="13"/>
      <c r="R845" s="13"/>
      <c r="S845" s="13"/>
      <c r="T845" s="13"/>
      <c r="U845" s="13"/>
      <c r="V845" s="13"/>
      <c r="W845" s="13"/>
      <c r="X845" s="13"/>
      <c r="Y845" s="13"/>
      <c r="Z845" s="13"/>
    </row>
    <row r="846" ht="15.75" customHeight="1">
      <c r="B846" s="13"/>
      <c r="C846" s="117"/>
      <c r="D846" s="118"/>
      <c r="E846" s="119"/>
      <c r="F846" s="13"/>
      <c r="G846" s="13"/>
      <c r="H846" s="13"/>
      <c r="I846" s="13"/>
      <c r="J846" s="13"/>
      <c r="K846" s="13"/>
      <c r="L846" s="13"/>
      <c r="M846" s="13"/>
      <c r="N846" s="13"/>
      <c r="O846" s="13"/>
      <c r="P846" s="13"/>
      <c r="Q846" s="13"/>
      <c r="R846" s="13"/>
      <c r="S846" s="13"/>
      <c r="T846" s="13"/>
      <c r="U846" s="13"/>
      <c r="V846" s="13"/>
      <c r="W846" s="13"/>
      <c r="X846" s="13"/>
      <c r="Y846" s="13"/>
      <c r="Z846" s="13"/>
    </row>
    <row r="847" ht="15.75" customHeight="1">
      <c r="B847" s="13"/>
      <c r="C847" s="117"/>
      <c r="D847" s="118"/>
      <c r="E847" s="119"/>
      <c r="F847" s="13"/>
      <c r="G847" s="13"/>
      <c r="H847" s="13"/>
      <c r="I847" s="13"/>
      <c r="J847" s="13"/>
      <c r="K847" s="13"/>
      <c r="L847" s="13"/>
      <c r="M847" s="13"/>
      <c r="N847" s="13"/>
      <c r="O847" s="13"/>
      <c r="P847" s="13"/>
      <c r="Q847" s="13"/>
      <c r="R847" s="13"/>
      <c r="S847" s="13"/>
      <c r="T847" s="13"/>
      <c r="U847" s="13"/>
      <c r="V847" s="13"/>
      <c r="W847" s="13"/>
      <c r="X847" s="13"/>
      <c r="Y847" s="13"/>
      <c r="Z847" s="13"/>
    </row>
    <row r="848" ht="15.75" customHeight="1">
      <c r="B848" s="13"/>
      <c r="C848" s="117"/>
      <c r="D848" s="118"/>
      <c r="E848" s="119"/>
      <c r="F848" s="13"/>
      <c r="G848" s="13"/>
      <c r="H848" s="13"/>
      <c r="I848" s="13"/>
      <c r="J848" s="13"/>
      <c r="K848" s="13"/>
      <c r="L848" s="13"/>
      <c r="M848" s="13"/>
      <c r="N848" s="13"/>
      <c r="O848" s="13"/>
      <c r="P848" s="13"/>
      <c r="Q848" s="13"/>
      <c r="R848" s="13"/>
      <c r="S848" s="13"/>
      <c r="T848" s="13"/>
      <c r="U848" s="13"/>
      <c r="V848" s="13"/>
      <c r="W848" s="13"/>
      <c r="X848" s="13"/>
      <c r="Y848" s="13"/>
      <c r="Z848" s="13"/>
    </row>
    <row r="849" ht="15.75" customHeight="1">
      <c r="B849" s="13"/>
      <c r="C849" s="117"/>
      <c r="D849" s="118"/>
      <c r="E849" s="119"/>
      <c r="F849" s="13"/>
      <c r="G849" s="13"/>
      <c r="H849" s="13"/>
      <c r="I849" s="13"/>
      <c r="J849" s="13"/>
      <c r="K849" s="13"/>
      <c r="L849" s="13"/>
      <c r="M849" s="13"/>
      <c r="N849" s="13"/>
      <c r="O849" s="13"/>
      <c r="P849" s="13"/>
      <c r="Q849" s="13"/>
      <c r="R849" s="13"/>
      <c r="S849" s="13"/>
      <c r="T849" s="13"/>
      <c r="U849" s="13"/>
      <c r="V849" s="13"/>
      <c r="W849" s="13"/>
      <c r="X849" s="13"/>
      <c r="Y849" s="13"/>
      <c r="Z849" s="13"/>
    </row>
    <row r="850" ht="15.75" customHeight="1">
      <c r="B850" s="13"/>
      <c r="C850" s="117"/>
      <c r="D850" s="118"/>
      <c r="E850" s="119"/>
      <c r="F850" s="13"/>
      <c r="G850" s="13"/>
      <c r="H850" s="13"/>
      <c r="I850" s="13"/>
      <c r="J850" s="13"/>
      <c r="K850" s="13"/>
      <c r="L850" s="13"/>
      <c r="M850" s="13"/>
      <c r="N850" s="13"/>
      <c r="O850" s="13"/>
      <c r="P850" s="13"/>
      <c r="Q850" s="13"/>
      <c r="R850" s="13"/>
      <c r="S850" s="13"/>
      <c r="T850" s="13"/>
      <c r="U850" s="13"/>
      <c r="V850" s="13"/>
      <c r="W850" s="13"/>
      <c r="X850" s="13"/>
      <c r="Y850" s="13"/>
      <c r="Z850" s="13"/>
    </row>
    <row r="851" ht="15.75" customHeight="1">
      <c r="B851" s="13"/>
      <c r="C851" s="117"/>
      <c r="D851" s="118"/>
      <c r="E851" s="119"/>
      <c r="F851" s="13"/>
      <c r="G851" s="13"/>
      <c r="H851" s="13"/>
      <c r="I851" s="13"/>
      <c r="J851" s="13"/>
      <c r="K851" s="13"/>
      <c r="L851" s="13"/>
      <c r="M851" s="13"/>
      <c r="N851" s="13"/>
      <c r="O851" s="13"/>
      <c r="P851" s="13"/>
      <c r="Q851" s="13"/>
      <c r="R851" s="13"/>
      <c r="S851" s="13"/>
      <c r="T851" s="13"/>
      <c r="U851" s="13"/>
      <c r="V851" s="13"/>
      <c r="W851" s="13"/>
      <c r="X851" s="13"/>
      <c r="Y851" s="13"/>
      <c r="Z851" s="13"/>
    </row>
    <row r="852" ht="15.75" customHeight="1">
      <c r="B852" s="13"/>
      <c r="C852" s="117"/>
      <c r="D852" s="118"/>
      <c r="E852" s="119"/>
      <c r="F852" s="13"/>
      <c r="G852" s="13"/>
      <c r="H852" s="13"/>
      <c r="I852" s="13"/>
      <c r="J852" s="13"/>
      <c r="K852" s="13"/>
      <c r="L852" s="13"/>
      <c r="M852" s="13"/>
      <c r="N852" s="13"/>
      <c r="O852" s="13"/>
      <c r="P852" s="13"/>
      <c r="Q852" s="13"/>
      <c r="R852" s="13"/>
      <c r="S852" s="13"/>
      <c r="T852" s="13"/>
      <c r="U852" s="13"/>
      <c r="V852" s="13"/>
      <c r="W852" s="13"/>
      <c r="X852" s="13"/>
      <c r="Y852" s="13"/>
      <c r="Z852" s="13"/>
    </row>
    <row r="853" ht="15.75" customHeight="1">
      <c r="B853" s="13"/>
      <c r="C853" s="117"/>
      <c r="D853" s="118"/>
      <c r="E853" s="119"/>
      <c r="F853" s="13"/>
      <c r="G853" s="13"/>
      <c r="H853" s="13"/>
      <c r="I853" s="13"/>
      <c r="J853" s="13"/>
      <c r="K853" s="13"/>
      <c r="L853" s="13"/>
      <c r="M853" s="13"/>
      <c r="N853" s="13"/>
      <c r="O853" s="13"/>
      <c r="P853" s="13"/>
      <c r="Q853" s="13"/>
      <c r="R853" s="13"/>
      <c r="S853" s="13"/>
      <c r="T853" s="13"/>
      <c r="U853" s="13"/>
      <c r="V853" s="13"/>
      <c r="W853" s="13"/>
      <c r="X853" s="13"/>
      <c r="Y853" s="13"/>
      <c r="Z853" s="13"/>
    </row>
    <row r="854" ht="15.75" customHeight="1">
      <c r="B854" s="13"/>
      <c r="C854" s="117"/>
      <c r="D854" s="118"/>
      <c r="E854" s="119"/>
      <c r="F854" s="13"/>
      <c r="G854" s="13"/>
      <c r="H854" s="13"/>
      <c r="I854" s="13"/>
      <c r="J854" s="13"/>
      <c r="K854" s="13"/>
      <c r="L854" s="13"/>
      <c r="M854" s="13"/>
      <c r="N854" s="13"/>
      <c r="O854" s="13"/>
      <c r="P854" s="13"/>
      <c r="Q854" s="13"/>
      <c r="R854" s="13"/>
      <c r="S854" s="13"/>
      <c r="T854" s="13"/>
      <c r="U854" s="13"/>
      <c r="V854" s="13"/>
      <c r="W854" s="13"/>
      <c r="X854" s="13"/>
      <c r="Y854" s="13"/>
      <c r="Z854" s="13"/>
    </row>
    <row r="855" ht="15.75" customHeight="1">
      <c r="B855" s="13"/>
      <c r="C855" s="117"/>
      <c r="D855" s="118"/>
      <c r="E855" s="119"/>
      <c r="F855" s="13"/>
      <c r="G855" s="13"/>
      <c r="H855" s="13"/>
      <c r="I855" s="13"/>
      <c r="J855" s="13"/>
      <c r="K855" s="13"/>
      <c r="L855" s="13"/>
      <c r="M855" s="13"/>
      <c r="N855" s="13"/>
      <c r="O855" s="13"/>
      <c r="P855" s="13"/>
      <c r="Q855" s="13"/>
      <c r="R855" s="13"/>
      <c r="S855" s="13"/>
      <c r="T855" s="13"/>
      <c r="U855" s="13"/>
      <c r="V855" s="13"/>
      <c r="W855" s="13"/>
      <c r="X855" s="13"/>
      <c r="Y855" s="13"/>
      <c r="Z855" s="13"/>
    </row>
    <row r="856" ht="15.75" customHeight="1">
      <c r="B856" s="13"/>
      <c r="C856" s="117"/>
      <c r="D856" s="118"/>
      <c r="E856" s="119"/>
      <c r="F856" s="13"/>
      <c r="G856" s="13"/>
      <c r="H856" s="13"/>
      <c r="I856" s="13"/>
      <c r="J856" s="13"/>
      <c r="K856" s="13"/>
      <c r="L856" s="13"/>
      <c r="M856" s="13"/>
      <c r="N856" s="13"/>
      <c r="O856" s="13"/>
      <c r="P856" s="13"/>
      <c r="Q856" s="13"/>
      <c r="R856" s="13"/>
      <c r="S856" s="13"/>
      <c r="T856" s="13"/>
      <c r="U856" s="13"/>
      <c r="V856" s="13"/>
      <c r="W856" s="13"/>
      <c r="X856" s="13"/>
      <c r="Y856" s="13"/>
      <c r="Z856" s="13"/>
    </row>
    <row r="857" ht="15.75" customHeight="1">
      <c r="B857" s="13"/>
      <c r="C857" s="117"/>
      <c r="D857" s="118"/>
      <c r="E857" s="119"/>
      <c r="F857" s="13"/>
      <c r="G857" s="13"/>
      <c r="H857" s="13"/>
      <c r="I857" s="13"/>
      <c r="J857" s="13"/>
      <c r="K857" s="13"/>
      <c r="L857" s="13"/>
      <c r="M857" s="13"/>
      <c r="N857" s="13"/>
      <c r="O857" s="13"/>
      <c r="P857" s="13"/>
      <c r="Q857" s="13"/>
      <c r="R857" s="13"/>
      <c r="S857" s="13"/>
      <c r="T857" s="13"/>
      <c r="U857" s="13"/>
      <c r="V857" s="13"/>
      <c r="W857" s="13"/>
      <c r="X857" s="13"/>
      <c r="Y857" s="13"/>
      <c r="Z857" s="13"/>
    </row>
    <row r="858" ht="15.75" customHeight="1">
      <c r="B858" s="13"/>
      <c r="C858" s="117"/>
      <c r="D858" s="118"/>
      <c r="E858" s="119"/>
      <c r="F858" s="13"/>
      <c r="G858" s="13"/>
      <c r="H858" s="13"/>
      <c r="I858" s="13"/>
      <c r="J858" s="13"/>
      <c r="K858" s="13"/>
      <c r="L858" s="13"/>
      <c r="M858" s="13"/>
      <c r="N858" s="13"/>
      <c r="O858" s="13"/>
      <c r="P858" s="13"/>
      <c r="Q858" s="13"/>
      <c r="R858" s="13"/>
      <c r="S858" s="13"/>
      <c r="T858" s="13"/>
      <c r="U858" s="13"/>
      <c r="V858" s="13"/>
      <c r="W858" s="13"/>
      <c r="X858" s="13"/>
      <c r="Y858" s="13"/>
      <c r="Z858" s="13"/>
    </row>
    <row r="859" ht="15.75" customHeight="1">
      <c r="B859" s="13"/>
      <c r="C859" s="117"/>
      <c r="D859" s="118"/>
      <c r="E859" s="119"/>
      <c r="F859" s="13"/>
      <c r="G859" s="13"/>
      <c r="H859" s="13"/>
      <c r="I859" s="13"/>
      <c r="J859" s="13"/>
      <c r="K859" s="13"/>
      <c r="L859" s="13"/>
      <c r="M859" s="13"/>
      <c r="N859" s="13"/>
      <c r="O859" s="13"/>
      <c r="P859" s="13"/>
      <c r="Q859" s="13"/>
      <c r="R859" s="13"/>
      <c r="S859" s="13"/>
      <c r="T859" s="13"/>
      <c r="U859" s="13"/>
      <c r="V859" s="13"/>
      <c r="W859" s="13"/>
      <c r="X859" s="13"/>
      <c r="Y859" s="13"/>
      <c r="Z859" s="13"/>
    </row>
    <row r="860" ht="15.75" customHeight="1">
      <c r="B860" s="13"/>
      <c r="C860" s="117"/>
      <c r="D860" s="118"/>
      <c r="E860" s="119"/>
      <c r="F860" s="13"/>
      <c r="G860" s="13"/>
      <c r="H860" s="13"/>
      <c r="I860" s="13"/>
      <c r="J860" s="13"/>
      <c r="K860" s="13"/>
      <c r="L860" s="13"/>
      <c r="M860" s="13"/>
      <c r="N860" s="13"/>
      <c r="O860" s="13"/>
      <c r="P860" s="13"/>
      <c r="Q860" s="13"/>
      <c r="R860" s="13"/>
      <c r="S860" s="13"/>
      <c r="T860" s="13"/>
      <c r="U860" s="13"/>
      <c r="V860" s="13"/>
      <c r="W860" s="13"/>
      <c r="X860" s="13"/>
      <c r="Y860" s="13"/>
      <c r="Z860" s="13"/>
    </row>
    <row r="861" ht="15.75" customHeight="1">
      <c r="B861" s="13"/>
      <c r="C861" s="117"/>
      <c r="D861" s="118"/>
      <c r="E861" s="119"/>
      <c r="F861" s="13"/>
      <c r="G861" s="13"/>
      <c r="H861" s="13"/>
      <c r="I861" s="13"/>
      <c r="J861" s="13"/>
      <c r="K861" s="13"/>
      <c r="L861" s="13"/>
      <c r="M861" s="13"/>
      <c r="N861" s="13"/>
      <c r="O861" s="13"/>
      <c r="P861" s="13"/>
      <c r="Q861" s="13"/>
      <c r="R861" s="13"/>
      <c r="S861" s="13"/>
      <c r="T861" s="13"/>
      <c r="U861" s="13"/>
      <c r="V861" s="13"/>
      <c r="W861" s="13"/>
      <c r="X861" s="13"/>
      <c r="Y861" s="13"/>
      <c r="Z861" s="13"/>
    </row>
    <row r="862" ht="15.75" customHeight="1">
      <c r="B862" s="13"/>
      <c r="C862" s="117"/>
      <c r="D862" s="118"/>
      <c r="E862" s="119"/>
      <c r="F862" s="13"/>
      <c r="G862" s="13"/>
      <c r="H862" s="13"/>
      <c r="I862" s="13"/>
      <c r="J862" s="13"/>
      <c r="K862" s="13"/>
      <c r="L862" s="13"/>
      <c r="M862" s="13"/>
      <c r="N862" s="13"/>
      <c r="O862" s="13"/>
      <c r="P862" s="13"/>
      <c r="Q862" s="13"/>
      <c r="R862" s="13"/>
      <c r="S862" s="13"/>
      <c r="T862" s="13"/>
      <c r="U862" s="13"/>
      <c r="V862" s="13"/>
      <c r="W862" s="13"/>
      <c r="X862" s="13"/>
      <c r="Y862" s="13"/>
      <c r="Z862" s="13"/>
    </row>
    <row r="863" ht="15.75" customHeight="1">
      <c r="B863" s="13"/>
      <c r="C863" s="117"/>
      <c r="D863" s="118"/>
      <c r="E863" s="119"/>
      <c r="F863" s="13"/>
      <c r="G863" s="13"/>
      <c r="H863" s="13"/>
      <c r="I863" s="13"/>
      <c r="J863" s="13"/>
      <c r="K863" s="13"/>
      <c r="L863" s="13"/>
      <c r="M863" s="13"/>
      <c r="N863" s="13"/>
      <c r="O863" s="13"/>
      <c r="P863" s="13"/>
      <c r="Q863" s="13"/>
      <c r="R863" s="13"/>
      <c r="S863" s="13"/>
      <c r="T863" s="13"/>
      <c r="U863" s="13"/>
      <c r="V863" s="13"/>
      <c r="W863" s="13"/>
      <c r="X863" s="13"/>
      <c r="Y863" s="13"/>
      <c r="Z863" s="13"/>
    </row>
    <row r="864" ht="15.75" customHeight="1">
      <c r="B864" s="13"/>
      <c r="C864" s="117"/>
      <c r="D864" s="118"/>
      <c r="E864" s="119"/>
      <c r="F864" s="13"/>
      <c r="G864" s="13"/>
      <c r="H864" s="13"/>
      <c r="I864" s="13"/>
      <c r="J864" s="13"/>
      <c r="K864" s="13"/>
      <c r="L864" s="13"/>
      <c r="M864" s="13"/>
      <c r="N864" s="13"/>
      <c r="O864" s="13"/>
      <c r="P864" s="13"/>
      <c r="Q864" s="13"/>
      <c r="R864" s="13"/>
      <c r="S864" s="13"/>
      <c r="T864" s="13"/>
      <c r="U864" s="13"/>
      <c r="V864" s="13"/>
      <c r="W864" s="13"/>
      <c r="X864" s="13"/>
      <c r="Y864" s="13"/>
      <c r="Z864" s="13"/>
    </row>
    <row r="865" ht="15.75" customHeight="1">
      <c r="B865" s="13"/>
      <c r="C865" s="117"/>
      <c r="D865" s="118"/>
      <c r="E865" s="119"/>
      <c r="F865" s="13"/>
      <c r="G865" s="13"/>
      <c r="H865" s="13"/>
      <c r="I865" s="13"/>
      <c r="J865" s="13"/>
      <c r="K865" s="13"/>
      <c r="L865" s="13"/>
      <c r="M865" s="13"/>
      <c r="N865" s="13"/>
      <c r="O865" s="13"/>
      <c r="P865" s="13"/>
      <c r="Q865" s="13"/>
      <c r="R865" s="13"/>
      <c r="S865" s="13"/>
      <c r="T865" s="13"/>
      <c r="U865" s="13"/>
      <c r="V865" s="13"/>
      <c r="W865" s="13"/>
      <c r="X865" s="13"/>
      <c r="Y865" s="13"/>
      <c r="Z865" s="13"/>
    </row>
    <row r="866" ht="15.75" customHeight="1">
      <c r="B866" s="13"/>
      <c r="C866" s="117"/>
      <c r="D866" s="118"/>
      <c r="E866" s="119"/>
      <c r="F866" s="13"/>
      <c r="G866" s="13"/>
      <c r="H866" s="13"/>
      <c r="I866" s="13"/>
      <c r="J866" s="13"/>
      <c r="K866" s="13"/>
      <c r="L866" s="13"/>
      <c r="M866" s="13"/>
      <c r="N866" s="13"/>
      <c r="O866" s="13"/>
      <c r="P866" s="13"/>
      <c r="Q866" s="13"/>
      <c r="R866" s="13"/>
      <c r="S866" s="13"/>
      <c r="T866" s="13"/>
      <c r="U866" s="13"/>
      <c r="V866" s="13"/>
      <c r="W866" s="13"/>
      <c r="X866" s="13"/>
      <c r="Y866" s="13"/>
      <c r="Z866" s="13"/>
    </row>
    <row r="867" ht="15.75" customHeight="1">
      <c r="B867" s="13"/>
      <c r="C867" s="117"/>
      <c r="D867" s="118"/>
      <c r="E867" s="119"/>
      <c r="F867" s="13"/>
      <c r="G867" s="13"/>
      <c r="H867" s="13"/>
      <c r="I867" s="13"/>
      <c r="J867" s="13"/>
      <c r="K867" s="13"/>
      <c r="L867" s="13"/>
      <c r="M867" s="13"/>
      <c r="N867" s="13"/>
      <c r="O867" s="13"/>
      <c r="P867" s="13"/>
      <c r="Q867" s="13"/>
      <c r="R867" s="13"/>
      <c r="S867" s="13"/>
      <c r="T867" s="13"/>
      <c r="U867" s="13"/>
      <c r="V867" s="13"/>
      <c r="W867" s="13"/>
      <c r="X867" s="13"/>
      <c r="Y867" s="13"/>
      <c r="Z867" s="13"/>
    </row>
    <row r="868" ht="15.75" customHeight="1">
      <c r="B868" s="13"/>
      <c r="C868" s="117"/>
      <c r="D868" s="118"/>
      <c r="E868" s="119"/>
      <c r="F868" s="13"/>
      <c r="G868" s="13"/>
      <c r="H868" s="13"/>
      <c r="I868" s="13"/>
      <c r="J868" s="13"/>
      <c r="K868" s="13"/>
      <c r="L868" s="13"/>
      <c r="M868" s="13"/>
      <c r="N868" s="13"/>
      <c r="O868" s="13"/>
      <c r="P868" s="13"/>
      <c r="Q868" s="13"/>
      <c r="R868" s="13"/>
      <c r="S868" s="13"/>
      <c r="T868" s="13"/>
      <c r="U868" s="13"/>
      <c r="V868" s="13"/>
      <c r="W868" s="13"/>
      <c r="X868" s="13"/>
      <c r="Y868" s="13"/>
      <c r="Z868" s="13"/>
    </row>
    <row r="869" ht="15.75" customHeight="1">
      <c r="B869" s="13"/>
      <c r="C869" s="117"/>
      <c r="D869" s="118"/>
      <c r="E869" s="119"/>
      <c r="F869" s="13"/>
      <c r="G869" s="13"/>
      <c r="H869" s="13"/>
      <c r="I869" s="13"/>
      <c r="J869" s="13"/>
      <c r="K869" s="13"/>
      <c r="L869" s="13"/>
      <c r="M869" s="13"/>
      <c r="N869" s="13"/>
      <c r="O869" s="13"/>
      <c r="P869" s="13"/>
      <c r="Q869" s="13"/>
      <c r="R869" s="13"/>
      <c r="S869" s="13"/>
      <c r="T869" s="13"/>
      <c r="U869" s="13"/>
      <c r="V869" s="13"/>
      <c r="W869" s="13"/>
      <c r="X869" s="13"/>
      <c r="Y869" s="13"/>
      <c r="Z869" s="13"/>
    </row>
    <row r="870" ht="15.75" customHeight="1">
      <c r="B870" s="13"/>
      <c r="C870" s="117"/>
      <c r="D870" s="118"/>
      <c r="E870" s="119"/>
      <c r="F870" s="13"/>
      <c r="G870" s="13"/>
      <c r="H870" s="13"/>
      <c r="I870" s="13"/>
      <c r="J870" s="13"/>
      <c r="K870" s="13"/>
      <c r="L870" s="13"/>
      <c r="M870" s="13"/>
      <c r="N870" s="13"/>
      <c r="O870" s="13"/>
      <c r="P870" s="13"/>
      <c r="Q870" s="13"/>
      <c r="R870" s="13"/>
      <c r="S870" s="13"/>
      <c r="T870" s="13"/>
      <c r="U870" s="13"/>
      <c r="V870" s="13"/>
      <c r="W870" s="13"/>
      <c r="X870" s="13"/>
      <c r="Y870" s="13"/>
      <c r="Z870" s="13"/>
    </row>
    <row r="871" ht="15.75" customHeight="1">
      <c r="B871" s="13"/>
      <c r="C871" s="117"/>
      <c r="D871" s="118"/>
      <c r="E871" s="119"/>
      <c r="F871" s="13"/>
      <c r="G871" s="13"/>
      <c r="H871" s="13"/>
      <c r="I871" s="13"/>
      <c r="J871" s="13"/>
      <c r="K871" s="13"/>
      <c r="L871" s="13"/>
      <c r="M871" s="13"/>
      <c r="N871" s="13"/>
      <c r="O871" s="13"/>
      <c r="P871" s="13"/>
      <c r="Q871" s="13"/>
      <c r="R871" s="13"/>
      <c r="S871" s="13"/>
      <c r="T871" s="13"/>
      <c r="U871" s="13"/>
      <c r="V871" s="13"/>
      <c r="W871" s="13"/>
      <c r="X871" s="13"/>
      <c r="Y871" s="13"/>
      <c r="Z871" s="13"/>
    </row>
    <row r="872" ht="15.75" customHeight="1">
      <c r="B872" s="13"/>
      <c r="C872" s="117"/>
      <c r="D872" s="118"/>
      <c r="E872" s="119"/>
      <c r="F872" s="13"/>
      <c r="G872" s="13"/>
      <c r="H872" s="13"/>
      <c r="I872" s="13"/>
      <c r="J872" s="13"/>
      <c r="K872" s="13"/>
      <c r="L872" s="13"/>
      <c r="M872" s="13"/>
      <c r="N872" s="13"/>
      <c r="O872" s="13"/>
      <c r="P872" s="13"/>
      <c r="Q872" s="13"/>
      <c r="R872" s="13"/>
      <c r="S872" s="13"/>
      <c r="T872" s="13"/>
      <c r="U872" s="13"/>
      <c r="V872" s="13"/>
      <c r="W872" s="13"/>
      <c r="X872" s="13"/>
      <c r="Y872" s="13"/>
      <c r="Z872" s="13"/>
    </row>
    <row r="873" ht="15.75" customHeight="1">
      <c r="B873" s="13"/>
      <c r="C873" s="117"/>
      <c r="D873" s="118"/>
      <c r="E873" s="119"/>
      <c r="F873" s="13"/>
      <c r="G873" s="13"/>
      <c r="H873" s="13"/>
      <c r="I873" s="13"/>
      <c r="J873" s="13"/>
      <c r="K873" s="13"/>
      <c r="L873" s="13"/>
      <c r="M873" s="13"/>
      <c r="N873" s="13"/>
      <c r="O873" s="13"/>
      <c r="P873" s="13"/>
      <c r="Q873" s="13"/>
      <c r="R873" s="13"/>
      <c r="S873" s="13"/>
      <c r="T873" s="13"/>
      <c r="U873" s="13"/>
      <c r="V873" s="13"/>
      <c r="W873" s="13"/>
      <c r="X873" s="13"/>
      <c r="Y873" s="13"/>
      <c r="Z873" s="13"/>
    </row>
    <row r="874" ht="15.75" customHeight="1">
      <c r="B874" s="13"/>
      <c r="C874" s="117"/>
      <c r="D874" s="118"/>
      <c r="E874" s="119"/>
      <c r="F874" s="13"/>
      <c r="G874" s="13"/>
      <c r="H874" s="13"/>
      <c r="I874" s="13"/>
      <c r="J874" s="13"/>
      <c r="K874" s="13"/>
      <c r="L874" s="13"/>
      <c r="M874" s="13"/>
      <c r="N874" s="13"/>
      <c r="O874" s="13"/>
      <c r="P874" s="13"/>
      <c r="Q874" s="13"/>
      <c r="R874" s="13"/>
      <c r="S874" s="13"/>
      <c r="T874" s="13"/>
      <c r="U874" s="13"/>
      <c r="V874" s="13"/>
      <c r="W874" s="13"/>
      <c r="X874" s="13"/>
      <c r="Y874" s="13"/>
      <c r="Z874" s="13"/>
    </row>
    <row r="875" ht="15.75" customHeight="1">
      <c r="B875" s="13"/>
      <c r="C875" s="117"/>
      <c r="D875" s="118"/>
      <c r="E875" s="119"/>
      <c r="F875" s="13"/>
      <c r="G875" s="13"/>
      <c r="H875" s="13"/>
      <c r="I875" s="13"/>
      <c r="J875" s="13"/>
      <c r="K875" s="13"/>
      <c r="L875" s="13"/>
      <c r="M875" s="13"/>
      <c r="N875" s="13"/>
      <c r="O875" s="13"/>
      <c r="P875" s="13"/>
      <c r="Q875" s="13"/>
      <c r="R875" s="13"/>
      <c r="S875" s="13"/>
      <c r="T875" s="13"/>
      <c r="U875" s="13"/>
      <c r="V875" s="13"/>
      <c r="W875" s="13"/>
      <c r="X875" s="13"/>
      <c r="Y875" s="13"/>
      <c r="Z875" s="13"/>
    </row>
    <row r="876" ht="15.75" customHeight="1">
      <c r="B876" s="13"/>
      <c r="C876" s="117"/>
      <c r="D876" s="118"/>
      <c r="E876" s="119"/>
      <c r="F876" s="13"/>
      <c r="G876" s="13"/>
      <c r="H876" s="13"/>
      <c r="I876" s="13"/>
      <c r="J876" s="13"/>
      <c r="K876" s="13"/>
      <c r="L876" s="13"/>
      <c r="M876" s="13"/>
      <c r="N876" s="13"/>
      <c r="O876" s="13"/>
      <c r="P876" s="13"/>
      <c r="Q876" s="13"/>
      <c r="R876" s="13"/>
      <c r="S876" s="13"/>
      <c r="T876" s="13"/>
      <c r="U876" s="13"/>
      <c r="V876" s="13"/>
      <c r="W876" s="13"/>
      <c r="X876" s="13"/>
      <c r="Y876" s="13"/>
      <c r="Z876" s="13"/>
    </row>
    <row r="877" ht="15.75" customHeight="1">
      <c r="B877" s="13"/>
      <c r="C877" s="117"/>
      <c r="D877" s="118"/>
      <c r="E877" s="119"/>
      <c r="F877" s="13"/>
      <c r="G877" s="13"/>
      <c r="H877" s="13"/>
      <c r="I877" s="13"/>
      <c r="J877" s="13"/>
      <c r="K877" s="13"/>
      <c r="L877" s="13"/>
      <c r="M877" s="13"/>
      <c r="N877" s="13"/>
      <c r="O877" s="13"/>
      <c r="P877" s="13"/>
      <c r="Q877" s="13"/>
      <c r="R877" s="13"/>
      <c r="S877" s="13"/>
      <c r="T877" s="13"/>
      <c r="U877" s="13"/>
      <c r="V877" s="13"/>
      <c r="W877" s="13"/>
      <c r="X877" s="13"/>
      <c r="Y877" s="13"/>
      <c r="Z877" s="13"/>
    </row>
    <row r="878" ht="15.75" customHeight="1">
      <c r="B878" s="13"/>
      <c r="C878" s="117"/>
      <c r="D878" s="118"/>
      <c r="E878" s="119"/>
      <c r="F878" s="13"/>
      <c r="G878" s="13"/>
      <c r="H878" s="13"/>
      <c r="I878" s="13"/>
      <c r="J878" s="13"/>
      <c r="K878" s="13"/>
      <c r="L878" s="13"/>
      <c r="M878" s="13"/>
      <c r="N878" s="13"/>
      <c r="O878" s="13"/>
      <c r="P878" s="13"/>
      <c r="Q878" s="13"/>
      <c r="R878" s="13"/>
      <c r="S878" s="13"/>
      <c r="T878" s="13"/>
      <c r="U878" s="13"/>
      <c r="V878" s="13"/>
      <c r="W878" s="13"/>
      <c r="X878" s="13"/>
      <c r="Y878" s="13"/>
      <c r="Z878" s="13"/>
    </row>
    <row r="879" ht="15.75" customHeight="1">
      <c r="B879" s="13"/>
      <c r="C879" s="117"/>
      <c r="D879" s="118"/>
      <c r="E879" s="119"/>
      <c r="F879" s="13"/>
      <c r="G879" s="13"/>
      <c r="H879" s="13"/>
      <c r="I879" s="13"/>
      <c r="J879" s="13"/>
      <c r="K879" s="13"/>
      <c r="L879" s="13"/>
      <c r="M879" s="13"/>
      <c r="N879" s="13"/>
      <c r="O879" s="13"/>
      <c r="P879" s="13"/>
      <c r="Q879" s="13"/>
      <c r="R879" s="13"/>
      <c r="S879" s="13"/>
      <c r="T879" s="13"/>
      <c r="U879" s="13"/>
      <c r="V879" s="13"/>
      <c r="W879" s="13"/>
      <c r="X879" s="13"/>
      <c r="Y879" s="13"/>
      <c r="Z879" s="13"/>
    </row>
    <row r="880" ht="15.75" customHeight="1">
      <c r="B880" s="13"/>
      <c r="C880" s="117"/>
      <c r="D880" s="118"/>
      <c r="E880" s="119"/>
      <c r="F880" s="13"/>
      <c r="G880" s="13"/>
      <c r="H880" s="13"/>
      <c r="I880" s="13"/>
      <c r="J880" s="13"/>
      <c r="K880" s="13"/>
      <c r="L880" s="13"/>
      <c r="M880" s="13"/>
      <c r="N880" s="13"/>
      <c r="O880" s="13"/>
      <c r="P880" s="13"/>
      <c r="Q880" s="13"/>
      <c r="R880" s="13"/>
      <c r="S880" s="13"/>
      <c r="T880" s="13"/>
      <c r="U880" s="13"/>
      <c r="V880" s="13"/>
      <c r="W880" s="13"/>
      <c r="X880" s="13"/>
      <c r="Y880" s="13"/>
      <c r="Z880" s="13"/>
    </row>
    <row r="881" ht="15.75" customHeight="1">
      <c r="B881" s="13"/>
      <c r="C881" s="117"/>
      <c r="D881" s="118"/>
      <c r="E881" s="119"/>
      <c r="F881" s="13"/>
      <c r="G881" s="13"/>
      <c r="H881" s="13"/>
      <c r="I881" s="13"/>
      <c r="J881" s="13"/>
      <c r="K881" s="13"/>
      <c r="L881" s="13"/>
      <c r="M881" s="13"/>
      <c r="N881" s="13"/>
      <c r="O881" s="13"/>
      <c r="P881" s="13"/>
      <c r="Q881" s="13"/>
      <c r="R881" s="13"/>
      <c r="S881" s="13"/>
      <c r="T881" s="13"/>
      <c r="U881" s="13"/>
      <c r="V881" s="13"/>
      <c r="W881" s="13"/>
      <c r="X881" s="13"/>
      <c r="Y881" s="13"/>
      <c r="Z881" s="13"/>
    </row>
    <row r="882" ht="15.75" customHeight="1">
      <c r="B882" s="13"/>
      <c r="C882" s="117"/>
      <c r="D882" s="118"/>
      <c r="E882" s="119"/>
      <c r="F882" s="13"/>
      <c r="G882" s="13"/>
      <c r="H882" s="13"/>
      <c r="I882" s="13"/>
      <c r="J882" s="13"/>
      <c r="K882" s="13"/>
      <c r="L882" s="13"/>
      <c r="M882" s="13"/>
      <c r="N882" s="13"/>
      <c r="O882" s="13"/>
      <c r="P882" s="13"/>
      <c r="Q882" s="13"/>
      <c r="R882" s="13"/>
      <c r="S882" s="13"/>
      <c r="T882" s="13"/>
      <c r="U882" s="13"/>
      <c r="V882" s="13"/>
      <c r="W882" s="13"/>
      <c r="X882" s="13"/>
      <c r="Y882" s="13"/>
      <c r="Z882" s="13"/>
    </row>
    <row r="883" ht="15.75" customHeight="1">
      <c r="B883" s="13"/>
      <c r="C883" s="117"/>
      <c r="D883" s="118"/>
      <c r="E883" s="119"/>
      <c r="F883" s="13"/>
      <c r="G883" s="13"/>
      <c r="H883" s="13"/>
      <c r="I883" s="13"/>
      <c r="J883" s="13"/>
      <c r="K883" s="13"/>
      <c r="L883" s="13"/>
      <c r="M883" s="13"/>
      <c r="N883" s="13"/>
      <c r="O883" s="13"/>
      <c r="P883" s="13"/>
      <c r="Q883" s="13"/>
      <c r="R883" s="13"/>
      <c r="S883" s="13"/>
      <c r="T883" s="13"/>
      <c r="U883" s="13"/>
      <c r="V883" s="13"/>
      <c r="W883" s="13"/>
      <c r="X883" s="13"/>
      <c r="Y883" s="13"/>
      <c r="Z883" s="13"/>
    </row>
    <row r="884" ht="15.75" customHeight="1">
      <c r="B884" s="13"/>
      <c r="C884" s="117"/>
      <c r="D884" s="118"/>
      <c r="E884" s="119"/>
      <c r="F884" s="13"/>
      <c r="G884" s="13"/>
      <c r="H884" s="13"/>
      <c r="I884" s="13"/>
      <c r="J884" s="13"/>
      <c r="K884" s="13"/>
      <c r="L884" s="13"/>
      <c r="M884" s="13"/>
      <c r="N884" s="13"/>
      <c r="O884" s="13"/>
      <c r="P884" s="13"/>
      <c r="Q884" s="13"/>
      <c r="R884" s="13"/>
      <c r="S884" s="13"/>
      <c r="T884" s="13"/>
      <c r="U884" s="13"/>
      <c r="V884" s="13"/>
      <c r="W884" s="13"/>
      <c r="X884" s="13"/>
      <c r="Y884" s="13"/>
      <c r="Z884" s="13"/>
    </row>
    <row r="885" ht="15.75" customHeight="1">
      <c r="B885" s="13"/>
      <c r="C885" s="117"/>
      <c r="D885" s="118"/>
      <c r="E885" s="119"/>
      <c r="F885" s="13"/>
      <c r="G885" s="13"/>
      <c r="H885" s="13"/>
      <c r="I885" s="13"/>
      <c r="J885" s="13"/>
      <c r="K885" s="13"/>
      <c r="L885" s="13"/>
      <c r="M885" s="13"/>
      <c r="N885" s="13"/>
      <c r="O885" s="13"/>
      <c r="P885" s="13"/>
      <c r="Q885" s="13"/>
      <c r="R885" s="13"/>
      <c r="S885" s="13"/>
      <c r="T885" s="13"/>
      <c r="U885" s="13"/>
      <c r="V885" s="13"/>
      <c r="W885" s="13"/>
      <c r="X885" s="13"/>
      <c r="Y885" s="13"/>
      <c r="Z885" s="13"/>
    </row>
    <row r="886" ht="15.75" customHeight="1">
      <c r="B886" s="13"/>
      <c r="C886" s="117"/>
      <c r="D886" s="118"/>
      <c r="E886" s="119"/>
      <c r="F886" s="13"/>
      <c r="G886" s="13"/>
      <c r="H886" s="13"/>
      <c r="I886" s="13"/>
      <c r="J886" s="13"/>
      <c r="K886" s="13"/>
      <c r="L886" s="13"/>
      <c r="M886" s="13"/>
      <c r="N886" s="13"/>
      <c r="O886" s="13"/>
      <c r="P886" s="13"/>
      <c r="Q886" s="13"/>
      <c r="R886" s="13"/>
      <c r="S886" s="13"/>
      <c r="T886" s="13"/>
      <c r="U886" s="13"/>
      <c r="V886" s="13"/>
      <c r="W886" s="13"/>
      <c r="X886" s="13"/>
      <c r="Y886" s="13"/>
      <c r="Z886" s="13"/>
    </row>
    <row r="887" ht="15.75" customHeight="1">
      <c r="B887" s="13"/>
      <c r="C887" s="117"/>
      <c r="D887" s="118"/>
      <c r="E887" s="119"/>
      <c r="F887" s="13"/>
      <c r="G887" s="13"/>
      <c r="H887" s="13"/>
      <c r="I887" s="13"/>
      <c r="J887" s="13"/>
      <c r="K887" s="13"/>
      <c r="L887" s="13"/>
      <c r="M887" s="13"/>
      <c r="N887" s="13"/>
      <c r="O887" s="13"/>
      <c r="P887" s="13"/>
      <c r="Q887" s="13"/>
      <c r="R887" s="13"/>
      <c r="S887" s="13"/>
      <c r="T887" s="13"/>
      <c r="U887" s="13"/>
      <c r="V887" s="13"/>
      <c r="W887" s="13"/>
      <c r="X887" s="13"/>
      <c r="Y887" s="13"/>
      <c r="Z887" s="13"/>
    </row>
    <row r="888" ht="15.75" customHeight="1">
      <c r="B888" s="13"/>
      <c r="C888" s="117"/>
      <c r="D888" s="118"/>
      <c r="E888" s="119"/>
      <c r="F888" s="13"/>
      <c r="G888" s="13"/>
      <c r="H888" s="13"/>
      <c r="I888" s="13"/>
      <c r="J888" s="13"/>
      <c r="K888" s="13"/>
      <c r="L888" s="13"/>
      <c r="M888" s="13"/>
      <c r="N888" s="13"/>
      <c r="O888" s="13"/>
      <c r="P888" s="13"/>
      <c r="Q888" s="13"/>
      <c r="R888" s="13"/>
      <c r="S888" s="13"/>
      <c r="T888" s="13"/>
      <c r="U888" s="13"/>
      <c r="V888" s="13"/>
      <c r="W888" s="13"/>
      <c r="X888" s="13"/>
      <c r="Y888" s="13"/>
      <c r="Z888" s="13"/>
    </row>
    <row r="889" ht="15.75" customHeight="1">
      <c r="B889" s="13"/>
      <c r="C889" s="117"/>
      <c r="D889" s="118"/>
      <c r="E889" s="119"/>
      <c r="F889" s="13"/>
      <c r="G889" s="13"/>
      <c r="H889" s="13"/>
      <c r="I889" s="13"/>
      <c r="J889" s="13"/>
      <c r="K889" s="13"/>
      <c r="L889" s="13"/>
      <c r="M889" s="13"/>
      <c r="N889" s="13"/>
      <c r="O889" s="13"/>
      <c r="P889" s="13"/>
      <c r="Q889" s="13"/>
      <c r="R889" s="13"/>
      <c r="S889" s="13"/>
      <c r="T889" s="13"/>
      <c r="U889" s="13"/>
      <c r="V889" s="13"/>
      <c r="W889" s="13"/>
      <c r="X889" s="13"/>
      <c r="Y889" s="13"/>
      <c r="Z889" s="13"/>
    </row>
    <row r="890" ht="15.75" customHeight="1">
      <c r="B890" s="13"/>
      <c r="C890" s="117"/>
      <c r="D890" s="118"/>
      <c r="E890" s="119"/>
      <c r="F890" s="13"/>
      <c r="G890" s="13"/>
      <c r="H890" s="13"/>
      <c r="I890" s="13"/>
      <c r="J890" s="13"/>
      <c r="K890" s="13"/>
      <c r="L890" s="13"/>
      <c r="M890" s="13"/>
      <c r="N890" s="13"/>
      <c r="O890" s="13"/>
      <c r="P890" s="13"/>
      <c r="Q890" s="13"/>
      <c r="R890" s="13"/>
      <c r="S890" s="13"/>
      <c r="T890" s="13"/>
      <c r="U890" s="13"/>
      <c r="V890" s="13"/>
      <c r="W890" s="13"/>
      <c r="X890" s="13"/>
      <c r="Y890" s="13"/>
      <c r="Z890" s="13"/>
    </row>
    <row r="891" ht="15.75" customHeight="1">
      <c r="B891" s="13"/>
      <c r="C891" s="117"/>
      <c r="D891" s="118"/>
      <c r="E891" s="119"/>
      <c r="F891" s="13"/>
      <c r="G891" s="13"/>
      <c r="H891" s="13"/>
      <c r="I891" s="13"/>
      <c r="J891" s="13"/>
      <c r="K891" s="13"/>
      <c r="L891" s="13"/>
      <c r="M891" s="13"/>
      <c r="N891" s="13"/>
      <c r="O891" s="13"/>
      <c r="P891" s="13"/>
      <c r="Q891" s="13"/>
      <c r="R891" s="13"/>
      <c r="S891" s="13"/>
      <c r="T891" s="13"/>
      <c r="U891" s="13"/>
      <c r="V891" s="13"/>
      <c r="W891" s="13"/>
      <c r="X891" s="13"/>
      <c r="Y891" s="13"/>
      <c r="Z891" s="13"/>
    </row>
    <row r="892" ht="15.75" customHeight="1">
      <c r="B892" s="13"/>
      <c r="C892" s="117"/>
      <c r="D892" s="118"/>
      <c r="E892" s="119"/>
      <c r="F892" s="13"/>
      <c r="G892" s="13"/>
      <c r="H892" s="13"/>
      <c r="I892" s="13"/>
      <c r="J892" s="13"/>
      <c r="K892" s="13"/>
      <c r="L892" s="13"/>
      <c r="M892" s="13"/>
      <c r="N892" s="13"/>
      <c r="O892" s="13"/>
      <c r="P892" s="13"/>
      <c r="Q892" s="13"/>
      <c r="R892" s="13"/>
      <c r="S892" s="13"/>
      <c r="T892" s="13"/>
      <c r="U892" s="13"/>
      <c r="V892" s="13"/>
      <c r="W892" s="13"/>
      <c r="X892" s="13"/>
      <c r="Y892" s="13"/>
      <c r="Z892" s="13"/>
    </row>
    <row r="893" ht="15.75" customHeight="1">
      <c r="B893" s="13"/>
      <c r="C893" s="117"/>
      <c r="D893" s="118"/>
      <c r="E893" s="119"/>
      <c r="F893" s="13"/>
      <c r="G893" s="13"/>
      <c r="H893" s="13"/>
      <c r="I893" s="13"/>
      <c r="J893" s="13"/>
      <c r="K893" s="13"/>
      <c r="L893" s="13"/>
      <c r="M893" s="13"/>
      <c r="N893" s="13"/>
      <c r="O893" s="13"/>
      <c r="P893" s="13"/>
      <c r="Q893" s="13"/>
      <c r="R893" s="13"/>
      <c r="S893" s="13"/>
      <c r="T893" s="13"/>
      <c r="U893" s="13"/>
      <c r="V893" s="13"/>
      <c r="W893" s="13"/>
      <c r="X893" s="13"/>
      <c r="Y893" s="13"/>
      <c r="Z893" s="13"/>
    </row>
    <row r="894" ht="15.75" customHeight="1">
      <c r="B894" s="13"/>
      <c r="C894" s="117"/>
      <c r="D894" s="118"/>
      <c r="E894" s="119"/>
      <c r="F894" s="13"/>
      <c r="G894" s="13"/>
      <c r="H894" s="13"/>
      <c r="I894" s="13"/>
      <c r="J894" s="13"/>
      <c r="K894" s="13"/>
      <c r="L894" s="13"/>
      <c r="M894" s="13"/>
      <c r="N894" s="13"/>
      <c r="O894" s="13"/>
      <c r="P894" s="13"/>
      <c r="Q894" s="13"/>
      <c r="R894" s="13"/>
      <c r="S894" s="13"/>
      <c r="T894" s="13"/>
      <c r="U894" s="13"/>
      <c r="V894" s="13"/>
      <c r="W894" s="13"/>
      <c r="X894" s="13"/>
      <c r="Y894" s="13"/>
      <c r="Z894" s="13"/>
    </row>
    <row r="895" ht="15.75" customHeight="1">
      <c r="B895" s="13"/>
      <c r="C895" s="117"/>
      <c r="D895" s="118"/>
      <c r="E895" s="119"/>
      <c r="F895" s="13"/>
      <c r="G895" s="13"/>
      <c r="H895" s="13"/>
      <c r="I895" s="13"/>
      <c r="J895" s="13"/>
      <c r="K895" s="13"/>
      <c r="L895" s="13"/>
      <c r="M895" s="13"/>
      <c r="N895" s="13"/>
      <c r="O895" s="13"/>
      <c r="P895" s="13"/>
      <c r="Q895" s="13"/>
      <c r="R895" s="13"/>
      <c r="S895" s="13"/>
      <c r="T895" s="13"/>
      <c r="U895" s="13"/>
      <c r="V895" s="13"/>
      <c r="W895" s="13"/>
      <c r="X895" s="13"/>
      <c r="Y895" s="13"/>
      <c r="Z895" s="13"/>
    </row>
    <row r="896" ht="15.75" customHeight="1">
      <c r="B896" s="13"/>
      <c r="C896" s="117"/>
      <c r="D896" s="118"/>
      <c r="E896" s="119"/>
      <c r="F896" s="13"/>
      <c r="G896" s="13"/>
      <c r="H896" s="13"/>
      <c r="I896" s="13"/>
      <c r="J896" s="13"/>
      <c r="K896" s="13"/>
      <c r="L896" s="13"/>
      <c r="M896" s="13"/>
      <c r="N896" s="13"/>
      <c r="O896" s="13"/>
      <c r="P896" s="13"/>
      <c r="Q896" s="13"/>
      <c r="R896" s="13"/>
      <c r="S896" s="13"/>
      <c r="T896" s="13"/>
      <c r="U896" s="13"/>
      <c r="V896" s="13"/>
      <c r="W896" s="13"/>
      <c r="X896" s="13"/>
      <c r="Y896" s="13"/>
      <c r="Z896" s="13"/>
    </row>
    <row r="897" ht="15.75" customHeight="1">
      <c r="B897" s="13"/>
      <c r="C897" s="117"/>
      <c r="D897" s="118"/>
      <c r="E897" s="119"/>
      <c r="F897" s="13"/>
      <c r="G897" s="13"/>
      <c r="H897" s="13"/>
      <c r="I897" s="13"/>
      <c r="J897" s="13"/>
      <c r="K897" s="13"/>
      <c r="L897" s="13"/>
      <c r="M897" s="13"/>
      <c r="N897" s="13"/>
      <c r="O897" s="13"/>
      <c r="P897" s="13"/>
      <c r="Q897" s="13"/>
      <c r="R897" s="13"/>
      <c r="S897" s="13"/>
      <c r="T897" s="13"/>
      <c r="U897" s="13"/>
      <c r="V897" s="13"/>
      <c r="W897" s="13"/>
      <c r="X897" s="13"/>
      <c r="Y897" s="13"/>
      <c r="Z897" s="13"/>
    </row>
    <row r="898" ht="15.75" customHeight="1">
      <c r="B898" s="13"/>
      <c r="C898" s="117"/>
      <c r="D898" s="118"/>
      <c r="E898" s="119"/>
      <c r="F898" s="13"/>
      <c r="G898" s="13"/>
      <c r="H898" s="13"/>
      <c r="I898" s="13"/>
      <c r="J898" s="13"/>
      <c r="K898" s="13"/>
      <c r="L898" s="13"/>
      <c r="M898" s="13"/>
      <c r="N898" s="13"/>
      <c r="O898" s="13"/>
      <c r="P898" s="13"/>
      <c r="Q898" s="13"/>
      <c r="R898" s="13"/>
      <c r="S898" s="13"/>
      <c r="T898" s="13"/>
      <c r="U898" s="13"/>
      <c r="V898" s="13"/>
      <c r="W898" s="13"/>
      <c r="X898" s="13"/>
      <c r="Y898" s="13"/>
      <c r="Z898" s="13"/>
    </row>
    <row r="899" ht="15.75" customHeight="1">
      <c r="B899" s="13"/>
      <c r="C899" s="117"/>
      <c r="D899" s="118"/>
      <c r="E899" s="119"/>
      <c r="F899" s="13"/>
      <c r="G899" s="13"/>
      <c r="H899" s="13"/>
      <c r="I899" s="13"/>
      <c r="J899" s="13"/>
      <c r="K899" s="13"/>
      <c r="L899" s="13"/>
      <c r="M899" s="13"/>
      <c r="N899" s="13"/>
      <c r="O899" s="13"/>
      <c r="P899" s="13"/>
      <c r="Q899" s="13"/>
      <c r="R899" s="13"/>
      <c r="S899" s="13"/>
      <c r="T899" s="13"/>
      <c r="U899" s="13"/>
      <c r="V899" s="13"/>
      <c r="W899" s="13"/>
      <c r="X899" s="13"/>
      <c r="Y899" s="13"/>
      <c r="Z899" s="13"/>
    </row>
    <row r="900" ht="15.75" customHeight="1">
      <c r="B900" s="13"/>
      <c r="C900" s="117"/>
      <c r="D900" s="118"/>
      <c r="E900" s="119"/>
      <c r="F900" s="13"/>
      <c r="G900" s="13"/>
      <c r="H900" s="13"/>
      <c r="I900" s="13"/>
      <c r="J900" s="13"/>
      <c r="K900" s="13"/>
      <c r="L900" s="13"/>
      <c r="M900" s="13"/>
      <c r="N900" s="13"/>
      <c r="O900" s="13"/>
      <c r="P900" s="13"/>
      <c r="Q900" s="13"/>
      <c r="R900" s="13"/>
      <c r="S900" s="13"/>
      <c r="T900" s="13"/>
      <c r="U900" s="13"/>
      <c r="V900" s="13"/>
      <c r="W900" s="13"/>
      <c r="X900" s="13"/>
      <c r="Y900" s="13"/>
      <c r="Z900" s="13"/>
    </row>
    <row r="901" ht="15.75" customHeight="1">
      <c r="B901" s="13"/>
      <c r="C901" s="117"/>
      <c r="D901" s="118"/>
      <c r="E901" s="119"/>
      <c r="F901" s="13"/>
      <c r="G901" s="13"/>
      <c r="H901" s="13"/>
      <c r="I901" s="13"/>
      <c r="J901" s="13"/>
      <c r="K901" s="13"/>
      <c r="L901" s="13"/>
      <c r="M901" s="13"/>
      <c r="N901" s="13"/>
      <c r="O901" s="13"/>
      <c r="P901" s="13"/>
      <c r="Q901" s="13"/>
      <c r="R901" s="13"/>
      <c r="S901" s="13"/>
      <c r="T901" s="13"/>
      <c r="U901" s="13"/>
      <c r="V901" s="13"/>
      <c r="W901" s="13"/>
      <c r="X901" s="13"/>
      <c r="Y901" s="13"/>
      <c r="Z901" s="13"/>
    </row>
    <row r="902" ht="15.75" customHeight="1">
      <c r="B902" s="13"/>
      <c r="C902" s="117"/>
      <c r="D902" s="118"/>
      <c r="E902" s="119"/>
      <c r="F902" s="13"/>
      <c r="G902" s="13"/>
      <c r="H902" s="13"/>
      <c r="I902" s="13"/>
      <c r="J902" s="13"/>
      <c r="K902" s="13"/>
      <c r="L902" s="13"/>
      <c r="M902" s="13"/>
      <c r="N902" s="13"/>
      <c r="O902" s="13"/>
      <c r="P902" s="13"/>
      <c r="Q902" s="13"/>
      <c r="R902" s="13"/>
      <c r="S902" s="13"/>
      <c r="T902" s="13"/>
      <c r="U902" s="13"/>
      <c r="V902" s="13"/>
      <c r="W902" s="13"/>
      <c r="X902" s="13"/>
      <c r="Y902" s="13"/>
      <c r="Z902" s="13"/>
    </row>
    <row r="903" ht="15.75" customHeight="1">
      <c r="B903" s="13"/>
      <c r="C903" s="117"/>
      <c r="D903" s="118"/>
      <c r="E903" s="119"/>
      <c r="F903" s="13"/>
      <c r="G903" s="13"/>
      <c r="H903" s="13"/>
      <c r="I903" s="13"/>
      <c r="J903" s="13"/>
      <c r="K903" s="13"/>
      <c r="L903" s="13"/>
      <c r="M903" s="13"/>
      <c r="N903" s="13"/>
      <c r="O903" s="13"/>
      <c r="P903" s="13"/>
      <c r="Q903" s="13"/>
      <c r="R903" s="13"/>
      <c r="S903" s="13"/>
      <c r="T903" s="13"/>
      <c r="U903" s="13"/>
      <c r="V903" s="13"/>
      <c r="W903" s="13"/>
      <c r="X903" s="13"/>
      <c r="Y903" s="13"/>
      <c r="Z903" s="13"/>
    </row>
    <row r="904" ht="15.75" customHeight="1">
      <c r="B904" s="13"/>
      <c r="C904" s="117"/>
      <c r="D904" s="118"/>
      <c r="E904" s="119"/>
      <c r="F904" s="13"/>
      <c r="G904" s="13"/>
      <c r="H904" s="13"/>
      <c r="I904" s="13"/>
      <c r="J904" s="13"/>
      <c r="K904" s="13"/>
      <c r="L904" s="13"/>
      <c r="M904" s="13"/>
      <c r="N904" s="13"/>
      <c r="O904" s="13"/>
      <c r="P904" s="13"/>
      <c r="Q904" s="13"/>
      <c r="R904" s="13"/>
      <c r="S904" s="13"/>
      <c r="T904" s="13"/>
      <c r="U904" s="13"/>
      <c r="V904" s="13"/>
      <c r="W904" s="13"/>
      <c r="X904" s="13"/>
      <c r="Y904" s="13"/>
      <c r="Z904" s="13"/>
    </row>
    <row r="905" ht="15.75" customHeight="1">
      <c r="B905" s="13"/>
      <c r="C905" s="117"/>
      <c r="D905" s="118"/>
      <c r="E905" s="119"/>
      <c r="F905" s="13"/>
      <c r="G905" s="13"/>
      <c r="H905" s="13"/>
      <c r="I905" s="13"/>
      <c r="J905" s="13"/>
      <c r="K905" s="13"/>
      <c r="L905" s="13"/>
      <c r="M905" s="13"/>
      <c r="N905" s="13"/>
      <c r="O905" s="13"/>
      <c r="P905" s="13"/>
      <c r="Q905" s="13"/>
      <c r="R905" s="13"/>
      <c r="S905" s="13"/>
      <c r="T905" s="13"/>
      <c r="U905" s="13"/>
      <c r="V905" s="13"/>
      <c r="W905" s="13"/>
      <c r="X905" s="13"/>
      <c r="Y905" s="13"/>
      <c r="Z905" s="13"/>
    </row>
    <row r="906" ht="15.75" customHeight="1">
      <c r="B906" s="13"/>
      <c r="C906" s="117"/>
      <c r="D906" s="118"/>
      <c r="E906" s="119"/>
      <c r="F906" s="13"/>
      <c r="G906" s="13"/>
      <c r="H906" s="13"/>
      <c r="I906" s="13"/>
      <c r="J906" s="13"/>
      <c r="K906" s="13"/>
      <c r="L906" s="13"/>
      <c r="M906" s="13"/>
      <c r="N906" s="13"/>
      <c r="O906" s="13"/>
      <c r="P906" s="13"/>
      <c r="Q906" s="13"/>
      <c r="R906" s="13"/>
      <c r="S906" s="13"/>
      <c r="T906" s="13"/>
      <c r="U906" s="13"/>
      <c r="V906" s="13"/>
      <c r="W906" s="13"/>
      <c r="X906" s="13"/>
      <c r="Y906" s="13"/>
      <c r="Z906" s="13"/>
    </row>
    <row r="907" ht="15.75" customHeight="1">
      <c r="B907" s="13"/>
      <c r="C907" s="117"/>
      <c r="D907" s="118"/>
      <c r="E907" s="119"/>
      <c r="F907" s="13"/>
      <c r="G907" s="13"/>
      <c r="H907" s="13"/>
      <c r="I907" s="13"/>
      <c r="J907" s="13"/>
      <c r="K907" s="13"/>
      <c r="L907" s="13"/>
      <c r="M907" s="13"/>
      <c r="N907" s="13"/>
      <c r="O907" s="13"/>
      <c r="P907" s="13"/>
      <c r="Q907" s="13"/>
      <c r="R907" s="13"/>
      <c r="S907" s="13"/>
      <c r="T907" s="13"/>
      <c r="U907" s="13"/>
      <c r="V907" s="13"/>
      <c r="W907" s="13"/>
      <c r="X907" s="13"/>
      <c r="Y907" s="13"/>
      <c r="Z907" s="13"/>
    </row>
    <row r="908" ht="15.75" customHeight="1">
      <c r="B908" s="13"/>
      <c r="C908" s="117"/>
      <c r="D908" s="118"/>
      <c r="E908" s="119"/>
      <c r="F908" s="13"/>
      <c r="G908" s="13"/>
      <c r="H908" s="13"/>
      <c r="I908" s="13"/>
      <c r="J908" s="13"/>
      <c r="K908" s="13"/>
      <c r="L908" s="13"/>
      <c r="M908" s="13"/>
      <c r="N908" s="13"/>
      <c r="O908" s="13"/>
      <c r="P908" s="13"/>
      <c r="Q908" s="13"/>
      <c r="R908" s="13"/>
      <c r="S908" s="13"/>
      <c r="T908" s="13"/>
      <c r="U908" s="13"/>
      <c r="V908" s="13"/>
      <c r="W908" s="13"/>
      <c r="X908" s="13"/>
      <c r="Y908" s="13"/>
      <c r="Z908" s="13"/>
    </row>
    <row r="909" ht="15.75" customHeight="1">
      <c r="B909" s="13"/>
      <c r="C909" s="117"/>
      <c r="D909" s="118"/>
      <c r="E909" s="119"/>
      <c r="F909" s="13"/>
      <c r="G909" s="13"/>
      <c r="H909" s="13"/>
      <c r="I909" s="13"/>
      <c r="J909" s="13"/>
      <c r="K909" s="13"/>
      <c r="L909" s="13"/>
      <c r="M909" s="13"/>
      <c r="N909" s="13"/>
      <c r="O909" s="13"/>
      <c r="P909" s="13"/>
      <c r="Q909" s="13"/>
      <c r="R909" s="13"/>
      <c r="S909" s="13"/>
      <c r="T909" s="13"/>
      <c r="U909" s="13"/>
      <c r="V909" s="13"/>
      <c r="W909" s="13"/>
      <c r="X909" s="13"/>
      <c r="Y909" s="13"/>
      <c r="Z909" s="13"/>
    </row>
    <row r="910" ht="15.75" customHeight="1">
      <c r="B910" s="13"/>
      <c r="C910" s="117"/>
      <c r="D910" s="118"/>
      <c r="E910" s="119"/>
      <c r="F910" s="13"/>
      <c r="G910" s="13"/>
      <c r="H910" s="13"/>
      <c r="I910" s="13"/>
      <c r="J910" s="13"/>
      <c r="K910" s="13"/>
      <c r="L910" s="13"/>
      <c r="M910" s="13"/>
      <c r="N910" s="13"/>
      <c r="O910" s="13"/>
      <c r="P910" s="13"/>
      <c r="Q910" s="13"/>
      <c r="R910" s="13"/>
      <c r="S910" s="13"/>
      <c r="T910" s="13"/>
      <c r="U910" s="13"/>
      <c r="V910" s="13"/>
      <c r="W910" s="13"/>
      <c r="X910" s="13"/>
      <c r="Y910" s="13"/>
      <c r="Z910" s="13"/>
    </row>
    <row r="911" ht="15.75" customHeight="1">
      <c r="B911" s="13"/>
      <c r="C911" s="117"/>
      <c r="D911" s="118"/>
      <c r="E911" s="119"/>
      <c r="F911" s="13"/>
      <c r="G911" s="13"/>
      <c r="H911" s="13"/>
      <c r="I911" s="13"/>
      <c r="J911" s="13"/>
      <c r="K911" s="13"/>
      <c r="L911" s="13"/>
      <c r="M911" s="13"/>
      <c r="N911" s="13"/>
      <c r="O911" s="13"/>
      <c r="P911" s="13"/>
      <c r="Q911" s="13"/>
      <c r="R911" s="13"/>
      <c r="S911" s="13"/>
      <c r="T911" s="13"/>
      <c r="U911" s="13"/>
      <c r="V911" s="13"/>
      <c r="W911" s="13"/>
      <c r="X911" s="13"/>
      <c r="Y911" s="13"/>
      <c r="Z911" s="13"/>
    </row>
    <row r="912" ht="15.75" customHeight="1">
      <c r="B912" s="13"/>
      <c r="C912" s="117"/>
      <c r="D912" s="118"/>
      <c r="E912" s="119"/>
      <c r="F912" s="13"/>
      <c r="G912" s="13"/>
      <c r="H912" s="13"/>
      <c r="I912" s="13"/>
      <c r="J912" s="13"/>
      <c r="K912" s="13"/>
      <c r="L912" s="13"/>
      <c r="M912" s="13"/>
      <c r="N912" s="13"/>
      <c r="O912" s="13"/>
      <c r="P912" s="13"/>
      <c r="Q912" s="13"/>
      <c r="R912" s="13"/>
      <c r="S912" s="13"/>
      <c r="T912" s="13"/>
      <c r="U912" s="13"/>
      <c r="V912" s="13"/>
      <c r="W912" s="13"/>
      <c r="X912" s="13"/>
      <c r="Y912" s="13"/>
      <c r="Z912" s="13"/>
    </row>
    <row r="913" ht="15.75" customHeight="1">
      <c r="B913" s="13"/>
      <c r="C913" s="117"/>
      <c r="D913" s="118"/>
      <c r="E913" s="119"/>
      <c r="F913" s="13"/>
      <c r="G913" s="13"/>
      <c r="H913" s="13"/>
      <c r="I913" s="13"/>
      <c r="J913" s="13"/>
      <c r="K913" s="13"/>
      <c r="L913" s="13"/>
      <c r="M913" s="13"/>
      <c r="N913" s="13"/>
      <c r="O913" s="13"/>
      <c r="P913" s="13"/>
      <c r="Q913" s="13"/>
      <c r="R913" s="13"/>
      <c r="S913" s="13"/>
      <c r="T913" s="13"/>
      <c r="U913" s="13"/>
      <c r="V913" s="13"/>
      <c r="W913" s="13"/>
      <c r="X913" s="13"/>
      <c r="Y913" s="13"/>
      <c r="Z913" s="13"/>
    </row>
    <row r="914" ht="15.75" customHeight="1">
      <c r="B914" s="13"/>
      <c r="C914" s="117"/>
      <c r="D914" s="118"/>
      <c r="E914" s="119"/>
      <c r="F914" s="13"/>
      <c r="G914" s="13"/>
      <c r="H914" s="13"/>
      <c r="I914" s="13"/>
      <c r="J914" s="13"/>
      <c r="K914" s="13"/>
      <c r="L914" s="13"/>
      <c r="M914" s="13"/>
      <c r="N914" s="13"/>
      <c r="O914" s="13"/>
      <c r="P914" s="13"/>
      <c r="Q914" s="13"/>
      <c r="R914" s="13"/>
      <c r="S914" s="13"/>
      <c r="T914" s="13"/>
      <c r="U914" s="13"/>
      <c r="V914" s="13"/>
      <c r="W914" s="13"/>
      <c r="X914" s="13"/>
      <c r="Y914" s="13"/>
      <c r="Z914" s="13"/>
    </row>
    <row r="915" ht="15.75" customHeight="1">
      <c r="B915" s="13"/>
      <c r="C915" s="117"/>
      <c r="D915" s="118"/>
      <c r="E915" s="119"/>
      <c r="F915" s="13"/>
      <c r="G915" s="13"/>
      <c r="H915" s="13"/>
      <c r="I915" s="13"/>
      <c r="J915" s="13"/>
      <c r="K915" s="13"/>
      <c r="L915" s="13"/>
      <c r="M915" s="13"/>
      <c r="N915" s="13"/>
      <c r="O915" s="13"/>
      <c r="P915" s="13"/>
      <c r="Q915" s="13"/>
      <c r="R915" s="13"/>
      <c r="S915" s="13"/>
      <c r="T915" s="13"/>
      <c r="U915" s="13"/>
      <c r="V915" s="13"/>
      <c r="W915" s="13"/>
      <c r="X915" s="13"/>
      <c r="Y915" s="13"/>
      <c r="Z915" s="13"/>
    </row>
    <row r="916" ht="15.75" customHeight="1">
      <c r="B916" s="13"/>
      <c r="C916" s="117"/>
      <c r="D916" s="118"/>
      <c r="E916" s="119"/>
      <c r="F916" s="13"/>
      <c r="G916" s="13"/>
      <c r="H916" s="13"/>
      <c r="I916" s="13"/>
      <c r="J916" s="13"/>
      <c r="K916" s="13"/>
      <c r="L916" s="13"/>
      <c r="M916" s="13"/>
      <c r="N916" s="13"/>
      <c r="O916" s="13"/>
      <c r="P916" s="13"/>
      <c r="Q916" s="13"/>
      <c r="R916" s="13"/>
      <c r="S916" s="13"/>
      <c r="T916" s="13"/>
      <c r="U916" s="13"/>
      <c r="V916" s="13"/>
      <c r="W916" s="13"/>
      <c r="X916" s="13"/>
      <c r="Y916" s="13"/>
      <c r="Z916" s="13"/>
    </row>
    <row r="917" ht="15.75" customHeight="1">
      <c r="B917" s="13"/>
      <c r="C917" s="117"/>
      <c r="D917" s="118"/>
      <c r="E917" s="119"/>
      <c r="F917" s="13"/>
      <c r="G917" s="13"/>
      <c r="H917" s="13"/>
      <c r="I917" s="13"/>
      <c r="J917" s="13"/>
      <c r="K917" s="13"/>
      <c r="L917" s="13"/>
      <c r="M917" s="13"/>
      <c r="N917" s="13"/>
      <c r="O917" s="13"/>
      <c r="P917" s="13"/>
      <c r="Q917" s="13"/>
      <c r="R917" s="13"/>
      <c r="S917" s="13"/>
      <c r="T917" s="13"/>
      <c r="U917" s="13"/>
      <c r="V917" s="13"/>
      <c r="W917" s="13"/>
      <c r="X917" s="13"/>
      <c r="Y917" s="13"/>
      <c r="Z917" s="13"/>
    </row>
    <row r="918" ht="15.75" customHeight="1">
      <c r="B918" s="13"/>
      <c r="C918" s="117"/>
      <c r="D918" s="118"/>
      <c r="E918" s="119"/>
      <c r="F918" s="13"/>
      <c r="G918" s="13"/>
      <c r="H918" s="13"/>
      <c r="I918" s="13"/>
      <c r="J918" s="13"/>
      <c r="K918" s="13"/>
      <c r="L918" s="13"/>
      <c r="M918" s="13"/>
      <c r="N918" s="13"/>
      <c r="O918" s="13"/>
      <c r="P918" s="13"/>
      <c r="Q918" s="13"/>
      <c r="R918" s="13"/>
      <c r="S918" s="13"/>
      <c r="T918" s="13"/>
      <c r="U918" s="13"/>
      <c r="V918" s="13"/>
      <c r="W918" s="13"/>
      <c r="X918" s="13"/>
      <c r="Y918" s="13"/>
      <c r="Z918" s="13"/>
    </row>
    <row r="919" ht="15.75" customHeight="1">
      <c r="B919" s="13"/>
      <c r="C919" s="117"/>
      <c r="D919" s="118"/>
      <c r="E919" s="119"/>
      <c r="F919" s="13"/>
      <c r="G919" s="13"/>
      <c r="H919" s="13"/>
      <c r="I919" s="13"/>
      <c r="J919" s="13"/>
      <c r="K919" s="13"/>
      <c r="L919" s="13"/>
      <c r="M919" s="13"/>
      <c r="N919" s="13"/>
      <c r="O919" s="13"/>
      <c r="P919" s="13"/>
      <c r="Q919" s="13"/>
      <c r="R919" s="13"/>
      <c r="S919" s="13"/>
      <c r="T919" s="13"/>
      <c r="U919" s="13"/>
      <c r="V919" s="13"/>
      <c r="W919" s="13"/>
      <c r="X919" s="13"/>
      <c r="Y919" s="13"/>
      <c r="Z919" s="13"/>
    </row>
    <row r="920" ht="15.75" customHeight="1">
      <c r="B920" s="13"/>
      <c r="C920" s="117"/>
      <c r="D920" s="118"/>
      <c r="E920" s="119"/>
      <c r="F920" s="13"/>
      <c r="G920" s="13"/>
      <c r="H920" s="13"/>
      <c r="I920" s="13"/>
      <c r="J920" s="13"/>
      <c r="K920" s="13"/>
      <c r="L920" s="13"/>
      <c r="M920" s="13"/>
      <c r="N920" s="13"/>
      <c r="O920" s="13"/>
      <c r="P920" s="13"/>
      <c r="Q920" s="13"/>
      <c r="R920" s="13"/>
      <c r="S920" s="13"/>
      <c r="T920" s="13"/>
      <c r="U920" s="13"/>
      <c r="V920" s="13"/>
      <c r="W920" s="13"/>
      <c r="X920" s="13"/>
      <c r="Y920" s="13"/>
      <c r="Z920" s="13"/>
    </row>
    <row r="921" ht="15.75" customHeight="1">
      <c r="B921" s="13"/>
      <c r="C921" s="117"/>
      <c r="D921" s="118"/>
      <c r="E921" s="119"/>
      <c r="F921" s="13"/>
      <c r="G921" s="13"/>
      <c r="H921" s="13"/>
      <c r="I921" s="13"/>
      <c r="J921" s="13"/>
      <c r="K921" s="13"/>
      <c r="L921" s="13"/>
      <c r="M921" s="13"/>
      <c r="N921" s="13"/>
      <c r="O921" s="13"/>
      <c r="P921" s="13"/>
      <c r="Q921" s="13"/>
      <c r="R921" s="13"/>
      <c r="S921" s="13"/>
      <c r="T921" s="13"/>
      <c r="U921" s="13"/>
      <c r="V921" s="13"/>
      <c r="W921" s="13"/>
      <c r="X921" s="13"/>
      <c r="Y921" s="13"/>
      <c r="Z921" s="13"/>
    </row>
    <row r="922" ht="15.75" customHeight="1">
      <c r="B922" s="13"/>
      <c r="C922" s="117"/>
      <c r="D922" s="118"/>
      <c r="E922" s="119"/>
      <c r="F922" s="13"/>
      <c r="G922" s="13"/>
      <c r="H922" s="13"/>
      <c r="I922" s="13"/>
      <c r="J922" s="13"/>
      <c r="K922" s="13"/>
      <c r="L922" s="13"/>
      <c r="M922" s="13"/>
      <c r="N922" s="13"/>
      <c r="O922" s="13"/>
      <c r="P922" s="13"/>
      <c r="Q922" s="13"/>
      <c r="R922" s="13"/>
      <c r="S922" s="13"/>
      <c r="T922" s="13"/>
      <c r="U922" s="13"/>
      <c r="V922" s="13"/>
      <c r="W922" s="13"/>
      <c r="X922" s="13"/>
      <c r="Y922" s="13"/>
      <c r="Z922" s="13"/>
    </row>
    <row r="923" ht="15.75" customHeight="1">
      <c r="B923" s="13"/>
      <c r="C923" s="117"/>
      <c r="D923" s="118"/>
      <c r="E923" s="119"/>
      <c r="F923" s="13"/>
      <c r="G923" s="13"/>
      <c r="H923" s="13"/>
      <c r="I923" s="13"/>
      <c r="J923" s="13"/>
      <c r="K923" s="13"/>
      <c r="L923" s="13"/>
      <c r="M923" s="13"/>
      <c r="N923" s="13"/>
      <c r="O923" s="13"/>
      <c r="P923" s="13"/>
      <c r="Q923" s="13"/>
      <c r="R923" s="13"/>
      <c r="S923" s="13"/>
      <c r="T923" s="13"/>
      <c r="U923" s="13"/>
      <c r="V923" s="13"/>
      <c r="W923" s="13"/>
      <c r="X923" s="13"/>
      <c r="Y923" s="13"/>
      <c r="Z923" s="13"/>
    </row>
    <row r="924" ht="15.75" customHeight="1">
      <c r="B924" s="13"/>
      <c r="C924" s="117"/>
      <c r="D924" s="118"/>
      <c r="E924" s="119"/>
      <c r="F924" s="13"/>
      <c r="G924" s="13"/>
      <c r="H924" s="13"/>
      <c r="I924" s="13"/>
      <c r="J924" s="13"/>
      <c r="K924" s="13"/>
      <c r="L924" s="13"/>
      <c r="M924" s="13"/>
      <c r="N924" s="13"/>
      <c r="O924" s="13"/>
      <c r="P924" s="13"/>
      <c r="Q924" s="13"/>
      <c r="R924" s="13"/>
      <c r="S924" s="13"/>
      <c r="T924" s="13"/>
      <c r="U924" s="13"/>
      <c r="V924" s="13"/>
      <c r="W924" s="13"/>
      <c r="X924" s="13"/>
      <c r="Y924" s="13"/>
      <c r="Z924" s="13"/>
    </row>
    <row r="925" ht="15.75" customHeight="1">
      <c r="B925" s="13"/>
      <c r="C925" s="117"/>
      <c r="D925" s="118"/>
      <c r="E925" s="119"/>
      <c r="F925" s="13"/>
      <c r="G925" s="13"/>
      <c r="H925" s="13"/>
      <c r="I925" s="13"/>
      <c r="J925" s="13"/>
      <c r="K925" s="13"/>
      <c r="L925" s="13"/>
      <c r="M925" s="13"/>
      <c r="N925" s="13"/>
      <c r="O925" s="13"/>
      <c r="P925" s="13"/>
      <c r="Q925" s="13"/>
      <c r="R925" s="13"/>
      <c r="S925" s="13"/>
      <c r="T925" s="13"/>
      <c r="U925" s="13"/>
      <c r="V925" s="13"/>
      <c r="W925" s="13"/>
      <c r="X925" s="13"/>
      <c r="Y925" s="13"/>
      <c r="Z925" s="13"/>
    </row>
    <row r="926" ht="15.75" customHeight="1">
      <c r="B926" s="13"/>
      <c r="C926" s="117"/>
      <c r="D926" s="118"/>
      <c r="E926" s="119"/>
      <c r="F926" s="13"/>
      <c r="G926" s="13"/>
      <c r="H926" s="13"/>
      <c r="I926" s="13"/>
      <c r="J926" s="13"/>
      <c r="K926" s="13"/>
      <c r="L926" s="13"/>
      <c r="M926" s="13"/>
      <c r="N926" s="13"/>
      <c r="O926" s="13"/>
      <c r="P926" s="13"/>
      <c r="Q926" s="13"/>
      <c r="R926" s="13"/>
      <c r="S926" s="13"/>
      <c r="T926" s="13"/>
      <c r="U926" s="13"/>
      <c r="V926" s="13"/>
      <c r="W926" s="13"/>
      <c r="X926" s="13"/>
      <c r="Y926" s="13"/>
      <c r="Z926" s="13"/>
    </row>
    <row r="927" ht="15.75" customHeight="1">
      <c r="B927" s="13"/>
      <c r="C927" s="117"/>
      <c r="D927" s="118"/>
      <c r="E927" s="119"/>
      <c r="F927" s="13"/>
      <c r="G927" s="13"/>
      <c r="H927" s="13"/>
      <c r="I927" s="13"/>
      <c r="J927" s="13"/>
      <c r="K927" s="13"/>
      <c r="L927" s="13"/>
      <c r="M927" s="13"/>
      <c r="N927" s="13"/>
      <c r="O927" s="13"/>
      <c r="P927" s="13"/>
      <c r="Q927" s="13"/>
      <c r="R927" s="13"/>
      <c r="S927" s="13"/>
      <c r="T927" s="13"/>
      <c r="U927" s="13"/>
      <c r="V927" s="13"/>
      <c r="W927" s="13"/>
      <c r="X927" s="13"/>
      <c r="Y927" s="13"/>
      <c r="Z927" s="13"/>
    </row>
    <row r="928" ht="15.75" customHeight="1">
      <c r="B928" s="13"/>
      <c r="C928" s="117"/>
      <c r="D928" s="118"/>
      <c r="E928" s="119"/>
      <c r="F928" s="13"/>
      <c r="G928" s="13"/>
      <c r="H928" s="13"/>
      <c r="I928" s="13"/>
      <c r="J928" s="13"/>
      <c r="K928" s="13"/>
      <c r="L928" s="13"/>
      <c r="M928" s="13"/>
      <c r="N928" s="13"/>
      <c r="O928" s="13"/>
      <c r="P928" s="13"/>
      <c r="Q928" s="13"/>
      <c r="R928" s="13"/>
      <c r="S928" s="13"/>
      <c r="T928" s="13"/>
      <c r="U928" s="13"/>
      <c r="V928" s="13"/>
      <c r="W928" s="13"/>
      <c r="X928" s="13"/>
      <c r="Y928" s="13"/>
      <c r="Z928" s="13"/>
    </row>
    <row r="929" ht="15.75" customHeight="1">
      <c r="B929" s="13"/>
      <c r="C929" s="117"/>
      <c r="D929" s="118"/>
      <c r="E929" s="119"/>
      <c r="F929" s="13"/>
      <c r="G929" s="13"/>
      <c r="H929" s="13"/>
      <c r="I929" s="13"/>
      <c r="J929" s="13"/>
      <c r="K929" s="13"/>
      <c r="L929" s="13"/>
      <c r="M929" s="13"/>
      <c r="N929" s="13"/>
      <c r="O929" s="13"/>
      <c r="P929" s="13"/>
      <c r="Q929" s="13"/>
      <c r="R929" s="13"/>
      <c r="S929" s="13"/>
      <c r="T929" s="13"/>
      <c r="U929" s="13"/>
      <c r="V929" s="13"/>
      <c r="W929" s="13"/>
      <c r="X929" s="13"/>
      <c r="Y929" s="13"/>
      <c r="Z929" s="13"/>
    </row>
    <row r="930" ht="15.75" customHeight="1">
      <c r="B930" s="13"/>
      <c r="C930" s="117"/>
      <c r="D930" s="118"/>
      <c r="E930" s="119"/>
      <c r="F930" s="13"/>
      <c r="G930" s="13"/>
      <c r="H930" s="13"/>
      <c r="I930" s="13"/>
      <c r="J930" s="13"/>
      <c r="K930" s="13"/>
      <c r="L930" s="13"/>
      <c r="M930" s="13"/>
      <c r="N930" s="13"/>
      <c r="O930" s="13"/>
      <c r="P930" s="13"/>
      <c r="Q930" s="13"/>
      <c r="R930" s="13"/>
      <c r="S930" s="13"/>
      <c r="T930" s="13"/>
      <c r="U930" s="13"/>
      <c r="V930" s="13"/>
      <c r="W930" s="13"/>
      <c r="X930" s="13"/>
      <c r="Y930" s="13"/>
      <c r="Z930" s="13"/>
    </row>
    <row r="931" ht="15.75" customHeight="1">
      <c r="B931" s="13"/>
      <c r="C931" s="117"/>
      <c r="D931" s="118"/>
      <c r="E931" s="119"/>
      <c r="F931" s="13"/>
      <c r="G931" s="13"/>
      <c r="H931" s="13"/>
      <c r="I931" s="13"/>
      <c r="J931" s="13"/>
      <c r="K931" s="13"/>
      <c r="L931" s="13"/>
      <c r="M931" s="13"/>
      <c r="N931" s="13"/>
      <c r="O931" s="13"/>
      <c r="P931" s="13"/>
      <c r="Q931" s="13"/>
      <c r="R931" s="13"/>
      <c r="S931" s="13"/>
      <c r="T931" s="13"/>
      <c r="U931" s="13"/>
      <c r="V931" s="13"/>
      <c r="W931" s="13"/>
      <c r="X931" s="13"/>
      <c r="Y931" s="13"/>
      <c r="Z931" s="13"/>
    </row>
    <row r="932" ht="15.75" customHeight="1">
      <c r="B932" s="13"/>
      <c r="C932" s="117"/>
      <c r="D932" s="118"/>
      <c r="E932" s="119"/>
      <c r="F932" s="13"/>
      <c r="G932" s="13"/>
      <c r="H932" s="13"/>
      <c r="I932" s="13"/>
      <c r="J932" s="13"/>
      <c r="K932" s="13"/>
      <c r="L932" s="13"/>
      <c r="M932" s="13"/>
      <c r="N932" s="13"/>
      <c r="O932" s="13"/>
      <c r="P932" s="13"/>
      <c r="Q932" s="13"/>
      <c r="R932" s="13"/>
      <c r="S932" s="13"/>
      <c r="T932" s="13"/>
      <c r="U932" s="13"/>
      <c r="V932" s="13"/>
      <c r="W932" s="13"/>
      <c r="X932" s="13"/>
      <c r="Y932" s="13"/>
      <c r="Z932" s="13"/>
    </row>
    <row r="933" ht="15.75" customHeight="1">
      <c r="B933" s="13"/>
      <c r="C933" s="117"/>
      <c r="D933" s="118"/>
      <c r="E933" s="119"/>
      <c r="F933" s="13"/>
      <c r="G933" s="13"/>
      <c r="H933" s="13"/>
      <c r="I933" s="13"/>
      <c r="J933" s="13"/>
      <c r="K933" s="13"/>
      <c r="L933" s="13"/>
      <c r="M933" s="13"/>
      <c r="N933" s="13"/>
      <c r="O933" s="13"/>
      <c r="P933" s="13"/>
      <c r="Q933" s="13"/>
      <c r="R933" s="13"/>
      <c r="S933" s="13"/>
      <c r="T933" s="13"/>
      <c r="U933" s="13"/>
      <c r="V933" s="13"/>
      <c r="W933" s="13"/>
      <c r="X933" s="13"/>
      <c r="Y933" s="13"/>
      <c r="Z933" s="13"/>
    </row>
    <row r="934" ht="15.75" customHeight="1">
      <c r="B934" s="13"/>
      <c r="C934" s="117"/>
      <c r="D934" s="118"/>
      <c r="E934" s="119"/>
      <c r="F934" s="13"/>
      <c r="G934" s="13"/>
      <c r="H934" s="13"/>
      <c r="I934" s="13"/>
      <c r="J934" s="13"/>
      <c r="K934" s="13"/>
      <c r="L934" s="13"/>
      <c r="M934" s="13"/>
      <c r="N934" s="13"/>
      <c r="O934" s="13"/>
      <c r="P934" s="13"/>
      <c r="Q934" s="13"/>
      <c r="R934" s="13"/>
      <c r="S934" s="13"/>
      <c r="T934" s="13"/>
      <c r="U934" s="13"/>
      <c r="V934" s="13"/>
      <c r="W934" s="13"/>
      <c r="X934" s="13"/>
      <c r="Y934" s="13"/>
      <c r="Z934" s="13"/>
    </row>
    <row r="935" ht="15.75" customHeight="1">
      <c r="B935" s="13"/>
      <c r="C935" s="117"/>
      <c r="D935" s="118"/>
      <c r="E935" s="119"/>
      <c r="F935" s="13"/>
      <c r="G935" s="13"/>
      <c r="H935" s="13"/>
      <c r="I935" s="13"/>
      <c r="J935" s="13"/>
      <c r="K935" s="13"/>
      <c r="L935" s="13"/>
      <c r="M935" s="13"/>
      <c r="N935" s="13"/>
      <c r="O935" s="13"/>
      <c r="P935" s="13"/>
      <c r="Q935" s="13"/>
      <c r="R935" s="13"/>
      <c r="S935" s="13"/>
      <c r="T935" s="13"/>
      <c r="U935" s="13"/>
      <c r="V935" s="13"/>
      <c r="W935" s="13"/>
      <c r="X935" s="13"/>
      <c r="Y935" s="13"/>
      <c r="Z935" s="13"/>
    </row>
    <row r="936" ht="15.75" customHeight="1">
      <c r="B936" s="13"/>
      <c r="C936" s="117"/>
      <c r="D936" s="118"/>
      <c r="E936" s="119"/>
      <c r="F936" s="13"/>
      <c r="G936" s="13"/>
      <c r="H936" s="13"/>
      <c r="I936" s="13"/>
      <c r="J936" s="13"/>
      <c r="K936" s="13"/>
      <c r="L936" s="13"/>
      <c r="M936" s="13"/>
      <c r="N936" s="13"/>
      <c r="O936" s="13"/>
      <c r="P936" s="13"/>
      <c r="Q936" s="13"/>
      <c r="R936" s="13"/>
      <c r="S936" s="13"/>
      <c r="T936" s="13"/>
      <c r="U936" s="13"/>
      <c r="V936" s="13"/>
      <c r="W936" s="13"/>
      <c r="X936" s="13"/>
      <c r="Y936" s="13"/>
      <c r="Z936" s="13"/>
    </row>
    <row r="937" ht="15.75" customHeight="1">
      <c r="B937" s="13"/>
      <c r="C937" s="117"/>
      <c r="D937" s="118"/>
      <c r="E937" s="119"/>
      <c r="F937" s="13"/>
      <c r="G937" s="13"/>
      <c r="H937" s="13"/>
      <c r="I937" s="13"/>
      <c r="J937" s="13"/>
      <c r="K937" s="13"/>
      <c r="L937" s="13"/>
      <c r="M937" s="13"/>
      <c r="N937" s="13"/>
      <c r="O937" s="13"/>
      <c r="P937" s="13"/>
      <c r="Q937" s="13"/>
      <c r="R937" s="13"/>
      <c r="S937" s="13"/>
      <c r="T937" s="13"/>
      <c r="U937" s="13"/>
      <c r="V937" s="13"/>
      <c r="W937" s="13"/>
      <c r="X937" s="13"/>
      <c r="Y937" s="13"/>
      <c r="Z937" s="13"/>
    </row>
    <row r="938" ht="15.75" customHeight="1">
      <c r="B938" s="13"/>
      <c r="C938" s="117"/>
      <c r="D938" s="118"/>
      <c r="E938" s="119"/>
      <c r="F938" s="13"/>
      <c r="G938" s="13"/>
      <c r="H938" s="13"/>
      <c r="I938" s="13"/>
      <c r="J938" s="13"/>
      <c r="K938" s="13"/>
      <c r="L938" s="13"/>
      <c r="M938" s="13"/>
      <c r="N938" s="13"/>
      <c r="O938" s="13"/>
      <c r="P938" s="13"/>
      <c r="Q938" s="13"/>
      <c r="R938" s="13"/>
      <c r="S938" s="13"/>
      <c r="T938" s="13"/>
      <c r="U938" s="13"/>
      <c r="V938" s="13"/>
      <c r="W938" s="13"/>
      <c r="X938" s="13"/>
      <c r="Y938" s="13"/>
      <c r="Z938" s="13"/>
    </row>
    <row r="939" ht="15.75" customHeight="1">
      <c r="B939" s="13"/>
      <c r="C939" s="117"/>
      <c r="D939" s="118"/>
      <c r="E939" s="119"/>
      <c r="F939" s="13"/>
      <c r="G939" s="13"/>
      <c r="H939" s="13"/>
      <c r="I939" s="13"/>
      <c r="J939" s="13"/>
      <c r="K939" s="13"/>
      <c r="L939" s="13"/>
      <c r="M939" s="13"/>
      <c r="N939" s="13"/>
      <c r="O939" s="13"/>
      <c r="P939" s="13"/>
      <c r="Q939" s="13"/>
      <c r="R939" s="13"/>
      <c r="S939" s="13"/>
      <c r="T939" s="13"/>
      <c r="U939" s="13"/>
      <c r="V939" s="13"/>
      <c r="W939" s="13"/>
      <c r="X939" s="13"/>
      <c r="Y939" s="13"/>
      <c r="Z939" s="13"/>
    </row>
    <row r="940" ht="15.75" customHeight="1">
      <c r="B940" s="13"/>
      <c r="C940" s="117"/>
      <c r="D940" s="118"/>
      <c r="E940" s="119"/>
      <c r="F940" s="13"/>
      <c r="G940" s="13"/>
      <c r="H940" s="13"/>
      <c r="I940" s="13"/>
      <c r="J940" s="13"/>
      <c r="K940" s="13"/>
      <c r="L940" s="13"/>
      <c r="M940" s="13"/>
      <c r="N940" s="13"/>
      <c r="O940" s="13"/>
      <c r="P940" s="13"/>
      <c r="Q940" s="13"/>
      <c r="R940" s="13"/>
      <c r="S940" s="13"/>
      <c r="T940" s="13"/>
      <c r="U940" s="13"/>
      <c r="V940" s="13"/>
      <c r="W940" s="13"/>
      <c r="X940" s="13"/>
      <c r="Y940" s="13"/>
      <c r="Z940" s="13"/>
    </row>
    <row r="941" ht="15.75" customHeight="1">
      <c r="B941" s="13"/>
      <c r="C941" s="117"/>
      <c r="D941" s="118"/>
      <c r="E941" s="119"/>
      <c r="F941" s="13"/>
      <c r="G941" s="13"/>
      <c r="H941" s="13"/>
      <c r="I941" s="13"/>
      <c r="J941" s="13"/>
      <c r="K941" s="13"/>
      <c r="L941" s="13"/>
      <c r="M941" s="13"/>
      <c r="N941" s="13"/>
      <c r="O941" s="13"/>
      <c r="P941" s="13"/>
      <c r="Q941" s="13"/>
      <c r="R941" s="13"/>
      <c r="S941" s="13"/>
      <c r="T941" s="13"/>
      <c r="U941" s="13"/>
      <c r="V941" s="13"/>
      <c r="W941" s="13"/>
      <c r="X941" s="13"/>
      <c r="Y941" s="13"/>
      <c r="Z941" s="13"/>
    </row>
    <row r="942" ht="15.75" customHeight="1">
      <c r="B942" s="13"/>
      <c r="C942" s="117"/>
      <c r="D942" s="118"/>
      <c r="E942" s="119"/>
      <c r="F942" s="13"/>
      <c r="G942" s="13"/>
      <c r="H942" s="13"/>
      <c r="I942" s="13"/>
      <c r="J942" s="13"/>
      <c r="K942" s="13"/>
      <c r="L942" s="13"/>
      <c r="M942" s="13"/>
      <c r="N942" s="13"/>
      <c r="O942" s="13"/>
      <c r="P942" s="13"/>
      <c r="Q942" s="13"/>
      <c r="R942" s="13"/>
      <c r="S942" s="13"/>
      <c r="T942" s="13"/>
      <c r="U942" s="13"/>
      <c r="V942" s="13"/>
      <c r="W942" s="13"/>
      <c r="X942" s="13"/>
      <c r="Y942" s="13"/>
      <c r="Z942" s="13"/>
    </row>
    <row r="943" ht="15.75" customHeight="1">
      <c r="B943" s="13"/>
      <c r="C943" s="117"/>
      <c r="D943" s="118"/>
      <c r="E943" s="119"/>
      <c r="F943" s="13"/>
      <c r="G943" s="13"/>
      <c r="H943" s="13"/>
      <c r="I943" s="13"/>
      <c r="J943" s="13"/>
      <c r="K943" s="13"/>
      <c r="L943" s="13"/>
      <c r="M943" s="13"/>
      <c r="N943" s="13"/>
      <c r="O943" s="13"/>
      <c r="P943" s="13"/>
      <c r="Q943" s="13"/>
      <c r="R943" s="13"/>
      <c r="S943" s="13"/>
      <c r="T943" s="13"/>
      <c r="U943" s="13"/>
      <c r="V943" s="13"/>
      <c r="W943" s="13"/>
      <c r="X943" s="13"/>
      <c r="Y943" s="13"/>
      <c r="Z943" s="13"/>
    </row>
    <row r="944" ht="15.75" customHeight="1">
      <c r="B944" s="13"/>
      <c r="C944" s="117"/>
      <c r="D944" s="118"/>
      <c r="E944" s="119"/>
      <c r="F944" s="13"/>
      <c r="G944" s="13"/>
      <c r="H944" s="13"/>
      <c r="I944" s="13"/>
      <c r="J944" s="13"/>
      <c r="K944" s="13"/>
      <c r="L944" s="13"/>
      <c r="M944" s="13"/>
      <c r="N944" s="13"/>
      <c r="O944" s="13"/>
      <c r="P944" s="13"/>
      <c r="Q944" s="13"/>
      <c r="R944" s="13"/>
      <c r="S944" s="13"/>
      <c r="T944" s="13"/>
      <c r="U944" s="13"/>
      <c r="V944" s="13"/>
      <c r="W944" s="13"/>
      <c r="X944" s="13"/>
      <c r="Y944" s="13"/>
      <c r="Z944" s="13"/>
    </row>
    <row r="945" ht="15.75" customHeight="1">
      <c r="B945" s="13"/>
      <c r="C945" s="117"/>
      <c r="D945" s="118"/>
      <c r="E945" s="119"/>
      <c r="F945" s="13"/>
      <c r="G945" s="13"/>
      <c r="H945" s="13"/>
      <c r="I945" s="13"/>
      <c r="J945" s="13"/>
      <c r="K945" s="13"/>
      <c r="L945" s="13"/>
      <c r="M945" s="13"/>
      <c r="N945" s="13"/>
      <c r="O945" s="13"/>
      <c r="P945" s="13"/>
      <c r="Q945" s="13"/>
      <c r="R945" s="13"/>
      <c r="S945" s="13"/>
      <c r="T945" s="13"/>
      <c r="U945" s="13"/>
      <c r="V945" s="13"/>
      <c r="W945" s="13"/>
      <c r="X945" s="13"/>
      <c r="Y945" s="13"/>
      <c r="Z945" s="13"/>
    </row>
    <row r="946" ht="15.75" customHeight="1">
      <c r="B946" s="13"/>
      <c r="C946" s="117"/>
      <c r="D946" s="118"/>
      <c r="E946" s="119"/>
      <c r="F946" s="13"/>
      <c r="G946" s="13"/>
      <c r="H946" s="13"/>
      <c r="I946" s="13"/>
      <c r="J946" s="13"/>
      <c r="K946" s="13"/>
      <c r="L946" s="13"/>
      <c r="M946" s="13"/>
      <c r="N946" s="13"/>
      <c r="O946" s="13"/>
      <c r="P946" s="13"/>
      <c r="Q946" s="13"/>
      <c r="R946" s="13"/>
      <c r="S946" s="13"/>
      <c r="T946" s="13"/>
      <c r="U946" s="13"/>
      <c r="V946" s="13"/>
      <c r="W946" s="13"/>
      <c r="X946" s="13"/>
      <c r="Y946" s="13"/>
      <c r="Z946" s="13"/>
    </row>
    <row r="947" ht="15.75" customHeight="1">
      <c r="B947" s="13"/>
      <c r="C947" s="117"/>
      <c r="D947" s="118"/>
      <c r="E947" s="119"/>
      <c r="F947" s="13"/>
      <c r="G947" s="13"/>
      <c r="H947" s="13"/>
      <c r="I947" s="13"/>
      <c r="J947" s="13"/>
      <c r="K947" s="13"/>
      <c r="L947" s="13"/>
      <c r="M947" s="13"/>
      <c r="N947" s="13"/>
      <c r="O947" s="13"/>
      <c r="P947" s="13"/>
      <c r="Q947" s="13"/>
      <c r="R947" s="13"/>
      <c r="S947" s="13"/>
      <c r="T947" s="13"/>
      <c r="U947" s="13"/>
      <c r="V947" s="13"/>
      <c r="W947" s="13"/>
      <c r="X947" s="13"/>
      <c r="Y947" s="13"/>
      <c r="Z947" s="13"/>
    </row>
    <row r="948" ht="15.75" customHeight="1">
      <c r="B948" s="13"/>
      <c r="C948" s="117"/>
      <c r="D948" s="118"/>
      <c r="E948" s="119"/>
      <c r="F948" s="13"/>
      <c r="G948" s="13"/>
      <c r="H948" s="13"/>
      <c r="I948" s="13"/>
      <c r="J948" s="13"/>
      <c r="K948" s="13"/>
      <c r="L948" s="13"/>
      <c r="M948" s="13"/>
      <c r="N948" s="13"/>
      <c r="O948" s="13"/>
      <c r="P948" s="13"/>
      <c r="Q948" s="13"/>
      <c r="R948" s="13"/>
      <c r="S948" s="13"/>
      <c r="T948" s="13"/>
      <c r="U948" s="13"/>
      <c r="V948" s="13"/>
      <c r="W948" s="13"/>
      <c r="X948" s="13"/>
      <c r="Y948" s="13"/>
      <c r="Z948" s="13"/>
    </row>
    <row r="949" ht="15.75" customHeight="1">
      <c r="B949" s="13"/>
      <c r="C949" s="117"/>
      <c r="D949" s="118"/>
      <c r="E949" s="119"/>
      <c r="F949" s="13"/>
      <c r="G949" s="13"/>
      <c r="H949" s="13"/>
      <c r="I949" s="13"/>
      <c r="J949" s="13"/>
      <c r="K949" s="13"/>
      <c r="L949" s="13"/>
      <c r="M949" s="13"/>
      <c r="N949" s="13"/>
      <c r="O949" s="13"/>
      <c r="P949" s="13"/>
      <c r="Q949" s="13"/>
      <c r="R949" s="13"/>
      <c r="S949" s="13"/>
      <c r="T949" s="13"/>
      <c r="U949" s="13"/>
      <c r="V949" s="13"/>
      <c r="W949" s="13"/>
      <c r="X949" s="13"/>
      <c r="Y949" s="13"/>
      <c r="Z949" s="13"/>
    </row>
    <row r="950" ht="15.75" customHeight="1">
      <c r="B950" s="13"/>
      <c r="C950" s="117"/>
      <c r="D950" s="118"/>
      <c r="E950" s="119"/>
      <c r="F950" s="13"/>
      <c r="G950" s="13"/>
      <c r="H950" s="13"/>
      <c r="I950" s="13"/>
      <c r="J950" s="13"/>
      <c r="K950" s="13"/>
      <c r="L950" s="13"/>
      <c r="M950" s="13"/>
      <c r="N950" s="13"/>
      <c r="O950" s="13"/>
      <c r="P950" s="13"/>
      <c r="Q950" s="13"/>
      <c r="R950" s="13"/>
      <c r="S950" s="13"/>
      <c r="T950" s="13"/>
      <c r="U950" s="13"/>
      <c r="V950" s="13"/>
      <c r="W950" s="13"/>
      <c r="X950" s="13"/>
      <c r="Y950" s="13"/>
      <c r="Z950" s="13"/>
    </row>
    <row r="951" ht="15.75" customHeight="1">
      <c r="B951" s="13"/>
      <c r="C951" s="117"/>
      <c r="D951" s="118"/>
      <c r="E951" s="119"/>
      <c r="F951" s="13"/>
      <c r="G951" s="13"/>
      <c r="H951" s="13"/>
      <c r="I951" s="13"/>
      <c r="J951" s="13"/>
      <c r="K951" s="13"/>
      <c r="L951" s="13"/>
      <c r="M951" s="13"/>
      <c r="N951" s="13"/>
      <c r="O951" s="13"/>
      <c r="P951" s="13"/>
      <c r="Q951" s="13"/>
      <c r="R951" s="13"/>
      <c r="S951" s="13"/>
      <c r="T951" s="13"/>
      <c r="U951" s="13"/>
      <c r="V951" s="13"/>
      <c r="W951" s="13"/>
      <c r="X951" s="13"/>
      <c r="Y951" s="13"/>
      <c r="Z951" s="13"/>
    </row>
    <row r="952" ht="15.75" customHeight="1">
      <c r="B952" s="13"/>
      <c r="C952" s="117"/>
      <c r="D952" s="118"/>
      <c r="E952" s="119"/>
      <c r="F952" s="13"/>
      <c r="G952" s="13"/>
      <c r="H952" s="13"/>
      <c r="I952" s="13"/>
      <c r="J952" s="13"/>
      <c r="K952" s="13"/>
      <c r="L952" s="13"/>
      <c r="M952" s="13"/>
      <c r="N952" s="13"/>
      <c r="O952" s="13"/>
      <c r="P952" s="13"/>
      <c r="Q952" s="13"/>
      <c r="R952" s="13"/>
      <c r="S952" s="13"/>
      <c r="T952" s="13"/>
      <c r="U952" s="13"/>
      <c r="V952" s="13"/>
      <c r="W952" s="13"/>
      <c r="X952" s="13"/>
      <c r="Y952" s="13"/>
      <c r="Z952" s="13"/>
    </row>
    <row r="953" ht="15.75" customHeight="1">
      <c r="B953" s="13"/>
      <c r="C953" s="117"/>
      <c r="D953" s="118"/>
      <c r="E953" s="119"/>
      <c r="F953" s="13"/>
      <c r="G953" s="13"/>
      <c r="H953" s="13"/>
      <c r="I953" s="13"/>
      <c r="J953" s="13"/>
      <c r="K953" s="13"/>
      <c r="L953" s="13"/>
      <c r="M953" s="13"/>
      <c r="N953" s="13"/>
      <c r="O953" s="13"/>
      <c r="P953" s="13"/>
      <c r="Q953" s="13"/>
      <c r="R953" s="13"/>
      <c r="S953" s="13"/>
      <c r="T953" s="13"/>
      <c r="U953" s="13"/>
      <c r="V953" s="13"/>
      <c r="W953" s="13"/>
      <c r="X953" s="13"/>
      <c r="Y953" s="13"/>
      <c r="Z953" s="13"/>
    </row>
    <row r="954" ht="15.75" customHeight="1">
      <c r="B954" s="13"/>
      <c r="C954" s="117"/>
      <c r="D954" s="118"/>
      <c r="E954" s="119"/>
      <c r="F954" s="13"/>
      <c r="G954" s="13"/>
      <c r="H954" s="13"/>
      <c r="I954" s="13"/>
      <c r="J954" s="13"/>
      <c r="K954" s="13"/>
      <c r="L954" s="13"/>
      <c r="M954" s="13"/>
      <c r="N954" s="13"/>
      <c r="O954" s="13"/>
      <c r="P954" s="13"/>
      <c r="Q954" s="13"/>
      <c r="R954" s="13"/>
      <c r="S954" s="13"/>
      <c r="T954" s="13"/>
      <c r="U954" s="13"/>
      <c r="V954" s="13"/>
      <c r="W954" s="13"/>
      <c r="X954" s="13"/>
      <c r="Y954" s="13"/>
      <c r="Z954" s="13"/>
    </row>
    <row r="955" ht="15.75" customHeight="1">
      <c r="B955" s="13"/>
      <c r="C955" s="117"/>
      <c r="D955" s="118"/>
      <c r="E955" s="119"/>
      <c r="F955" s="13"/>
      <c r="G955" s="13"/>
      <c r="H955" s="13"/>
      <c r="I955" s="13"/>
      <c r="J955" s="13"/>
      <c r="K955" s="13"/>
      <c r="L955" s="13"/>
      <c r="M955" s="13"/>
      <c r="N955" s="13"/>
      <c r="O955" s="13"/>
      <c r="P955" s="13"/>
      <c r="Q955" s="13"/>
      <c r="R955" s="13"/>
      <c r="S955" s="13"/>
      <c r="T955" s="13"/>
      <c r="U955" s="13"/>
      <c r="V955" s="13"/>
      <c r="W955" s="13"/>
      <c r="X955" s="13"/>
      <c r="Y955" s="13"/>
      <c r="Z955" s="13"/>
    </row>
    <row r="956" ht="15.75" customHeight="1">
      <c r="B956" s="13"/>
      <c r="C956" s="117"/>
      <c r="D956" s="118"/>
      <c r="E956" s="119"/>
      <c r="F956" s="13"/>
      <c r="G956" s="13"/>
      <c r="H956" s="13"/>
      <c r="I956" s="13"/>
      <c r="J956" s="13"/>
      <c r="K956" s="13"/>
      <c r="L956" s="13"/>
      <c r="M956" s="13"/>
      <c r="N956" s="13"/>
      <c r="O956" s="13"/>
      <c r="P956" s="13"/>
      <c r="Q956" s="13"/>
      <c r="R956" s="13"/>
      <c r="S956" s="13"/>
      <c r="T956" s="13"/>
      <c r="U956" s="13"/>
      <c r="V956" s="13"/>
      <c r="W956" s="13"/>
      <c r="X956" s="13"/>
      <c r="Y956" s="13"/>
      <c r="Z956" s="13"/>
    </row>
    <row r="957" ht="15.75" customHeight="1">
      <c r="B957" s="13"/>
      <c r="C957" s="117"/>
      <c r="D957" s="118"/>
      <c r="E957" s="119"/>
      <c r="F957" s="13"/>
      <c r="G957" s="13"/>
      <c r="H957" s="13"/>
      <c r="I957" s="13"/>
      <c r="J957" s="13"/>
      <c r="K957" s="13"/>
      <c r="L957" s="13"/>
      <c r="M957" s="13"/>
      <c r="N957" s="13"/>
      <c r="O957" s="13"/>
      <c r="P957" s="13"/>
      <c r="Q957" s="13"/>
      <c r="R957" s="13"/>
      <c r="S957" s="13"/>
      <c r="T957" s="13"/>
      <c r="U957" s="13"/>
      <c r="V957" s="13"/>
      <c r="W957" s="13"/>
      <c r="X957" s="13"/>
      <c r="Y957" s="13"/>
      <c r="Z957" s="13"/>
    </row>
    <row r="958" ht="15.75" customHeight="1">
      <c r="B958" s="13"/>
      <c r="C958" s="117"/>
      <c r="D958" s="118"/>
      <c r="E958" s="119"/>
      <c r="F958" s="13"/>
      <c r="G958" s="13"/>
      <c r="H958" s="13"/>
      <c r="I958" s="13"/>
      <c r="J958" s="13"/>
      <c r="K958" s="13"/>
      <c r="L958" s="13"/>
      <c r="M958" s="13"/>
      <c r="N958" s="13"/>
      <c r="O958" s="13"/>
      <c r="P958" s="13"/>
      <c r="Q958" s="13"/>
      <c r="R958" s="13"/>
      <c r="S958" s="13"/>
      <c r="T958" s="13"/>
      <c r="U958" s="13"/>
      <c r="V958" s="13"/>
      <c r="W958" s="13"/>
      <c r="X958" s="13"/>
      <c r="Y958" s="13"/>
      <c r="Z958" s="13"/>
    </row>
    <row r="959" ht="15.75" customHeight="1">
      <c r="B959" s="13"/>
      <c r="C959" s="117"/>
      <c r="D959" s="118"/>
      <c r="E959" s="119"/>
      <c r="F959" s="13"/>
      <c r="G959" s="13"/>
      <c r="H959" s="13"/>
      <c r="I959" s="13"/>
      <c r="J959" s="13"/>
      <c r="K959" s="13"/>
      <c r="L959" s="13"/>
      <c r="M959" s="13"/>
      <c r="N959" s="13"/>
      <c r="O959" s="13"/>
      <c r="P959" s="13"/>
      <c r="Q959" s="13"/>
      <c r="R959" s="13"/>
      <c r="S959" s="13"/>
      <c r="T959" s="13"/>
      <c r="U959" s="13"/>
      <c r="V959" s="13"/>
      <c r="W959" s="13"/>
      <c r="X959" s="13"/>
      <c r="Y959" s="13"/>
      <c r="Z959" s="13"/>
    </row>
    <row r="960" ht="15.75" customHeight="1">
      <c r="B960" s="13"/>
      <c r="C960" s="117"/>
      <c r="D960" s="118"/>
      <c r="E960" s="119"/>
      <c r="F960" s="13"/>
      <c r="G960" s="13"/>
      <c r="H960" s="13"/>
      <c r="I960" s="13"/>
      <c r="J960" s="13"/>
      <c r="K960" s="13"/>
      <c r="L960" s="13"/>
      <c r="M960" s="13"/>
      <c r="N960" s="13"/>
      <c r="O960" s="13"/>
      <c r="P960" s="13"/>
      <c r="Q960" s="13"/>
      <c r="R960" s="13"/>
      <c r="S960" s="13"/>
      <c r="T960" s="13"/>
      <c r="U960" s="13"/>
      <c r="V960" s="13"/>
      <c r="W960" s="13"/>
      <c r="X960" s="13"/>
      <c r="Y960" s="13"/>
      <c r="Z960" s="13"/>
    </row>
    <row r="961" ht="15.75" customHeight="1">
      <c r="B961" s="13"/>
      <c r="C961" s="117"/>
      <c r="D961" s="118"/>
      <c r="E961" s="119"/>
      <c r="F961" s="13"/>
      <c r="G961" s="13"/>
      <c r="H961" s="13"/>
      <c r="I961" s="13"/>
      <c r="J961" s="13"/>
      <c r="K961" s="13"/>
      <c r="L961" s="13"/>
      <c r="M961" s="13"/>
      <c r="N961" s="13"/>
      <c r="O961" s="13"/>
      <c r="P961" s="13"/>
      <c r="Q961" s="13"/>
      <c r="R961" s="13"/>
      <c r="S961" s="13"/>
      <c r="T961" s="13"/>
      <c r="U961" s="13"/>
      <c r="V961" s="13"/>
      <c r="W961" s="13"/>
      <c r="X961" s="13"/>
      <c r="Y961" s="13"/>
      <c r="Z961" s="13"/>
    </row>
    <row r="962" ht="15.75" customHeight="1">
      <c r="B962" s="13"/>
      <c r="C962" s="117"/>
      <c r="D962" s="118"/>
      <c r="E962" s="119"/>
      <c r="F962" s="13"/>
      <c r="G962" s="13"/>
      <c r="H962" s="13"/>
      <c r="I962" s="13"/>
      <c r="J962" s="13"/>
      <c r="K962" s="13"/>
      <c r="L962" s="13"/>
      <c r="M962" s="13"/>
      <c r="N962" s="13"/>
      <c r="O962" s="13"/>
      <c r="P962" s="13"/>
      <c r="Q962" s="13"/>
      <c r="R962" s="13"/>
      <c r="S962" s="13"/>
      <c r="T962" s="13"/>
      <c r="U962" s="13"/>
      <c r="V962" s="13"/>
      <c r="W962" s="13"/>
      <c r="X962" s="13"/>
      <c r="Y962" s="13"/>
      <c r="Z962" s="13"/>
    </row>
    <row r="963" ht="15.75" customHeight="1">
      <c r="B963" s="13"/>
      <c r="C963" s="117"/>
      <c r="D963" s="118"/>
      <c r="E963" s="119"/>
      <c r="F963" s="13"/>
      <c r="G963" s="13"/>
      <c r="H963" s="13"/>
      <c r="I963" s="13"/>
      <c r="J963" s="13"/>
      <c r="K963" s="13"/>
      <c r="L963" s="13"/>
      <c r="M963" s="13"/>
      <c r="N963" s="13"/>
      <c r="O963" s="13"/>
      <c r="P963" s="13"/>
      <c r="Q963" s="13"/>
      <c r="R963" s="13"/>
      <c r="S963" s="13"/>
      <c r="T963" s="13"/>
      <c r="U963" s="13"/>
      <c r="V963" s="13"/>
      <c r="W963" s="13"/>
      <c r="X963" s="13"/>
      <c r="Y963" s="13"/>
      <c r="Z963" s="13"/>
    </row>
    <row r="964" ht="15.75" customHeight="1">
      <c r="B964" s="13"/>
      <c r="C964" s="117"/>
      <c r="D964" s="118"/>
      <c r="E964" s="119"/>
      <c r="F964" s="13"/>
      <c r="G964" s="13"/>
      <c r="H964" s="13"/>
      <c r="I964" s="13"/>
      <c r="J964" s="13"/>
      <c r="K964" s="13"/>
      <c r="L964" s="13"/>
      <c r="M964" s="13"/>
      <c r="N964" s="13"/>
      <c r="O964" s="13"/>
      <c r="P964" s="13"/>
      <c r="Q964" s="13"/>
      <c r="R964" s="13"/>
      <c r="S964" s="13"/>
      <c r="T964" s="13"/>
      <c r="U964" s="13"/>
      <c r="V964" s="13"/>
      <c r="W964" s="13"/>
      <c r="X964" s="13"/>
      <c r="Y964" s="13"/>
      <c r="Z964" s="13"/>
    </row>
    <row r="965" ht="15.75" customHeight="1">
      <c r="B965" s="13"/>
      <c r="C965" s="117"/>
      <c r="D965" s="118"/>
      <c r="E965" s="119"/>
      <c r="F965" s="13"/>
      <c r="G965" s="13"/>
      <c r="H965" s="13"/>
      <c r="I965" s="13"/>
      <c r="J965" s="13"/>
      <c r="K965" s="13"/>
      <c r="L965" s="13"/>
      <c r="M965" s="13"/>
      <c r="N965" s="13"/>
      <c r="O965" s="13"/>
      <c r="P965" s="13"/>
      <c r="Q965" s="13"/>
      <c r="R965" s="13"/>
      <c r="S965" s="13"/>
      <c r="T965" s="13"/>
      <c r="U965" s="13"/>
      <c r="V965" s="13"/>
      <c r="W965" s="13"/>
      <c r="X965" s="13"/>
      <c r="Y965" s="13"/>
      <c r="Z965" s="13"/>
    </row>
    <row r="966" ht="15.75" customHeight="1">
      <c r="B966" s="13"/>
      <c r="C966" s="117"/>
      <c r="D966" s="118"/>
      <c r="E966" s="119"/>
      <c r="F966" s="13"/>
      <c r="G966" s="13"/>
      <c r="H966" s="13"/>
      <c r="I966" s="13"/>
      <c r="J966" s="13"/>
      <c r="K966" s="13"/>
      <c r="L966" s="13"/>
      <c r="M966" s="13"/>
      <c r="N966" s="13"/>
      <c r="O966" s="13"/>
      <c r="P966" s="13"/>
      <c r="Q966" s="13"/>
      <c r="R966" s="13"/>
      <c r="S966" s="13"/>
      <c r="T966" s="13"/>
      <c r="U966" s="13"/>
      <c r="V966" s="13"/>
      <c r="W966" s="13"/>
      <c r="X966" s="13"/>
      <c r="Y966" s="13"/>
      <c r="Z966" s="13"/>
    </row>
    <row r="967" ht="15.75" customHeight="1">
      <c r="B967" s="13"/>
      <c r="C967" s="117"/>
      <c r="D967" s="118"/>
      <c r="E967" s="119"/>
      <c r="F967" s="13"/>
      <c r="G967" s="13"/>
      <c r="H967" s="13"/>
      <c r="I967" s="13"/>
      <c r="J967" s="13"/>
      <c r="K967" s="13"/>
      <c r="L967" s="13"/>
      <c r="M967" s="13"/>
      <c r="N967" s="13"/>
      <c r="O967" s="13"/>
      <c r="P967" s="13"/>
      <c r="Q967" s="13"/>
      <c r="R967" s="13"/>
      <c r="S967" s="13"/>
      <c r="T967" s="13"/>
      <c r="U967" s="13"/>
      <c r="V967" s="13"/>
      <c r="W967" s="13"/>
      <c r="X967" s="13"/>
      <c r="Y967" s="13"/>
      <c r="Z967" s="13"/>
    </row>
    <row r="968" ht="15.75" customHeight="1">
      <c r="B968" s="13"/>
      <c r="C968" s="117"/>
      <c r="D968" s="118"/>
      <c r="E968" s="119"/>
      <c r="F968" s="13"/>
      <c r="G968" s="13"/>
      <c r="H968" s="13"/>
      <c r="I968" s="13"/>
      <c r="J968" s="13"/>
      <c r="K968" s="13"/>
      <c r="L968" s="13"/>
      <c r="M968" s="13"/>
      <c r="N968" s="13"/>
      <c r="O968" s="13"/>
      <c r="P968" s="13"/>
      <c r="Q968" s="13"/>
      <c r="R968" s="13"/>
      <c r="S968" s="13"/>
      <c r="T968" s="13"/>
      <c r="U968" s="13"/>
      <c r="V968" s="13"/>
      <c r="W968" s="13"/>
      <c r="X968" s="13"/>
      <c r="Y968" s="13"/>
      <c r="Z968" s="13"/>
    </row>
    <row r="969" ht="15.75" customHeight="1">
      <c r="B969" s="13"/>
      <c r="C969" s="117"/>
      <c r="D969" s="118"/>
      <c r="E969" s="119"/>
      <c r="F969" s="13"/>
      <c r="G969" s="13"/>
      <c r="H969" s="13"/>
      <c r="I969" s="13"/>
      <c r="J969" s="13"/>
      <c r="K969" s="13"/>
      <c r="L969" s="13"/>
      <c r="M969" s="13"/>
      <c r="N969" s="13"/>
      <c r="O969" s="13"/>
      <c r="P969" s="13"/>
      <c r="Q969" s="13"/>
      <c r="R969" s="13"/>
      <c r="S969" s="13"/>
      <c r="T969" s="13"/>
      <c r="U969" s="13"/>
      <c r="V969" s="13"/>
      <c r="W969" s="13"/>
      <c r="X969" s="13"/>
      <c r="Y969" s="13"/>
      <c r="Z969" s="13"/>
    </row>
    <row r="970" ht="15.75" customHeight="1">
      <c r="B970" s="13"/>
      <c r="C970" s="117"/>
      <c r="D970" s="118"/>
      <c r="E970" s="119"/>
      <c r="F970" s="13"/>
      <c r="G970" s="13"/>
      <c r="H970" s="13"/>
      <c r="I970" s="13"/>
      <c r="J970" s="13"/>
      <c r="K970" s="13"/>
      <c r="L970" s="13"/>
      <c r="M970" s="13"/>
      <c r="N970" s="13"/>
      <c r="O970" s="13"/>
      <c r="P970" s="13"/>
      <c r="Q970" s="13"/>
      <c r="R970" s="13"/>
      <c r="S970" s="13"/>
      <c r="T970" s="13"/>
      <c r="U970" s="13"/>
      <c r="V970" s="13"/>
      <c r="W970" s="13"/>
      <c r="X970" s="13"/>
      <c r="Y970" s="13"/>
      <c r="Z970" s="13"/>
    </row>
    <row r="971" ht="15.75" customHeight="1">
      <c r="B971" s="13"/>
      <c r="C971" s="117"/>
      <c r="D971" s="118"/>
      <c r="E971" s="119"/>
      <c r="F971" s="13"/>
      <c r="G971" s="13"/>
      <c r="H971" s="13"/>
      <c r="I971" s="13"/>
      <c r="J971" s="13"/>
      <c r="K971" s="13"/>
      <c r="L971" s="13"/>
      <c r="M971" s="13"/>
      <c r="N971" s="13"/>
      <c r="O971" s="13"/>
      <c r="P971" s="13"/>
      <c r="Q971" s="13"/>
      <c r="R971" s="13"/>
      <c r="S971" s="13"/>
      <c r="T971" s="13"/>
      <c r="U971" s="13"/>
      <c r="V971" s="13"/>
      <c r="W971" s="13"/>
      <c r="X971" s="13"/>
      <c r="Y971" s="13"/>
      <c r="Z971" s="13"/>
    </row>
    <row r="972" ht="15.75" customHeight="1">
      <c r="B972" s="13"/>
      <c r="C972" s="117"/>
      <c r="D972" s="118"/>
      <c r="E972" s="119"/>
      <c r="F972" s="13"/>
      <c r="G972" s="13"/>
      <c r="H972" s="13"/>
      <c r="I972" s="13"/>
      <c r="J972" s="13"/>
      <c r="K972" s="13"/>
      <c r="L972" s="13"/>
      <c r="M972" s="13"/>
      <c r="N972" s="13"/>
      <c r="O972" s="13"/>
      <c r="P972" s="13"/>
      <c r="Q972" s="13"/>
      <c r="R972" s="13"/>
      <c r="S972" s="13"/>
      <c r="T972" s="13"/>
      <c r="U972" s="13"/>
      <c r="V972" s="13"/>
      <c r="W972" s="13"/>
      <c r="X972" s="13"/>
      <c r="Y972" s="13"/>
      <c r="Z972" s="13"/>
    </row>
    <row r="973" ht="15.75" customHeight="1">
      <c r="B973" s="13"/>
      <c r="C973" s="117"/>
      <c r="D973" s="118"/>
      <c r="E973" s="119"/>
      <c r="F973" s="13"/>
      <c r="G973" s="13"/>
      <c r="H973" s="13"/>
      <c r="I973" s="13"/>
      <c r="J973" s="13"/>
      <c r="K973" s="13"/>
      <c r="L973" s="13"/>
      <c r="M973" s="13"/>
      <c r="N973" s="13"/>
      <c r="O973" s="13"/>
      <c r="P973" s="13"/>
      <c r="Q973" s="13"/>
      <c r="R973" s="13"/>
      <c r="S973" s="13"/>
      <c r="T973" s="13"/>
      <c r="U973" s="13"/>
      <c r="V973" s="13"/>
      <c r="W973" s="13"/>
      <c r="X973" s="13"/>
      <c r="Y973" s="13"/>
      <c r="Z973" s="13"/>
    </row>
    <row r="974" ht="15.75" customHeight="1">
      <c r="B974" s="13"/>
      <c r="C974" s="117"/>
      <c r="D974" s="118"/>
      <c r="E974" s="119"/>
      <c r="F974" s="13"/>
      <c r="G974" s="13"/>
      <c r="H974" s="13"/>
      <c r="I974" s="13"/>
      <c r="J974" s="13"/>
      <c r="K974" s="13"/>
      <c r="L974" s="13"/>
      <c r="M974" s="13"/>
      <c r="N974" s="13"/>
      <c r="O974" s="13"/>
      <c r="P974" s="13"/>
      <c r="Q974" s="13"/>
      <c r="R974" s="13"/>
      <c r="S974" s="13"/>
      <c r="T974" s="13"/>
      <c r="U974" s="13"/>
      <c r="V974" s="13"/>
      <c r="W974" s="13"/>
      <c r="X974" s="13"/>
      <c r="Y974" s="13"/>
      <c r="Z974" s="13"/>
    </row>
    <row r="975" ht="15.75" customHeight="1">
      <c r="B975" s="13"/>
      <c r="C975" s="117"/>
      <c r="D975" s="118"/>
      <c r="E975" s="119"/>
      <c r="F975" s="13"/>
      <c r="G975" s="13"/>
      <c r="H975" s="13"/>
      <c r="I975" s="13"/>
      <c r="J975" s="13"/>
      <c r="K975" s="13"/>
      <c r="L975" s="13"/>
      <c r="M975" s="13"/>
      <c r="N975" s="13"/>
      <c r="O975" s="13"/>
      <c r="P975" s="13"/>
      <c r="Q975" s="13"/>
      <c r="R975" s="13"/>
      <c r="S975" s="13"/>
      <c r="T975" s="13"/>
      <c r="U975" s="13"/>
      <c r="V975" s="13"/>
      <c r="W975" s="13"/>
      <c r="X975" s="13"/>
      <c r="Y975" s="13"/>
      <c r="Z975" s="13"/>
    </row>
    <row r="976" ht="15.75" customHeight="1">
      <c r="B976" s="13"/>
      <c r="C976" s="117"/>
      <c r="D976" s="118"/>
      <c r="E976" s="119"/>
      <c r="F976" s="13"/>
      <c r="G976" s="13"/>
      <c r="H976" s="13"/>
      <c r="I976" s="13"/>
      <c r="J976" s="13"/>
      <c r="K976" s="13"/>
      <c r="L976" s="13"/>
      <c r="M976" s="13"/>
      <c r="N976" s="13"/>
      <c r="O976" s="13"/>
      <c r="P976" s="13"/>
      <c r="Q976" s="13"/>
      <c r="R976" s="13"/>
      <c r="S976" s="13"/>
      <c r="T976" s="13"/>
      <c r="U976" s="13"/>
      <c r="V976" s="13"/>
      <c r="W976" s="13"/>
      <c r="X976" s="13"/>
      <c r="Y976" s="13"/>
      <c r="Z976" s="13"/>
    </row>
    <row r="977" ht="15.75" customHeight="1">
      <c r="B977" s="13"/>
      <c r="C977" s="117"/>
      <c r="D977" s="118"/>
      <c r="E977" s="119"/>
      <c r="F977" s="13"/>
      <c r="G977" s="13"/>
      <c r="H977" s="13"/>
      <c r="I977" s="13"/>
      <c r="J977" s="13"/>
      <c r="K977" s="13"/>
      <c r="L977" s="13"/>
      <c r="M977" s="13"/>
      <c r="N977" s="13"/>
      <c r="O977" s="13"/>
      <c r="P977" s="13"/>
      <c r="Q977" s="13"/>
      <c r="R977" s="13"/>
      <c r="S977" s="13"/>
      <c r="T977" s="13"/>
      <c r="U977" s="13"/>
      <c r="V977" s="13"/>
      <c r="W977" s="13"/>
      <c r="X977" s="13"/>
      <c r="Y977" s="13"/>
      <c r="Z977" s="13"/>
    </row>
    <row r="978" ht="15.75" customHeight="1">
      <c r="B978" s="13"/>
      <c r="C978" s="117"/>
      <c r="D978" s="118"/>
      <c r="E978" s="119"/>
      <c r="F978" s="13"/>
      <c r="G978" s="13"/>
      <c r="H978" s="13"/>
      <c r="I978" s="13"/>
      <c r="J978" s="13"/>
      <c r="K978" s="13"/>
      <c r="L978" s="13"/>
      <c r="M978" s="13"/>
      <c r="N978" s="13"/>
      <c r="O978" s="13"/>
      <c r="P978" s="13"/>
      <c r="Q978" s="13"/>
      <c r="R978" s="13"/>
      <c r="S978" s="13"/>
      <c r="T978" s="13"/>
      <c r="U978" s="13"/>
      <c r="V978" s="13"/>
      <c r="W978" s="13"/>
      <c r="X978" s="13"/>
      <c r="Y978" s="13"/>
      <c r="Z978" s="13"/>
    </row>
    <row r="979" ht="15.75" customHeight="1">
      <c r="B979" s="13"/>
      <c r="C979" s="117"/>
      <c r="D979" s="118"/>
      <c r="E979" s="119"/>
      <c r="F979" s="13"/>
      <c r="G979" s="13"/>
      <c r="H979" s="13"/>
      <c r="I979" s="13"/>
      <c r="J979" s="13"/>
      <c r="K979" s="13"/>
      <c r="L979" s="13"/>
      <c r="M979" s="13"/>
      <c r="N979" s="13"/>
      <c r="O979" s="13"/>
      <c r="P979" s="13"/>
      <c r="Q979" s="13"/>
      <c r="R979" s="13"/>
      <c r="S979" s="13"/>
      <c r="T979" s="13"/>
      <c r="U979" s="13"/>
      <c r="V979" s="13"/>
      <c r="W979" s="13"/>
      <c r="X979" s="13"/>
      <c r="Y979" s="13"/>
      <c r="Z979" s="13"/>
    </row>
    <row r="980" ht="15.75" customHeight="1">
      <c r="B980" s="13"/>
      <c r="C980" s="117"/>
      <c r="D980" s="118"/>
      <c r="E980" s="119"/>
      <c r="F980" s="13"/>
      <c r="G980" s="13"/>
      <c r="H980" s="13"/>
      <c r="I980" s="13"/>
      <c r="J980" s="13"/>
      <c r="K980" s="13"/>
      <c r="L980" s="13"/>
      <c r="M980" s="13"/>
      <c r="N980" s="13"/>
      <c r="O980" s="13"/>
      <c r="P980" s="13"/>
      <c r="Q980" s="13"/>
      <c r="R980" s="13"/>
      <c r="S980" s="13"/>
      <c r="T980" s="13"/>
      <c r="U980" s="13"/>
      <c r="V980" s="13"/>
      <c r="W980" s="13"/>
      <c r="X980" s="13"/>
      <c r="Y980" s="13"/>
      <c r="Z980" s="13"/>
    </row>
    <row r="981" ht="15.75" customHeight="1">
      <c r="B981" s="13"/>
      <c r="C981" s="117"/>
      <c r="D981" s="118"/>
      <c r="E981" s="119"/>
      <c r="F981" s="13"/>
      <c r="G981" s="13"/>
      <c r="H981" s="13"/>
      <c r="I981" s="13"/>
      <c r="J981" s="13"/>
      <c r="K981" s="13"/>
      <c r="L981" s="13"/>
      <c r="M981" s="13"/>
      <c r="N981" s="13"/>
      <c r="O981" s="13"/>
      <c r="P981" s="13"/>
      <c r="Q981" s="13"/>
      <c r="R981" s="13"/>
      <c r="S981" s="13"/>
      <c r="T981" s="13"/>
      <c r="U981" s="13"/>
      <c r="V981" s="13"/>
      <c r="W981" s="13"/>
      <c r="X981" s="13"/>
      <c r="Y981" s="13"/>
      <c r="Z981" s="13"/>
    </row>
    <row r="982" ht="15.75" customHeight="1">
      <c r="B982" s="13"/>
      <c r="C982" s="117"/>
      <c r="D982" s="118"/>
      <c r="E982" s="119"/>
      <c r="F982" s="13"/>
      <c r="G982" s="13"/>
      <c r="H982" s="13"/>
      <c r="I982" s="13"/>
      <c r="J982" s="13"/>
      <c r="K982" s="13"/>
      <c r="L982" s="13"/>
      <c r="M982" s="13"/>
      <c r="N982" s="13"/>
      <c r="O982" s="13"/>
      <c r="P982" s="13"/>
      <c r="Q982" s="13"/>
      <c r="R982" s="13"/>
      <c r="S982" s="13"/>
      <c r="T982" s="13"/>
      <c r="U982" s="13"/>
      <c r="V982" s="13"/>
      <c r="W982" s="13"/>
      <c r="X982" s="13"/>
      <c r="Y982" s="13"/>
      <c r="Z982" s="13"/>
    </row>
    <row r="983" ht="15.75" customHeight="1">
      <c r="B983" s="13"/>
      <c r="C983" s="117"/>
      <c r="D983" s="118"/>
      <c r="E983" s="119"/>
      <c r="F983" s="13"/>
      <c r="G983" s="13"/>
      <c r="H983" s="13"/>
      <c r="I983" s="13"/>
      <c r="J983" s="13"/>
      <c r="K983" s="13"/>
      <c r="L983" s="13"/>
      <c r="M983" s="13"/>
      <c r="N983" s="13"/>
      <c r="O983" s="13"/>
      <c r="P983" s="13"/>
      <c r="Q983" s="13"/>
      <c r="R983" s="13"/>
      <c r="S983" s="13"/>
      <c r="T983" s="13"/>
      <c r="U983" s="13"/>
      <c r="V983" s="13"/>
      <c r="W983" s="13"/>
      <c r="X983" s="13"/>
      <c r="Y983" s="13"/>
      <c r="Z983" s="13"/>
    </row>
    <row r="984" ht="15.75" customHeight="1">
      <c r="B984" s="13"/>
      <c r="C984" s="117"/>
      <c r="D984" s="118"/>
      <c r="E984" s="119"/>
      <c r="F984" s="13"/>
      <c r="G984" s="13"/>
      <c r="H984" s="13"/>
      <c r="I984" s="13"/>
      <c r="J984" s="13"/>
      <c r="K984" s="13"/>
      <c r="L984" s="13"/>
      <c r="M984" s="13"/>
      <c r="N984" s="13"/>
      <c r="O984" s="13"/>
      <c r="P984" s="13"/>
      <c r="Q984" s="13"/>
      <c r="R984" s="13"/>
      <c r="S984" s="13"/>
      <c r="T984" s="13"/>
      <c r="U984" s="13"/>
      <c r="V984" s="13"/>
      <c r="W984" s="13"/>
      <c r="X984" s="13"/>
      <c r="Y984" s="13"/>
      <c r="Z984" s="13"/>
    </row>
    <row r="985" ht="15.75" customHeight="1">
      <c r="B985" s="13"/>
      <c r="C985" s="117"/>
      <c r="D985" s="118"/>
      <c r="E985" s="119"/>
      <c r="F985" s="13"/>
      <c r="G985" s="13"/>
      <c r="H985" s="13"/>
      <c r="I985" s="13"/>
      <c r="J985" s="13"/>
      <c r="K985" s="13"/>
      <c r="L985" s="13"/>
      <c r="M985" s="13"/>
      <c r="N985" s="13"/>
      <c r="O985" s="13"/>
      <c r="P985" s="13"/>
      <c r="Q985" s="13"/>
      <c r="R985" s="13"/>
      <c r="S985" s="13"/>
      <c r="T985" s="13"/>
      <c r="U985" s="13"/>
      <c r="V985" s="13"/>
      <c r="W985" s="13"/>
      <c r="X985" s="13"/>
      <c r="Y985" s="13"/>
      <c r="Z985" s="13"/>
    </row>
    <row r="986" ht="15.75" customHeight="1">
      <c r="B986" s="13"/>
      <c r="C986" s="117"/>
      <c r="D986" s="118"/>
      <c r="E986" s="119"/>
      <c r="F986" s="13"/>
      <c r="G986" s="13"/>
      <c r="H986" s="13"/>
      <c r="I986" s="13"/>
      <c r="J986" s="13"/>
      <c r="K986" s="13"/>
      <c r="L986" s="13"/>
      <c r="M986" s="13"/>
      <c r="N986" s="13"/>
      <c r="O986" s="13"/>
      <c r="P986" s="13"/>
      <c r="Q986" s="13"/>
      <c r="R986" s="13"/>
      <c r="S986" s="13"/>
      <c r="T986" s="13"/>
      <c r="U986" s="13"/>
      <c r="V986" s="13"/>
      <c r="W986" s="13"/>
      <c r="X986" s="13"/>
      <c r="Y986" s="13"/>
      <c r="Z986" s="13"/>
    </row>
    <row r="987" ht="15.75" customHeight="1">
      <c r="B987" s="13"/>
      <c r="C987" s="117"/>
      <c r="D987" s="118"/>
      <c r="E987" s="119"/>
      <c r="F987" s="13"/>
      <c r="G987" s="13"/>
      <c r="H987" s="13"/>
      <c r="I987" s="13"/>
      <c r="J987" s="13"/>
      <c r="K987" s="13"/>
      <c r="L987" s="13"/>
      <c r="M987" s="13"/>
      <c r="N987" s="13"/>
      <c r="O987" s="13"/>
      <c r="P987" s="13"/>
      <c r="Q987" s="13"/>
      <c r="R987" s="13"/>
      <c r="S987" s="13"/>
      <c r="T987" s="13"/>
      <c r="U987" s="13"/>
      <c r="V987" s="13"/>
      <c r="W987" s="13"/>
      <c r="X987" s="13"/>
      <c r="Y987" s="13"/>
      <c r="Z987" s="13"/>
    </row>
    <row r="988" ht="15.75" customHeight="1">
      <c r="B988" s="13"/>
      <c r="C988" s="117"/>
      <c r="D988" s="118"/>
      <c r="E988" s="119"/>
      <c r="F988" s="13"/>
      <c r="G988" s="13"/>
      <c r="H988" s="13"/>
      <c r="I988" s="13"/>
      <c r="J988" s="13"/>
      <c r="K988" s="13"/>
      <c r="L988" s="13"/>
      <c r="M988" s="13"/>
      <c r="N988" s="13"/>
      <c r="O988" s="13"/>
      <c r="P988" s="13"/>
      <c r="Q988" s="13"/>
      <c r="R988" s="13"/>
      <c r="S988" s="13"/>
      <c r="T988" s="13"/>
      <c r="U988" s="13"/>
      <c r="V988" s="13"/>
      <c r="W988" s="13"/>
      <c r="X988" s="13"/>
      <c r="Y988" s="13"/>
      <c r="Z988" s="13"/>
    </row>
    <row r="989" ht="15.75" customHeight="1">
      <c r="B989" s="13"/>
      <c r="C989" s="117"/>
      <c r="D989" s="118"/>
      <c r="E989" s="119"/>
      <c r="F989" s="13"/>
      <c r="G989" s="13"/>
      <c r="H989" s="13"/>
      <c r="I989" s="13"/>
      <c r="J989" s="13"/>
      <c r="K989" s="13"/>
      <c r="L989" s="13"/>
      <c r="M989" s="13"/>
      <c r="N989" s="13"/>
      <c r="O989" s="13"/>
      <c r="P989" s="13"/>
      <c r="Q989" s="13"/>
      <c r="R989" s="13"/>
      <c r="S989" s="13"/>
      <c r="T989" s="13"/>
      <c r="U989" s="13"/>
      <c r="V989" s="13"/>
      <c r="W989" s="13"/>
      <c r="X989" s="13"/>
      <c r="Y989" s="13"/>
      <c r="Z989" s="13"/>
    </row>
    <row r="990" ht="15.75" customHeight="1">
      <c r="B990" s="13"/>
      <c r="C990" s="117"/>
      <c r="D990" s="118"/>
      <c r="E990" s="119"/>
      <c r="F990" s="13"/>
      <c r="G990" s="13"/>
      <c r="H990" s="13"/>
      <c r="I990" s="13"/>
      <c r="J990" s="13"/>
      <c r="K990" s="13"/>
      <c r="L990" s="13"/>
      <c r="M990" s="13"/>
      <c r="N990" s="13"/>
      <c r="O990" s="13"/>
      <c r="P990" s="13"/>
      <c r="Q990" s="13"/>
      <c r="R990" s="13"/>
      <c r="S990" s="13"/>
      <c r="T990" s="13"/>
      <c r="U990" s="13"/>
      <c r="V990" s="13"/>
      <c r="W990" s="13"/>
      <c r="X990" s="13"/>
      <c r="Y990" s="13"/>
      <c r="Z990" s="13"/>
    </row>
    <row r="991" ht="15.75" customHeight="1">
      <c r="B991" s="13"/>
      <c r="C991" s="117"/>
      <c r="D991" s="118"/>
      <c r="E991" s="119"/>
      <c r="F991" s="13"/>
      <c r="G991" s="13"/>
      <c r="H991" s="13"/>
      <c r="I991" s="13"/>
      <c r="J991" s="13"/>
      <c r="K991" s="13"/>
      <c r="L991" s="13"/>
      <c r="M991" s="13"/>
      <c r="N991" s="13"/>
      <c r="O991" s="13"/>
      <c r="P991" s="13"/>
      <c r="Q991" s="13"/>
      <c r="R991" s="13"/>
      <c r="S991" s="13"/>
      <c r="T991" s="13"/>
      <c r="U991" s="13"/>
      <c r="V991" s="13"/>
      <c r="W991" s="13"/>
      <c r="X991" s="13"/>
      <c r="Y991" s="13"/>
      <c r="Z991" s="13"/>
    </row>
    <row r="992" ht="15.75" customHeight="1">
      <c r="B992" s="13"/>
      <c r="C992" s="117"/>
      <c r="D992" s="118"/>
      <c r="E992" s="119"/>
      <c r="F992" s="13"/>
      <c r="G992" s="13"/>
      <c r="H992" s="13"/>
      <c r="I992" s="13"/>
      <c r="J992" s="13"/>
      <c r="K992" s="13"/>
      <c r="L992" s="13"/>
      <c r="M992" s="13"/>
      <c r="N992" s="13"/>
      <c r="O992" s="13"/>
      <c r="P992" s="13"/>
      <c r="Q992" s="13"/>
      <c r="R992" s="13"/>
      <c r="S992" s="13"/>
      <c r="T992" s="13"/>
      <c r="U992" s="13"/>
      <c r="V992" s="13"/>
      <c r="W992" s="13"/>
      <c r="X992" s="13"/>
      <c r="Y992" s="13"/>
      <c r="Z992" s="13"/>
    </row>
    <row r="993" ht="15.75" customHeight="1">
      <c r="B993" s="13"/>
      <c r="C993" s="117"/>
      <c r="D993" s="118"/>
      <c r="E993" s="119"/>
      <c r="F993" s="13"/>
      <c r="G993" s="13"/>
      <c r="H993" s="13"/>
      <c r="I993" s="13"/>
      <c r="J993" s="13"/>
      <c r="K993" s="13"/>
      <c r="L993" s="13"/>
      <c r="M993" s="13"/>
      <c r="N993" s="13"/>
      <c r="O993" s="13"/>
      <c r="P993" s="13"/>
      <c r="Q993" s="13"/>
      <c r="R993" s="13"/>
      <c r="S993" s="13"/>
      <c r="T993" s="13"/>
      <c r="U993" s="13"/>
      <c r="V993" s="13"/>
      <c r="W993" s="13"/>
      <c r="X993" s="13"/>
      <c r="Y993" s="13"/>
      <c r="Z993" s="13"/>
    </row>
    <row r="994" ht="15.75" customHeight="1">
      <c r="B994" s="13"/>
      <c r="C994" s="117"/>
      <c r="D994" s="118"/>
      <c r="E994" s="119"/>
      <c r="F994" s="13"/>
      <c r="G994" s="13"/>
      <c r="H994" s="13"/>
      <c r="I994" s="13"/>
      <c r="J994" s="13"/>
      <c r="K994" s="13"/>
      <c r="L994" s="13"/>
      <c r="M994" s="13"/>
      <c r="N994" s="13"/>
      <c r="O994" s="13"/>
      <c r="P994" s="13"/>
      <c r="Q994" s="13"/>
      <c r="R994" s="13"/>
      <c r="S994" s="13"/>
      <c r="T994" s="13"/>
      <c r="U994" s="13"/>
      <c r="V994" s="13"/>
      <c r="W994" s="13"/>
      <c r="X994" s="13"/>
      <c r="Y994" s="13"/>
      <c r="Z994" s="13"/>
    </row>
    <row r="995" ht="15.75" customHeight="1">
      <c r="B995" s="13"/>
      <c r="C995" s="117"/>
      <c r="D995" s="118"/>
      <c r="E995" s="119"/>
      <c r="F995" s="13"/>
      <c r="G995" s="13"/>
      <c r="H995" s="13"/>
      <c r="I995" s="13"/>
      <c r="J995" s="13"/>
      <c r="K995" s="13"/>
      <c r="L995" s="13"/>
      <c r="M995" s="13"/>
      <c r="N995" s="13"/>
      <c r="O995" s="13"/>
      <c r="P995" s="13"/>
      <c r="Q995" s="13"/>
      <c r="R995" s="13"/>
      <c r="S995" s="13"/>
      <c r="T995" s="13"/>
      <c r="U995" s="13"/>
      <c r="V995" s="13"/>
      <c r="W995" s="13"/>
      <c r="X995" s="13"/>
      <c r="Y995" s="13"/>
      <c r="Z995" s="13"/>
    </row>
    <row r="996" ht="15.75" customHeight="1">
      <c r="B996" s="13"/>
      <c r="C996" s="117"/>
      <c r="D996" s="118"/>
      <c r="E996" s="119"/>
      <c r="F996" s="13"/>
      <c r="G996" s="13"/>
      <c r="H996" s="13"/>
      <c r="I996" s="13"/>
      <c r="J996" s="13"/>
      <c r="K996" s="13"/>
      <c r="L996" s="13"/>
      <c r="M996" s="13"/>
      <c r="N996" s="13"/>
      <c r="O996" s="13"/>
      <c r="P996" s="13"/>
      <c r="Q996" s="13"/>
      <c r="R996" s="13"/>
      <c r="S996" s="13"/>
      <c r="T996" s="13"/>
      <c r="U996" s="13"/>
      <c r="V996" s="13"/>
      <c r="W996" s="13"/>
      <c r="X996" s="13"/>
      <c r="Y996" s="13"/>
      <c r="Z996" s="13"/>
    </row>
    <row r="997" ht="15.75" customHeight="1">
      <c r="B997" s="13"/>
      <c r="C997" s="117"/>
      <c r="D997" s="118"/>
      <c r="E997" s="119"/>
      <c r="F997" s="13"/>
      <c r="G997" s="13"/>
      <c r="H997" s="13"/>
      <c r="I997" s="13"/>
      <c r="J997" s="13"/>
      <c r="K997" s="13"/>
      <c r="L997" s="13"/>
      <c r="M997" s="13"/>
      <c r="N997" s="13"/>
      <c r="O997" s="13"/>
      <c r="P997" s="13"/>
      <c r="Q997" s="13"/>
      <c r="R997" s="13"/>
      <c r="S997" s="13"/>
      <c r="T997" s="13"/>
      <c r="U997" s="13"/>
      <c r="V997" s="13"/>
      <c r="W997" s="13"/>
      <c r="X997" s="13"/>
      <c r="Y997" s="13"/>
      <c r="Z997" s="13"/>
    </row>
    <row r="998" ht="15.75" customHeight="1">
      <c r="B998" s="13"/>
      <c r="C998" s="117"/>
      <c r="D998" s="118"/>
      <c r="E998" s="119"/>
      <c r="F998" s="13"/>
      <c r="G998" s="13"/>
      <c r="H998" s="13"/>
      <c r="I998" s="13"/>
      <c r="J998" s="13"/>
      <c r="K998" s="13"/>
      <c r="L998" s="13"/>
      <c r="M998" s="13"/>
      <c r="N998" s="13"/>
      <c r="O998" s="13"/>
      <c r="P998" s="13"/>
      <c r="Q998" s="13"/>
      <c r="R998" s="13"/>
      <c r="S998" s="13"/>
      <c r="T998" s="13"/>
      <c r="U998" s="13"/>
      <c r="V998" s="13"/>
      <c r="W998" s="13"/>
      <c r="X998" s="13"/>
      <c r="Y998" s="13"/>
      <c r="Z998" s="13"/>
    </row>
    <row r="999" ht="15.75" customHeight="1">
      <c r="B999" s="13"/>
      <c r="C999" s="117"/>
      <c r="D999" s="118"/>
      <c r="E999" s="119"/>
      <c r="F999" s="13"/>
      <c r="G999" s="13"/>
      <c r="H999" s="13"/>
      <c r="I999" s="13"/>
      <c r="J999" s="13"/>
      <c r="K999" s="13"/>
      <c r="L999" s="13"/>
      <c r="M999" s="13"/>
      <c r="N999" s="13"/>
      <c r="O999" s="13"/>
      <c r="P999" s="13"/>
      <c r="Q999" s="13"/>
      <c r="R999" s="13"/>
      <c r="S999" s="13"/>
      <c r="T999" s="13"/>
      <c r="U999" s="13"/>
      <c r="V999" s="13"/>
      <c r="W999" s="13"/>
      <c r="X999" s="13"/>
      <c r="Y999" s="13"/>
      <c r="Z999" s="13"/>
    </row>
    <row r="1000" ht="15.75" customHeight="1">
      <c r="B1000" s="13"/>
      <c r="C1000" s="117"/>
      <c r="D1000" s="118"/>
      <c r="E1000" s="119"/>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mergeCells count="56">
    <mergeCell ref="A1:D1"/>
    <mergeCell ref="A2:E2"/>
    <mergeCell ref="C3:E3"/>
    <mergeCell ref="A4:B4"/>
    <mergeCell ref="A5:E5"/>
    <mergeCell ref="A6:E6"/>
    <mergeCell ref="C7:E7"/>
    <mergeCell ref="C8:E8"/>
    <mergeCell ref="C9:E9"/>
    <mergeCell ref="C10:D10"/>
    <mergeCell ref="C11:D11"/>
    <mergeCell ref="C12:D12"/>
    <mergeCell ref="C13:D13"/>
    <mergeCell ref="C14:D14"/>
    <mergeCell ref="C15:D15"/>
    <mergeCell ref="C16:D16"/>
    <mergeCell ref="C17:D17"/>
    <mergeCell ref="C18:D18"/>
    <mergeCell ref="C19:D19"/>
    <mergeCell ref="C20:D20"/>
    <mergeCell ref="C21:D21"/>
    <mergeCell ref="A22:B22"/>
    <mergeCell ref="A23:E23"/>
    <mergeCell ref="A24:B24"/>
    <mergeCell ref="A25:E25"/>
    <mergeCell ref="A33:B33"/>
    <mergeCell ref="C34:D34"/>
    <mergeCell ref="C38:D38"/>
    <mergeCell ref="A39:B39"/>
    <mergeCell ref="A51:B51"/>
    <mergeCell ref="A61:B61"/>
    <mergeCell ref="C63:D63"/>
    <mergeCell ref="C64:D64"/>
    <mergeCell ref="A67:B67"/>
    <mergeCell ref="A77:B77"/>
    <mergeCell ref="A92:B92"/>
    <mergeCell ref="C110:D110"/>
    <mergeCell ref="C111:D111"/>
    <mergeCell ref="A112:B112"/>
    <mergeCell ref="A123:B123"/>
    <mergeCell ref="A139:B139"/>
    <mergeCell ref="A164:B164"/>
    <mergeCell ref="A228:B228"/>
    <mergeCell ref="A234:B234"/>
    <mergeCell ref="A241:B241"/>
    <mergeCell ref="A271:B271"/>
    <mergeCell ref="C278:D278"/>
    <mergeCell ref="C279:D279"/>
    <mergeCell ref="C283:D283"/>
    <mergeCell ref="C176:D176"/>
    <mergeCell ref="A182:B182"/>
    <mergeCell ref="C183:D183"/>
    <mergeCell ref="C191:D191"/>
    <mergeCell ref="A194:B194"/>
    <mergeCell ref="A206:B206"/>
    <mergeCell ref="A223:B223"/>
  </mergeCells>
  <conditionalFormatting sqref="A241 C241:E241">
    <cfRule type="expression" dxfId="0" priority="1">
      <formula>$C$26="No"</formula>
    </cfRule>
  </conditionalFormatting>
  <conditionalFormatting sqref="A61 C61:E61">
    <cfRule type="expression" dxfId="0" priority="2">
      <formula>$C$28="No"</formula>
    </cfRule>
  </conditionalFormatting>
  <conditionalFormatting sqref="A182 C182:E182">
    <cfRule type="expression" dxfId="1" priority="3">
      <formula>$C$30="No"</formula>
    </cfRule>
  </conditionalFormatting>
  <conditionalFormatting sqref="A169:A170 C169:D170">
    <cfRule type="expression" dxfId="2" priority="4">
      <formula>$C$168="No"</formula>
    </cfRule>
  </conditionalFormatting>
  <conditionalFormatting sqref="A174">
    <cfRule type="expression" dxfId="2" priority="5">
      <formula>$C$173="No"</formula>
    </cfRule>
  </conditionalFormatting>
  <conditionalFormatting sqref="A170 C170:D170">
    <cfRule type="expression" dxfId="2" priority="6">
      <formula>$C$169="No"</formula>
    </cfRule>
  </conditionalFormatting>
  <conditionalFormatting sqref="A103 D103">
    <cfRule type="expression" dxfId="2" priority="7">
      <formula>$C$102="No"</formula>
    </cfRule>
  </conditionalFormatting>
  <conditionalFormatting sqref="A105:A106">
    <cfRule type="expression" dxfId="2" priority="8">
      <formula>$C$104="No"</formula>
    </cfRule>
  </conditionalFormatting>
  <conditionalFormatting sqref="A236 C236:D236">
    <cfRule type="expression" dxfId="2" priority="9">
      <formula>$C$235="No"</formula>
    </cfRule>
  </conditionalFormatting>
  <conditionalFormatting sqref="A271 C271:E271">
    <cfRule type="expression" dxfId="1" priority="10">
      <formula>$C$31="No"</formula>
    </cfRule>
  </conditionalFormatting>
  <conditionalFormatting sqref="A266 C266:E266">
    <cfRule type="expression" dxfId="2" priority="11">
      <formula>$C$265="No"</formula>
    </cfRule>
  </conditionalFormatting>
  <conditionalFormatting sqref="A221">
    <cfRule type="expression" dxfId="2" priority="12">
      <formula>#REF!="No"</formula>
    </cfRule>
  </conditionalFormatting>
  <conditionalFormatting sqref="D74">
    <cfRule type="expression" dxfId="2" priority="13">
      <formula>$C$73="No"</formula>
    </cfRule>
  </conditionalFormatting>
  <conditionalFormatting sqref="A76 C76:D76">
    <cfRule type="expression" dxfId="2" priority="14">
      <formula>$C$75="No"</formula>
    </cfRule>
  </conditionalFormatting>
  <conditionalFormatting sqref="A67 C67:E67">
    <cfRule type="expression" dxfId="0" priority="15">
      <formula>#REF!="No"</formula>
    </cfRule>
  </conditionalFormatting>
  <conditionalFormatting sqref="A151 C151:D151">
    <cfRule type="expression" dxfId="2" priority="16">
      <formula>$C$150="No"</formula>
    </cfRule>
  </conditionalFormatting>
  <conditionalFormatting sqref="A125">
    <cfRule type="expression" dxfId="2" priority="17">
      <formula>$C$124="No"</formula>
    </cfRule>
  </conditionalFormatting>
  <conditionalFormatting sqref="A205">
    <cfRule type="expression" dxfId="2" priority="18">
      <formula>$C$204="No"</formula>
    </cfRule>
  </conditionalFormatting>
  <conditionalFormatting sqref="A188 C188:D188">
    <cfRule type="expression" dxfId="2" priority="19">
      <formula>$C$187="No"</formula>
    </cfRule>
  </conditionalFormatting>
  <conditionalFormatting sqref="A112 C112:E112">
    <cfRule type="expression" dxfId="1" priority="20">
      <formula>$C$29="No"</formula>
    </cfRule>
  </conditionalFormatting>
  <conditionalFormatting sqref="A249:A250 D249:D250">
    <cfRule type="expression" dxfId="2" priority="21">
      <formula>$C$248="No"</formula>
    </cfRule>
  </conditionalFormatting>
  <conditionalFormatting sqref="A250 D250">
    <cfRule type="expression" dxfId="2" priority="22">
      <formula>$C$249="No"</formula>
    </cfRule>
  </conditionalFormatting>
  <conditionalFormatting sqref="A77:E77 A92:E92 A112:E112 A123:E123 A139:E139 A164:E164 A182:E182 A194:E194 A206:E206 A223:E223 A228:E228 A241:E241 A271:E271">
    <cfRule type="expression" dxfId="0" priority="23">
      <formula>#REF!="Yes"</formula>
    </cfRule>
  </conditionalFormatting>
  <conditionalFormatting sqref="A234:E234">
    <cfRule type="expression" dxfId="0" priority="24">
      <formula>#REF!="Yes"</formula>
    </cfRule>
  </conditionalFormatting>
  <conditionalFormatting sqref="A269:A270 C269:E269">
    <cfRule type="expression" dxfId="2" priority="25">
      <formula>$C$268="No"</formula>
    </cfRule>
  </conditionalFormatting>
  <conditionalFormatting sqref="C74">
    <cfRule type="expression" dxfId="2" priority="26">
      <formula>$C$73="No"</formula>
    </cfRule>
  </conditionalFormatting>
  <conditionalFormatting sqref="C103:C108 D104:D108">
    <cfRule type="expression" dxfId="2" priority="27">
      <formula>$C$102="No"</formula>
    </cfRule>
  </conditionalFormatting>
  <conditionalFormatting sqref="C105:C108">
    <cfRule type="expression" dxfId="2" priority="28">
      <formula>$C$104="No"</formula>
    </cfRule>
  </conditionalFormatting>
  <conditionalFormatting sqref="A242:B270">
    <cfRule type="expression" dxfId="3" priority="29">
      <formula>$C$26="No"</formula>
    </cfRule>
  </conditionalFormatting>
  <conditionalFormatting sqref="A272:B283">
    <cfRule type="expression" dxfId="3" priority="30">
      <formula>$C$30="No"</formula>
    </cfRule>
  </conditionalFormatting>
  <conditionalFormatting sqref="C171">
    <cfRule type="expression" dxfId="2" priority="31">
      <formula>$C$168="No"</formula>
    </cfRule>
  </conditionalFormatting>
  <conditionalFormatting sqref="C171">
    <cfRule type="expression" dxfId="2" priority="32">
      <formula>$C$169="No"</formula>
    </cfRule>
  </conditionalFormatting>
  <dataValidations>
    <dataValidation type="list" allowBlank="1" showErrorMessage="1" sqref="C26:C31 C35:C37 C40:C50 C52:C60 C62 C65:C66 C68:C76 C78:C83 C85:C91 C95:C109 C113:C122 C124:C138 C140:C163 C165:C171 C173:C175 C177:C181 C184:C190 C192:C193 C195:C205 C207:C222 C224:C227 C229:C233 C235:C240 C242:C270 C272:C277 C280:C282">
      <formula1>yes</formula1>
    </dataValidation>
    <dataValidation type="list" allowBlank="1" showErrorMessage="1" sqref="C172">
      <formula1>uptime</formula1>
    </dataValidation>
    <dataValidation type="list" allowBlank="1" showErrorMessage="1" sqref="C84">
      <formula1>dr</formula1>
    </dataValidation>
    <dataValidation type="list" allowBlank="1" showErrorMessage="1" sqref="C94">
      <formula1>Values!$C$26:$C$29</formula1>
    </dataValidation>
    <dataValidation type="list" allowBlank="1" showErrorMessage="1" sqref="C93">
      <formula1>Values!$C$26:$C$27</formula1>
    </dataValidation>
    <dataValidation type="list" allowBlank="1" showErrorMessage="1" sqref="C32">
      <formula1>Values!$A$50:$A$56</formula1>
    </dataValidation>
  </dataValidations>
  <hyperlinks>
    <hyperlink r:id="rId1" ref="C10"/>
    <hyperlink r:id="rId2" ref="C11"/>
    <hyperlink r:id="rId3" ref="D28"/>
    <hyperlink r:id="rId4" ref="D29"/>
    <hyperlink r:id="rId5" ref="C38"/>
    <hyperlink r:id="rId6" ref="D43"/>
    <hyperlink r:id="rId7" ref="D44"/>
    <hyperlink r:id="rId8" ref="D45"/>
    <hyperlink r:id="rId9" ref="D46"/>
    <hyperlink r:id="rId10" ref="D47"/>
    <hyperlink r:id="rId11" ref="D48"/>
    <hyperlink r:id="rId12" ref="D49"/>
    <hyperlink r:id="rId13" ref="D50"/>
    <hyperlink r:id="rId14" ref="D52"/>
    <hyperlink r:id="rId15" ref="D62"/>
    <hyperlink r:id="rId16" ref="C64"/>
    <hyperlink r:id="rId17" ref="D65"/>
    <hyperlink r:id="rId18" ref="D78"/>
    <hyperlink r:id="rId19" ref="D81"/>
    <hyperlink r:id="rId20" ref="D82"/>
    <hyperlink r:id="rId21" ref="D85"/>
    <hyperlink r:id="rId22" ref="D89"/>
    <hyperlink r:id="rId23" ref="C110"/>
    <hyperlink r:id="rId24" ref="D114"/>
    <hyperlink r:id="rId25" ref="D115"/>
    <hyperlink r:id="rId26" ref="D116"/>
    <hyperlink r:id="rId27" ref="D117"/>
    <hyperlink r:id="rId28" ref="D118"/>
    <hyperlink r:id="rId29" ref="D124"/>
    <hyperlink r:id="rId30" ref="D134"/>
    <hyperlink r:id="rId31" ref="D136"/>
    <hyperlink r:id="rId32" ref="D137"/>
    <hyperlink r:id="rId33" ref="D138"/>
    <hyperlink r:id="rId34" ref="D145"/>
    <hyperlink r:id="rId35" ref="D157"/>
    <hyperlink r:id="rId36" ref="D158"/>
    <hyperlink r:id="rId37" ref="D161"/>
    <hyperlink r:id="rId38" ref="D165"/>
    <hyperlink r:id="rId39" ref="D167"/>
    <hyperlink r:id="rId40" ref="D168"/>
    <hyperlink r:id="rId41" ref="D173"/>
    <hyperlink r:id="rId42" ref="D175"/>
    <hyperlink r:id="rId43" ref="C176"/>
    <hyperlink r:id="rId44" ref="D177"/>
    <hyperlink r:id="rId45" ref="D178"/>
    <hyperlink r:id="rId46" ref="C183"/>
    <hyperlink r:id="rId47" ref="D187"/>
    <hyperlink r:id="rId48" ref="D189"/>
    <hyperlink r:id="rId49" ref="D190"/>
    <hyperlink r:id="rId50" ref="D193"/>
    <hyperlink r:id="rId51" ref="D197"/>
    <hyperlink r:id="rId52" ref="D199"/>
    <hyperlink r:id="rId53" ref="D202"/>
    <hyperlink r:id="rId54" ref="D203"/>
    <hyperlink r:id="rId55" ref="D207"/>
    <hyperlink r:id="rId56" ref="D217"/>
    <hyperlink r:id="rId57" ref="D221"/>
    <hyperlink r:id="rId58" ref="D222"/>
    <hyperlink r:id="rId59" ref="D224"/>
    <hyperlink r:id="rId60" ref="D225"/>
    <hyperlink r:id="rId61" ref="D236"/>
    <hyperlink r:id="rId62" ref="D237"/>
    <hyperlink r:id="rId63" ref="D238"/>
  </hyperlinks>
  <printOptions/>
  <pageMargins bottom="1.0" footer="0.0" header="0.0" left="0.75" right="0.75" top="1.0"/>
  <pageSetup orientation="landscape"/>
  <headerFooter>
    <oddFooter>&amp;L000000	&amp;P</oddFooter>
  </headerFooter>
  <drawing r:id="rId64"/>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sheetPr>
  <sheetViews>
    <sheetView workbookViewId="0"/>
  </sheetViews>
  <sheetFormatPr customHeight="1" defaultColWidth="9.18" defaultRowHeight="15.0"/>
  <cols>
    <col customWidth="1" min="1" max="1" width="16.45"/>
    <col customWidth="1" min="2" max="2" width="20.64"/>
    <col customWidth="1" min="3" max="3" width="22.73"/>
    <col customWidth="1" min="4" max="4" width="21.45"/>
    <col customWidth="1" min="5" max="5" width="19.0"/>
    <col customWidth="1" min="6" max="6" width="14.64"/>
    <col customWidth="1" min="7" max="7" width="16.64"/>
    <col customWidth="1" min="8" max="8" width="20.0"/>
    <col customWidth="1" min="9" max="9" width="21.73"/>
    <col customWidth="1" min="10" max="26" width="8.45"/>
  </cols>
  <sheetData>
    <row r="1" ht="36.0" customHeight="1">
      <c r="A1" s="120" t="s">
        <v>491</v>
      </c>
      <c r="B1" s="22"/>
      <c r="C1" s="22"/>
      <c r="D1" s="22"/>
      <c r="E1" s="22"/>
      <c r="F1" s="22"/>
      <c r="G1" s="22"/>
      <c r="H1" s="45"/>
      <c r="I1" s="121" t="str">
        <f>'HECVAT - Full | Vendor Response'!E1</f>
        <v>Version 3.04</v>
      </c>
      <c r="J1" s="122"/>
      <c r="K1" s="122"/>
      <c r="L1" s="122"/>
      <c r="M1" s="122"/>
      <c r="N1" s="122"/>
      <c r="O1" s="122"/>
      <c r="P1" s="122"/>
      <c r="Q1" s="122"/>
      <c r="R1" s="122"/>
      <c r="S1" s="122"/>
      <c r="T1" s="122"/>
      <c r="U1" s="122"/>
      <c r="V1" s="122"/>
      <c r="W1" s="122"/>
      <c r="X1" s="122"/>
      <c r="Y1" s="122"/>
      <c r="Z1" s="122"/>
    </row>
    <row r="2" ht="36.0" customHeight="1">
      <c r="A2" s="11" t="s">
        <v>492</v>
      </c>
      <c r="B2" s="22"/>
      <c r="C2" s="22"/>
      <c r="D2" s="22"/>
      <c r="E2" s="22"/>
      <c r="F2" s="22"/>
      <c r="G2" s="22"/>
      <c r="H2" s="22"/>
      <c r="I2" s="9"/>
      <c r="J2" s="122"/>
      <c r="K2" s="122"/>
      <c r="L2" s="122"/>
      <c r="M2" s="122"/>
      <c r="N2" s="122"/>
      <c r="O2" s="122"/>
      <c r="P2" s="122"/>
      <c r="Q2" s="122"/>
      <c r="R2" s="122"/>
      <c r="S2" s="122"/>
      <c r="T2" s="122"/>
      <c r="U2" s="122"/>
      <c r="V2" s="122"/>
      <c r="W2" s="122"/>
      <c r="X2" s="122"/>
      <c r="Y2" s="122"/>
      <c r="Z2" s="122"/>
    </row>
    <row r="3" ht="25.5" customHeight="1">
      <c r="A3" s="123" t="s">
        <v>68</v>
      </c>
      <c r="B3" s="124"/>
      <c r="C3" s="124"/>
      <c r="D3" s="124"/>
      <c r="E3" s="124"/>
      <c r="F3" s="124"/>
      <c r="G3" s="124"/>
      <c r="H3" s="124"/>
      <c r="I3" s="125"/>
      <c r="J3" s="122"/>
      <c r="K3" s="122"/>
      <c r="L3" s="122"/>
      <c r="M3" s="122"/>
      <c r="N3" s="122"/>
      <c r="O3" s="122"/>
      <c r="P3" s="122"/>
      <c r="Q3" s="122"/>
      <c r="R3" s="122"/>
      <c r="S3" s="122"/>
      <c r="T3" s="122"/>
      <c r="U3" s="122"/>
      <c r="V3" s="122"/>
      <c r="W3" s="122"/>
      <c r="X3" s="122"/>
      <c r="Y3" s="122"/>
      <c r="Z3" s="122"/>
    </row>
    <row r="4" ht="40.5" customHeight="1">
      <c r="A4" s="126" t="s">
        <v>493</v>
      </c>
      <c r="B4" s="127"/>
      <c r="C4" s="127"/>
      <c r="D4" s="127"/>
      <c r="E4" s="127"/>
      <c r="F4" s="127"/>
      <c r="G4" s="127"/>
      <c r="H4" s="127"/>
      <c r="I4" s="128"/>
      <c r="J4" s="122"/>
      <c r="K4" s="122"/>
      <c r="L4" s="122"/>
      <c r="M4" s="122"/>
      <c r="N4" s="122"/>
      <c r="O4" s="122"/>
      <c r="P4" s="122"/>
      <c r="Q4" s="122"/>
      <c r="R4" s="122"/>
      <c r="S4" s="122"/>
      <c r="T4" s="122"/>
      <c r="U4" s="122"/>
      <c r="V4" s="122"/>
      <c r="W4" s="122"/>
      <c r="X4" s="122"/>
      <c r="Y4" s="122"/>
      <c r="Z4" s="122"/>
    </row>
    <row r="5" ht="48.0" customHeight="1">
      <c r="A5" s="129" t="s">
        <v>494</v>
      </c>
      <c r="B5" s="130" t="str">
        <f>'HECVAT - Full | Vendor Response'!C7</f>
        <v>Qwickly, Inc.</v>
      </c>
      <c r="C5" s="9"/>
      <c r="D5" s="131"/>
      <c r="E5" s="131"/>
      <c r="F5" s="129" t="s">
        <v>495</v>
      </c>
      <c r="G5" s="132" t="str">
        <f>'HECVAT - Full | Vendor Response'!C8</f>
        <v>Qwickly Attendance</v>
      </c>
      <c r="H5" s="22"/>
      <c r="I5" s="9"/>
      <c r="J5" s="25"/>
      <c r="K5" s="25"/>
      <c r="L5" s="25"/>
      <c r="M5" s="25"/>
      <c r="N5" s="25"/>
      <c r="O5" s="25"/>
      <c r="P5" s="25"/>
      <c r="Q5" s="25"/>
      <c r="R5" s="25"/>
      <c r="S5" s="25"/>
      <c r="T5" s="25"/>
      <c r="U5" s="25"/>
      <c r="V5" s="25"/>
      <c r="W5" s="25"/>
      <c r="X5" s="25"/>
      <c r="Y5" s="25"/>
      <c r="Z5" s="25"/>
    </row>
    <row r="6" ht="48.0" customHeight="1">
      <c r="A6" s="129" t="s">
        <v>496</v>
      </c>
      <c r="B6" s="16" t="str">
        <f>'HECVAT - Full | Vendor Response'!C12</f>
        <v>John DiGennaro</v>
      </c>
      <c r="C6" s="9"/>
      <c r="D6" s="133"/>
      <c r="E6" s="133"/>
      <c r="F6" s="129" t="s">
        <v>497</v>
      </c>
      <c r="G6" s="132" t="str">
        <f>'HECVAT - Full | Vendor Response'!C9</f>
        <v>A powerful, customizable attendance solution that allows administrators and instructors to collect and track attendance data, with a variety of attendance-taking modes and enterprise reporting capabilities</v>
      </c>
      <c r="H6" s="22"/>
      <c r="I6" s="9"/>
      <c r="J6" s="25"/>
      <c r="K6" s="25"/>
      <c r="L6" s="25"/>
      <c r="M6" s="25"/>
      <c r="N6" s="25"/>
      <c r="O6" s="25"/>
      <c r="P6" s="25"/>
      <c r="Q6" s="25"/>
      <c r="R6" s="25"/>
      <c r="S6" s="25"/>
      <c r="T6" s="25"/>
      <c r="U6" s="25"/>
      <c r="V6" s="25"/>
      <c r="W6" s="25"/>
      <c r="X6" s="25"/>
      <c r="Y6" s="25"/>
      <c r="Z6" s="25"/>
    </row>
    <row r="7" ht="48.0" customHeight="1">
      <c r="A7" s="129" t="s">
        <v>498</v>
      </c>
      <c r="B7" s="16" t="str">
        <f>'HECVAT - Full | Vendor Response'!C13</f>
        <v>CEO and Co-founder</v>
      </c>
      <c r="C7" s="9"/>
      <c r="D7" s="134"/>
      <c r="E7" s="134"/>
      <c r="F7" s="129" t="s">
        <v>499</v>
      </c>
      <c r="G7" s="132" t="s">
        <v>500</v>
      </c>
      <c r="H7" s="22"/>
      <c r="I7" s="9"/>
      <c r="J7" s="25"/>
      <c r="K7" s="25"/>
      <c r="L7" s="25"/>
      <c r="M7" s="25"/>
      <c r="N7" s="25"/>
      <c r="O7" s="25"/>
      <c r="P7" s="25"/>
      <c r="Q7" s="25"/>
      <c r="R7" s="25"/>
      <c r="S7" s="25"/>
      <c r="T7" s="25"/>
      <c r="U7" s="25"/>
      <c r="V7" s="25"/>
      <c r="W7" s="25"/>
      <c r="X7" s="25"/>
      <c r="Y7" s="25"/>
      <c r="Z7" s="25"/>
    </row>
    <row r="8" ht="48.0" customHeight="1">
      <c r="A8" s="129" t="s">
        <v>501</v>
      </c>
      <c r="B8" s="16" t="str">
        <f>'HECVAT - Full | Vendor Response'!C14</f>
        <v>john@goqwickly.com</v>
      </c>
      <c r="C8" s="9"/>
      <c r="D8" s="135"/>
      <c r="E8" s="135"/>
      <c r="F8" s="129" t="s">
        <v>502</v>
      </c>
      <c r="G8" s="136">
        <f>'HECVAT - Full | Vendor Response'!C3</f>
        <v>45299</v>
      </c>
      <c r="H8" s="22"/>
      <c r="I8" s="9"/>
      <c r="J8" s="25"/>
      <c r="K8" s="25"/>
      <c r="L8" s="25"/>
      <c r="M8" s="25"/>
      <c r="N8" s="25"/>
      <c r="O8" s="25"/>
      <c r="P8" s="25"/>
      <c r="Q8" s="25"/>
      <c r="R8" s="25"/>
      <c r="S8" s="25"/>
      <c r="T8" s="25"/>
      <c r="U8" s="25"/>
      <c r="V8" s="25"/>
      <c r="W8" s="25"/>
      <c r="X8" s="25"/>
      <c r="Y8" s="25"/>
      <c r="Z8" s="25"/>
    </row>
    <row r="9" ht="24.75" customHeight="1">
      <c r="A9" s="131"/>
      <c r="B9" s="137"/>
      <c r="C9" s="137"/>
      <c r="D9" s="138"/>
      <c r="E9" s="139"/>
      <c r="F9" s="139"/>
      <c r="G9" s="79"/>
      <c r="H9" s="79"/>
      <c r="I9" s="79"/>
      <c r="J9" s="25"/>
      <c r="K9" s="25"/>
      <c r="L9" s="25"/>
      <c r="M9" s="25"/>
      <c r="N9" s="25"/>
      <c r="O9" s="25"/>
      <c r="P9" s="25"/>
      <c r="Q9" s="25"/>
      <c r="R9" s="25"/>
      <c r="S9" s="25"/>
      <c r="T9" s="25"/>
      <c r="U9" s="25"/>
      <c r="V9" s="25"/>
      <c r="W9" s="25"/>
      <c r="X9" s="25"/>
      <c r="Y9" s="25"/>
      <c r="Z9" s="25"/>
    </row>
    <row r="10" ht="48.0" customHeight="1">
      <c r="A10" s="140" t="s">
        <v>503</v>
      </c>
      <c r="B10" s="141"/>
      <c r="C10" s="142" t="s">
        <v>504</v>
      </c>
      <c r="D10" s="139"/>
      <c r="E10" s="139"/>
      <c r="F10" s="139"/>
      <c r="G10" s="139"/>
      <c r="H10" s="139"/>
      <c r="I10" s="139"/>
      <c r="J10" s="25"/>
      <c r="K10" s="25"/>
      <c r="L10" s="25"/>
      <c r="M10" s="25"/>
      <c r="N10" s="25"/>
      <c r="O10" s="25"/>
      <c r="P10" s="25"/>
      <c r="Q10" s="25"/>
      <c r="R10" s="25"/>
      <c r="S10" s="25"/>
      <c r="T10" s="25"/>
      <c r="U10" s="25"/>
      <c r="V10" s="25"/>
      <c r="W10" s="25"/>
      <c r="X10" s="25"/>
      <c r="Y10" s="25"/>
      <c r="Z10" s="25"/>
    </row>
    <row r="11" ht="24.0" customHeight="1">
      <c r="A11" s="143"/>
      <c r="D11" s="144"/>
      <c r="E11" s="144"/>
      <c r="F11" s="144"/>
      <c r="G11" s="144"/>
      <c r="H11" s="144"/>
      <c r="I11" s="144"/>
      <c r="J11" s="144"/>
      <c r="K11" s="144"/>
      <c r="L11" s="144"/>
      <c r="M11" s="144"/>
      <c r="N11" s="144"/>
      <c r="O11" s="144"/>
      <c r="P11" s="144"/>
      <c r="Q11" s="144"/>
      <c r="R11" s="144"/>
      <c r="S11" s="144"/>
      <c r="T11" s="144"/>
      <c r="U11" s="144"/>
      <c r="V11" s="144"/>
      <c r="W11" s="144"/>
      <c r="X11" s="144"/>
      <c r="Y11" s="144"/>
      <c r="Z11" s="144"/>
    </row>
    <row r="12" ht="36.75" customHeight="1">
      <c r="A12" s="122"/>
      <c r="B12" s="122"/>
      <c r="C12" s="145" t="s">
        <v>505</v>
      </c>
      <c r="D12" s="146" t="s">
        <v>506</v>
      </c>
      <c r="E12" s="147" t="s">
        <v>507</v>
      </c>
      <c r="F12" s="148"/>
      <c r="G12" s="149" t="s">
        <v>508</v>
      </c>
      <c r="H12" s="122"/>
      <c r="I12" s="122"/>
      <c r="J12" s="122"/>
      <c r="K12" s="122"/>
      <c r="L12" s="122"/>
      <c r="M12" s="122"/>
      <c r="N12" s="122"/>
      <c r="O12" s="122"/>
      <c r="P12" s="122"/>
      <c r="Q12" s="122"/>
      <c r="R12" s="122"/>
      <c r="S12" s="122"/>
      <c r="T12" s="122"/>
      <c r="U12" s="122"/>
      <c r="V12" s="122"/>
      <c r="W12" s="122"/>
      <c r="X12" s="122"/>
      <c r="Y12" s="122"/>
      <c r="Z12" s="122"/>
    </row>
    <row r="13" ht="36.75" customHeight="1">
      <c r="A13" s="15"/>
      <c r="B13" s="15"/>
      <c r="C13" s="150" t="str">
        <f>Values!C2</f>
        <v>Company</v>
      </c>
      <c r="D13" s="151">
        <f>Values!H2</f>
        <v>80</v>
      </c>
      <c r="E13" s="152">
        <f>Values!G2</f>
        <v>50</v>
      </c>
      <c r="F13" s="153"/>
      <c r="G13" s="154">
        <f>Values!I2</f>
        <v>0.625</v>
      </c>
      <c r="H13" s="15"/>
      <c r="I13" s="15"/>
      <c r="J13" s="15"/>
      <c r="K13" s="15"/>
      <c r="L13" s="15"/>
      <c r="M13" s="15"/>
      <c r="N13" s="15"/>
      <c r="O13" s="15"/>
      <c r="P13" s="15"/>
      <c r="Q13" s="15"/>
      <c r="R13" s="15"/>
      <c r="S13" s="15"/>
      <c r="T13" s="15"/>
      <c r="U13" s="15"/>
      <c r="V13" s="15"/>
      <c r="W13" s="15"/>
      <c r="X13" s="15"/>
      <c r="Y13" s="15"/>
      <c r="Z13" s="15"/>
    </row>
    <row r="14" ht="36.75" customHeight="1">
      <c r="A14" s="15"/>
      <c r="B14" s="15"/>
      <c r="C14" s="155" t="str">
        <f>Values!C3</f>
        <v>Documentation</v>
      </c>
      <c r="D14" s="156">
        <f>Values!H3</f>
        <v>220</v>
      </c>
      <c r="E14" s="157">
        <f>Values!G3</f>
        <v>160</v>
      </c>
      <c r="F14" s="9"/>
      <c r="G14" s="158">
        <f>Values!I3</f>
        <v>0.7272727273</v>
      </c>
      <c r="H14" s="15"/>
      <c r="I14" s="15"/>
      <c r="J14" s="15"/>
      <c r="K14" s="15"/>
      <c r="L14" s="15"/>
      <c r="M14" s="15"/>
      <c r="N14" s="15"/>
      <c r="O14" s="15"/>
      <c r="P14" s="15"/>
      <c r="Q14" s="15"/>
      <c r="R14" s="15"/>
      <c r="S14" s="15"/>
      <c r="T14" s="15"/>
      <c r="U14" s="15"/>
      <c r="V14" s="15"/>
      <c r="W14" s="15"/>
      <c r="X14" s="15"/>
      <c r="Y14" s="15"/>
      <c r="Z14" s="15"/>
    </row>
    <row r="15" ht="36.75" customHeight="1">
      <c r="A15" s="15"/>
      <c r="B15" s="15"/>
      <c r="C15" s="155" t="str">
        <f>Values!C4</f>
        <v>Accessibility</v>
      </c>
      <c r="D15" s="156">
        <f>Values!H4</f>
        <v>225</v>
      </c>
      <c r="E15" s="157">
        <f>Values!G4</f>
        <v>225</v>
      </c>
      <c r="F15" s="9"/>
      <c r="G15" s="158">
        <f>Values!I4</f>
        <v>1</v>
      </c>
      <c r="H15" s="15"/>
      <c r="I15" s="15"/>
      <c r="J15" s="15"/>
      <c r="K15" s="15"/>
      <c r="L15" s="15"/>
      <c r="M15" s="15"/>
      <c r="N15" s="15"/>
      <c r="O15" s="15"/>
      <c r="P15" s="15"/>
      <c r="Q15" s="15"/>
      <c r="R15" s="15"/>
      <c r="S15" s="15"/>
      <c r="T15" s="15"/>
      <c r="U15" s="15"/>
      <c r="V15" s="15"/>
      <c r="W15" s="15"/>
      <c r="X15" s="15"/>
      <c r="Y15" s="15"/>
      <c r="Z15" s="15"/>
    </row>
    <row r="16" ht="36.75" customHeight="1">
      <c r="A16" s="15"/>
      <c r="B16" s="15"/>
      <c r="C16" s="155" t="str">
        <f>Values!C5</f>
        <v>Third Parties</v>
      </c>
      <c r="D16" s="156">
        <f>Values!H5</f>
        <v>85</v>
      </c>
      <c r="E16" s="157">
        <f>Values!G5</f>
        <v>15</v>
      </c>
      <c r="F16" s="9"/>
      <c r="G16" s="158">
        <f>Values!I5</f>
        <v>0.1764705882</v>
      </c>
      <c r="H16" s="15"/>
      <c r="I16" s="15"/>
      <c r="J16" s="15"/>
      <c r="K16" s="15"/>
      <c r="L16" s="15"/>
      <c r="M16" s="15"/>
      <c r="N16" s="15"/>
      <c r="O16" s="15"/>
      <c r="P16" s="15"/>
      <c r="Q16" s="15"/>
      <c r="R16" s="15"/>
      <c r="S16" s="15"/>
      <c r="T16" s="15"/>
      <c r="U16" s="15"/>
      <c r="V16" s="15"/>
      <c r="W16" s="15"/>
      <c r="X16" s="15"/>
      <c r="Y16" s="15"/>
      <c r="Z16" s="15"/>
    </row>
    <row r="17" ht="36.75" customHeight="1">
      <c r="A17" s="15"/>
      <c r="B17" s="15"/>
      <c r="C17" s="155" t="str">
        <f>Values!C6</f>
        <v>Consulting</v>
      </c>
      <c r="D17" s="156">
        <f>Values!H6</f>
        <v>105</v>
      </c>
      <c r="E17" s="157">
        <f>Values!G6</f>
        <v>75</v>
      </c>
      <c r="F17" s="9"/>
      <c r="G17" s="158">
        <f>Values!I6</f>
        <v>0.7142857143</v>
      </c>
      <c r="H17" s="15"/>
      <c r="I17" s="15"/>
      <c r="J17" s="15"/>
      <c r="K17" s="15"/>
      <c r="L17" s="15"/>
      <c r="M17" s="15"/>
      <c r="N17" s="15"/>
      <c r="O17" s="15"/>
      <c r="P17" s="15"/>
      <c r="Q17" s="15"/>
      <c r="R17" s="15"/>
      <c r="S17" s="15"/>
      <c r="T17" s="15"/>
      <c r="U17" s="15"/>
      <c r="V17" s="15"/>
      <c r="W17" s="15"/>
      <c r="X17" s="15"/>
      <c r="Y17" s="15"/>
      <c r="Z17" s="15"/>
    </row>
    <row r="18" ht="36.75" customHeight="1">
      <c r="A18" s="15"/>
      <c r="B18" s="15"/>
      <c r="C18" s="155" t="str">
        <f>Values!C7</f>
        <v>Application Security</v>
      </c>
      <c r="D18" s="156">
        <f>Values!H7</f>
        <v>315</v>
      </c>
      <c r="E18" s="157">
        <f>Values!G7</f>
        <v>315</v>
      </c>
      <c r="F18" s="9"/>
      <c r="G18" s="158">
        <f>Values!I7</f>
        <v>1</v>
      </c>
      <c r="H18" s="15"/>
      <c r="I18" s="15"/>
      <c r="J18" s="15"/>
      <c r="K18" s="15"/>
      <c r="L18" s="15"/>
      <c r="M18" s="15"/>
      <c r="N18" s="15"/>
      <c r="O18" s="15"/>
      <c r="P18" s="15"/>
      <c r="Q18" s="15"/>
      <c r="R18" s="15"/>
      <c r="S18" s="15"/>
      <c r="T18" s="15"/>
      <c r="U18" s="15"/>
      <c r="V18" s="15"/>
      <c r="W18" s="15"/>
      <c r="X18" s="15"/>
      <c r="Y18" s="15"/>
      <c r="Z18" s="15"/>
    </row>
    <row r="19" ht="36.75" customHeight="1">
      <c r="A19" s="15"/>
      <c r="B19" s="15"/>
      <c r="C19" s="159" t="str">
        <f>Values!C8</f>
        <v>Authentication, Authorization, and Accounting</v>
      </c>
      <c r="D19" s="156">
        <f>Values!H8</f>
        <v>445</v>
      </c>
      <c r="E19" s="157">
        <f>Values!G8</f>
        <v>315</v>
      </c>
      <c r="F19" s="9"/>
      <c r="G19" s="158">
        <f>Values!I8</f>
        <v>0.7078651685</v>
      </c>
      <c r="H19" s="15"/>
      <c r="I19" s="15"/>
      <c r="J19" s="15"/>
      <c r="K19" s="15"/>
      <c r="L19" s="15"/>
      <c r="M19" s="15"/>
      <c r="N19" s="15"/>
      <c r="O19" s="15"/>
      <c r="P19" s="15"/>
      <c r="Q19" s="15"/>
      <c r="R19" s="15"/>
      <c r="S19" s="15"/>
      <c r="T19" s="15"/>
      <c r="U19" s="15"/>
      <c r="V19" s="15"/>
      <c r="W19" s="15"/>
      <c r="X19" s="15"/>
      <c r="Y19" s="15"/>
      <c r="Z19" s="15"/>
    </row>
    <row r="20" ht="36.75" customHeight="1">
      <c r="A20" s="15"/>
      <c r="B20" s="15"/>
      <c r="C20" s="155" t="str">
        <f>Values!C9</f>
        <v>Business Contituity Plan</v>
      </c>
      <c r="D20" s="156">
        <f>Values!H9</f>
        <v>210</v>
      </c>
      <c r="E20" s="157">
        <f>Values!G9</f>
        <v>210</v>
      </c>
      <c r="F20" s="9"/>
      <c r="G20" s="158">
        <f>Values!I9</f>
        <v>1</v>
      </c>
      <c r="H20" s="15"/>
      <c r="I20" s="15"/>
      <c r="J20" s="15"/>
      <c r="K20" s="15"/>
      <c r="L20" s="15"/>
      <c r="M20" s="15"/>
      <c r="N20" s="15"/>
      <c r="O20" s="15"/>
      <c r="P20" s="15"/>
      <c r="Q20" s="15"/>
      <c r="R20" s="15"/>
      <c r="S20" s="15"/>
      <c r="T20" s="15"/>
      <c r="U20" s="15"/>
      <c r="V20" s="15"/>
      <c r="W20" s="15"/>
      <c r="X20" s="15"/>
      <c r="Y20" s="15"/>
      <c r="Z20" s="15"/>
    </row>
    <row r="21" ht="36.75" customHeight="1">
      <c r="A21" s="15"/>
      <c r="B21" s="15"/>
      <c r="C21" s="155" t="str">
        <f>Values!C10</f>
        <v>Change Management</v>
      </c>
      <c r="D21" s="156">
        <f>Values!H10</f>
        <v>270</v>
      </c>
      <c r="E21" s="157">
        <f>Values!G10</f>
        <v>215</v>
      </c>
      <c r="F21" s="9"/>
      <c r="G21" s="158">
        <f>Values!I10</f>
        <v>0.7962962963</v>
      </c>
      <c r="H21" s="15"/>
      <c r="I21" s="15"/>
      <c r="J21" s="15"/>
      <c r="K21" s="15"/>
      <c r="L21" s="15"/>
      <c r="M21" s="15"/>
      <c r="N21" s="15"/>
      <c r="O21" s="15"/>
      <c r="P21" s="15"/>
      <c r="Q21" s="15"/>
      <c r="R21" s="15"/>
      <c r="S21" s="15"/>
      <c r="T21" s="15"/>
      <c r="U21" s="15"/>
      <c r="V21" s="15"/>
      <c r="W21" s="15"/>
      <c r="X21" s="15"/>
      <c r="Y21" s="15"/>
      <c r="Z21" s="15"/>
    </row>
    <row r="22" ht="36.75" customHeight="1">
      <c r="A22" s="15"/>
      <c r="B22" s="15"/>
      <c r="C22" s="155" t="str">
        <f>Values!C11</f>
        <v>Data</v>
      </c>
      <c r="D22" s="156">
        <f>Values!H11</f>
        <v>455</v>
      </c>
      <c r="E22" s="157">
        <f>Values!G11</f>
        <v>345</v>
      </c>
      <c r="F22" s="9"/>
      <c r="G22" s="158">
        <f>Values!I11</f>
        <v>0.7582417582</v>
      </c>
      <c r="H22" s="15"/>
      <c r="I22" s="15"/>
      <c r="J22" s="15"/>
      <c r="K22" s="15"/>
      <c r="L22" s="15"/>
      <c r="M22" s="15"/>
      <c r="N22" s="15"/>
      <c r="O22" s="15"/>
      <c r="P22" s="15"/>
      <c r="Q22" s="15"/>
      <c r="R22" s="15"/>
      <c r="S22" s="15"/>
      <c r="T22" s="15"/>
      <c r="U22" s="15"/>
      <c r="V22" s="15"/>
      <c r="W22" s="15"/>
      <c r="X22" s="15"/>
      <c r="Y22" s="15"/>
      <c r="Z22" s="15"/>
    </row>
    <row r="23" ht="36.75" customHeight="1">
      <c r="A23" s="15"/>
      <c r="B23" s="15"/>
      <c r="C23" s="155" t="str">
        <f>Values!C12</f>
        <v>Datacenter</v>
      </c>
      <c r="D23" s="156">
        <f>Values!H12</f>
        <v>140</v>
      </c>
      <c r="E23" s="157">
        <f>Values!G12</f>
        <v>120</v>
      </c>
      <c r="F23" s="9"/>
      <c r="G23" s="158">
        <f>Values!I12</f>
        <v>0.8571428571</v>
      </c>
      <c r="H23" s="15"/>
      <c r="I23" s="15"/>
      <c r="J23" s="15"/>
      <c r="K23" s="15"/>
      <c r="L23" s="15"/>
      <c r="M23" s="15"/>
      <c r="N23" s="15"/>
      <c r="O23" s="15"/>
      <c r="P23" s="15"/>
      <c r="Q23" s="15"/>
      <c r="R23" s="15"/>
      <c r="S23" s="15"/>
      <c r="T23" s="15"/>
      <c r="U23" s="15"/>
      <c r="V23" s="15"/>
      <c r="W23" s="15"/>
      <c r="X23" s="15"/>
      <c r="Y23" s="15"/>
      <c r="Z23" s="15"/>
    </row>
    <row r="24" ht="36.75" customHeight="1">
      <c r="A24" s="15"/>
      <c r="B24" s="15"/>
      <c r="C24" s="155" t="str">
        <f>Values!C13</f>
        <v>Disaster Recovery Plan</v>
      </c>
      <c r="D24" s="156">
        <f>Values!H13</f>
        <v>230</v>
      </c>
      <c r="E24" s="157">
        <f>Values!G13</f>
        <v>150</v>
      </c>
      <c r="F24" s="9"/>
      <c r="G24" s="158">
        <f>Values!I13</f>
        <v>0.652173913</v>
      </c>
      <c r="H24" s="15"/>
      <c r="I24" s="15"/>
      <c r="J24" s="15"/>
      <c r="K24" s="15"/>
      <c r="L24" s="15"/>
      <c r="M24" s="15"/>
      <c r="N24" s="15"/>
      <c r="O24" s="15"/>
      <c r="P24" s="15"/>
      <c r="Q24" s="15"/>
      <c r="R24" s="15"/>
      <c r="S24" s="15"/>
      <c r="T24" s="15"/>
      <c r="U24" s="15"/>
      <c r="V24" s="15"/>
      <c r="W24" s="15"/>
      <c r="X24" s="15"/>
      <c r="Y24" s="15"/>
      <c r="Z24" s="15"/>
    </row>
    <row r="25" ht="36.75" customHeight="1">
      <c r="A25" s="15"/>
      <c r="B25" s="15"/>
      <c r="C25" s="159" t="str">
        <f>Values!C14</f>
        <v>Firewalls, IDS, IPS, and Networking</v>
      </c>
      <c r="D25" s="156">
        <f>Values!H14</f>
        <v>240</v>
      </c>
      <c r="E25" s="157">
        <f>Values!G14</f>
        <v>240</v>
      </c>
      <c r="F25" s="9"/>
      <c r="G25" s="158">
        <f>Values!I14</f>
        <v>1</v>
      </c>
      <c r="H25" s="15"/>
      <c r="I25" s="15"/>
      <c r="J25" s="15"/>
      <c r="K25" s="15"/>
      <c r="L25" s="15"/>
      <c r="M25" s="15"/>
      <c r="N25" s="15"/>
      <c r="O25" s="15"/>
      <c r="P25" s="15"/>
      <c r="Q25" s="15"/>
      <c r="R25" s="15"/>
      <c r="S25" s="15"/>
      <c r="T25" s="15"/>
      <c r="U25" s="15"/>
      <c r="V25" s="15"/>
      <c r="W25" s="15"/>
      <c r="X25" s="15"/>
      <c r="Y25" s="15"/>
      <c r="Z25" s="15"/>
    </row>
    <row r="26" ht="36.75" customHeight="1">
      <c r="A26" s="15"/>
      <c r="B26" s="15"/>
      <c r="C26" s="159" t="str">
        <f>Values!C15</f>
        <v>Policies, Procedures, and Processes</v>
      </c>
      <c r="D26" s="156">
        <f>Values!H15</f>
        <v>300</v>
      </c>
      <c r="E26" s="157">
        <f>Values!G15</f>
        <v>280</v>
      </c>
      <c r="F26" s="9"/>
      <c r="G26" s="158">
        <f>Values!I15</f>
        <v>0.9333333333</v>
      </c>
      <c r="H26" s="15"/>
      <c r="I26" s="15"/>
      <c r="J26" s="15"/>
      <c r="K26" s="15"/>
      <c r="L26" s="15"/>
      <c r="M26" s="15"/>
      <c r="N26" s="15"/>
      <c r="O26" s="15"/>
      <c r="P26" s="15"/>
      <c r="Q26" s="15"/>
      <c r="R26" s="15"/>
      <c r="S26" s="15"/>
      <c r="T26" s="15"/>
      <c r="U26" s="15"/>
      <c r="V26" s="15"/>
      <c r="W26" s="15"/>
      <c r="X26" s="15"/>
      <c r="Y26" s="15"/>
      <c r="Z26" s="15"/>
    </row>
    <row r="27" ht="36.75" customHeight="1">
      <c r="A27" s="15"/>
      <c r="B27" s="15"/>
      <c r="C27" s="155" t="str">
        <f>Values!C16</f>
        <v>Incident Handling</v>
      </c>
      <c r="D27" s="156">
        <f>Values!H16</f>
        <v>45</v>
      </c>
      <c r="E27" s="157">
        <f>Values!G16</f>
        <v>45</v>
      </c>
      <c r="F27" s="9"/>
      <c r="G27" s="158">
        <f>Values!I16</f>
        <v>1</v>
      </c>
      <c r="H27" s="15"/>
      <c r="I27" s="15"/>
      <c r="J27" s="15"/>
      <c r="K27" s="15"/>
      <c r="L27" s="15"/>
      <c r="M27" s="15"/>
      <c r="N27" s="15"/>
      <c r="O27" s="15"/>
      <c r="P27" s="15"/>
      <c r="Q27" s="15"/>
      <c r="R27" s="15"/>
      <c r="S27" s="15"/>
      <c r="T27" s="15"/>
      <c r="U27" s="15"/>
      <c r="V27" s="15"/>
      <c r="W27" s="15"/>
      <c r="X27" s="15"/>
      <c r="Y27" s="15"/>
      <c r="Z27" s="15"/>
    </row>
    <row r="28" ht="36.75" customHeight="1">
      <c r="A28" s="15"/>
      <c r="B28" s="15"/>
      <c r="C28" s="155" t="str">
        <f>Values!C17</f>
        <v>Quality Assurance</v>
      </c>
      <c r="D28" s="156">
        <f>Values!H17</f>
        <v>90</v>
      </c>
      <c r="E28" s="157">
        <f>Values!G17</f>
        <v>75</v>
      </c>
      <c r="F28" s="9"/>
      <c r="G28" s="158">
        <f>Values!I17</f>
        <v>0.8333333333</v>
      </c>
      <c r="H28" s="15"/>
      <c r="I28" s="15"/>
      <c r="J28" s="15"/>
      <c r="K28" s="15"/>
      <c r="L28" s="15"/>
      <c r="M28" s="15"/>
      <c r="N28" s="15"/>
      <c r="O28" s="15"/>
      <c r="P28" s="15"/>
      <c r="Q28" s="15"/>
      <c r="R28" s="15"/>
      <c r="S28" s="15"/>
      <c r="T28" s="15"/>
      <c r="U28" s="15"/>
      <c r="V28" s="15"/>
      <c r="W28" s="15"/>
      <c r="X28" s="15"/>
      <c r="Y28" s="15"/>
      <c r="Z28" s="15"/>
    </row>
    <row r="29" ht="36.75" customHeight="1">
      <c r="A29" s="15"/>
      <c r="B29" s="15"/>
      <c r="C29" s="155" t="str">
        <f>Values!C18</f>
        <v>Vulnerability Scanning</v>
      </c>
      <c r="D29" s="156">
        <f>Values!H18</f>
        <v>130</v>
      </c>
      <c r="E29" s="157">
        <f>Values!G18</f>
        <v>105</v>
      </c>
      <c r="F29" s="9"/>
      <c r="G29" s="158">
        <f>Values!I18</f>
        <v>0.8076923077</v>
      </c>
      <c r="H29" s="15"/>
      <c r="I29" s="15"/>
      <c r="J29" s="15"/>
      <c r="K29" s="15"/>
      <c r="L29" s="15"/>
      <c r="M29" s="15"/>
      <c r="N29" s="15"/>
      <c r="O29" s="15"/>
      <c r="P29" s="15"/>
      <c r="Q29" s="15"/>
      <c r="R29" s="15"/>
      <c r="S29" s="15"/>
      <c r="T29" s="15"/>
      <c r="U29" s="15"/>
      <c r="V29" s="15"/>
      <c r="W29" s="15"/>
      <c r="X29" s="15"/>
      <c r="Y29" s="15"/>
      <c r="Z29" s="15"/>
    </row>
    <row r="30" ht="36.75" customHeight="1">
      <c r="A30" s="15"/>
      <c r="B30" s="15"/>
      <c r="C30" s="155" t="str">
        <f>Values!C19</f>
        <v>HIPAA</v>
      </c>
      <c r="D30" s="156">
        <f>Values!H19</f>
        <v>0</v>
      </c>
      <c r="E30" s="157">
        <f>Values!G19</f>
        <v>0</v>
      </c>
      <c r="F30" s="9"/>
      <c r="G30" s="158">
        <f>Values!I19</f>
        <v>0</v>
      </c>
      <c r="H30" s="15"/>
      <c r="I30" s="15"/>
      <c r="J30" s="15"/>
      <c r="K30" s="15"/>
      <c r="L30" s="15"/>
      <c r="M30" s="15"/>
      <c r="N30" s="15"/>
      <c r="O30" s="15"/>
      <c r="P30" s="15"/>
      <c r="Q30" s="15"/>
      <c r="R30" s="15"/>
      <c r="S30" s="15"/>
      <c r="T30" s="15"/>
      <c r="U30" s="15"/>
      <c r="V30" s="15"/>
      <c r="W30" s="15"/>
      <c r="X30" s="15"/>
      <c r="Y30" s="15"/>
      <c r="Z30" s="15"/>
    </row>
    <row r="31" ht="36.75" customHeight="1">
      <c r="A31" s="15"/>
      <c r="B31" s="15"/>
      <c r="C31" s="155" t="str">
        <f>Values!C20</f>
        <v>PCI-DSS</v>
      </c>
      <c r="D31" s="156">
        <f>Values!H20</f>
        <v>0</v>
      </c>
      <c r="E31" s="157">
        <f>Values!G20</f>
        <v>0</v>
      </c>
      <c r="F31" s="9"/>
      <c r="G31" s="158">
        <f>Values!I20</f>
        <v>0</v>
      </c>
      <c r="H31" s="15"/>
      <c r="I31" s="15"/>
      <c r="J31" s="15"/>
      <c r="K31" s="15"/>
      <c r="L31" s="15"/>
      <c r="M31" s="15"/>
      <c r="N31" s="15"/>
      <c r="O31" s="15"/>
      <c r="P31" s="15"/>
      <c r="Q31" s="15"/>
      <c r="R31" s="15"/>
      <c r="S31" s="15"/>
      <c r="T31" s="15"/>
      <c r="U31" s="15"/>
      <c r="V31" s="15"/>
      <c r="W31" s="15"/>
      <c r="X31" s="15"/>
      <c r="Y31" s="15"/>
      <c r="Z31" s="15"/>
    </row>
    <row r="32" ht="36.75" customHeight="1">
      <c r="A32" s="15"/>
      <c r="B32" s="15"/>
      <c r="C32" s="160"/>
      <c r="D32" s="161"/>
      <c r="E32" s="162">
        <f>Values!G21</f>
        <v>2940</v>
      </c>
      <c r="F32" s="2"/>
      <c r="G32" s="163"/>
      <c r="H32" s="15"/>
      <c r="I32" s="15"/>
      <c r="J32" s="15"/>
      <c r="K32" s="15"/>
      <c r="L32" s="15"/>
      <c r="M32" s="15"/>
      <c r="N32" s="15"/>
      <c r="O32" s="15"/>
      <c r="P32" s="15"/>
      <c r="Q32" s="15"/>
      <c r="R32" s="15"/>
      <c r="S32" s="15"/>
      <c r="T32" s="15"/>
      <c r="U32" s="15"/>
      <c r="V32" s="15"/>
      <c r="W32" s="15"/>
      <c r="X32" s="15"/>
      <c r="Y32" s="15"/>
      <c r="Z32" s="15"/>
    </row>
    <row r="33" ht="36.75" customHeight="1">
      <c r="A33" s="24"/>
      <c r="B33" s="24"/>
      <c r="C33" s="145" t="s">
        <v>509</v>
      </c>
      <c r="D33" s="146">
        <f>Values!H21</f>
        <v>3585</v>
      </c>
      <c r="E33" s="147">
        <f>Values!G21</f>
        <v>2940</v>
      </c>
      <c r="F33" s="148"/>
      <c r="G33" s="164">
        <f>Values!I21</f>
        <v>0.820083682</v>
      </c>
      <c r="H33" s="24"/>
      <c r="I33" s="24"/>
      <c r="J33" s="24"/>
      <c r="K33" s="24"/>
      <c r="L33" s="24"/>
      <c r="M33" s="24"/>
      <c r="N33" s="24"/>
      <c r="O33" s="24"/>
      <c r="P33" s="24"/>
      <c r="Q33" s="24"/>
      <c r="R33" s="24"/>
      <c r="S33" s="24"/>
      <c r="T33" s="24"/>
      <c r="U33" s="24"/>
      <c r="V33" s="24"/>
      <c r="W33" s="24"/>
      <c r="X33" s="24"/>
      <c r="Y33" s="24"/>
      <c r="Z33" s="24"/>
    </row>
    <row r="34" ht="15.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row>
    <row r="35" ht="41.25" customHeight="1">
      <c r="A35" s="165"/>
      <c r="B35" s="166"/>
      <c r="C35" s="166"/>
      <c r="D35" s="141"/>
      <c r="E35" s="167" t="s">
        <v>73</v>
      </c>
      <c r="F35" s="140" t="s">
        <v>510</v>
      </c>
      <c r="G35" s="166"/>
      <c r="H35" s="166"/>
      <c r="I35" s="141"/>
      <c r="J35" s="122"/>
      <c r="K35" s="122"/>
      <c r="L35" s="122"/>
      <c r="M35" s="122"/>
      <c r="N35" s="122"/>
      <c r="O35" s="122"/>
      <c r="P35" s="122"/>
      <c r="Q35" s="122"/>
      <c r="R35" s="122"/>
      <c r="S35" s="122"/>
      <c r="T35" s="122"/>
      <c r="U35" s="122"/>
      <c r="V35" s="122"/>
      <c r="W35" s="122"/>
      <c r="X35" s="122"/>
      <c r="Y35" s="122"/>
      <c r="Z35" s="122"/>
    </row>
    <row r="36" ht="48.0" customHeight="1">
      <c r="A36" s="168" t="s">
        <v>511</v>
      </c>
      <c r="B36" s="169" t="s">
        <v>512</v>
      </c>
      <c r="C36" s="169" t="s">
        <v>513</v>
      </c>
      <c r="D36" s="170" t="s">
        <v>71</v>
      </c>
      <c r="E36" s="171" t="s">
        <v>514</v>
      </c>
      <c r="F36" s="172" t="s">
        <v>515</v>
      </c>
      <c r="G36" s="169" t="s">
        <v>516</v>
      </c>
      <c r="H36" s="169" t="s">
        <v>517</v>
      </c>
      <c r="I36" s="170" t="s">
        <v>518</v>
      </c>
      <c r="J36" s="173"/>
      <c r="K36" s="173"/>
      <c r="L36" s="173"/>
      <c r="M36" s="173"/>
      <c r="N36" s="173"/>
      <c r="O36" s="173"/>
      <c r="P36" s="173"/>
      <c r="Q36" s="173"/>
      <c r="R36" s="173"/>
      <c r="S36" s="173"/>
      <c r="T36" s="173"/>
      <c r="U36" s="173"/>
      <c r="V36" s="173"/>
      <c r="W36" s="173"/>
      <c r="X36" s="173"/>
      <c r="Y36" s="173"/>
      <c r="Z36" s="173"/>
    </row>
    <row r="37" ht="36.0" customHeight="1">
      <c r="A37" s="174" t="str">
        <f>'HECVAT - Full | Vendor Response'!A33</f>
        <v>Company Overview</v>
      </c>
      <c r="B37" s="175"/>
      <c r="C37" s="176" t="s">
        <v>513</v>
      </c>
      <c r="D37" s="177" t="s">
        <v>71</v>
      </c>
      <c r="E37" s="178" t="s">
        <v>73</v>
      </c>
      <c r="F37" s="179" t="s">
        <v>515</v>
      </c>
      <c r="G37" s="176" t="s">
        <v>516</v>
      </c>
      <c r="H37" s="176" t="s">
        <v>517</v>
      </c>
      <c r="I37" s="180" t="s">
        <v>518</v>
      </c>
      <c r="J37" s="173"/>
      <c r="K37" s="173"/>
      <c r="L37" s="173"/>
      <c r="M37" s="173"/>
      <c r="N37" s="173"/>
      <c r="O37" s="173"/>
      <c r="P37" s="173"/>
      <c r="Q37" s="173"/>
      <c r="R37" s="173"/>
      <c r="S37" s="173"/>
      <c r="T37" s="173"/>
      <c r="U37" s="173"/>
      <c r="V37" s="173"/>
      <c r="W37" s="173"/>
      <c r="X37" s="173"/>
      <c r="Y37" s="173"/>
      <c r="Z37" s="173"/>
    </row>
    <row r="38" ht="48.0" customHeight="1">
      <c r="A38" s="181" t="str">
        <f>'HECVAT - Full | Vendor Response'!A34</f>
        <v>COMP-01</v>
      </c>
      <c r="B38" s="181" t="str">
        <f>'HECVAT - Full | Vendor Response'!B34</f>
        <v>Describe your organization’s business background and ownership structure, including all parent and subsidiary relationships.</v>
      </c>
      <c r="C38" s="182" t="str">
        <f>'HECVAT - Full | Vendor Response'!C34</f>
        <v>The organization is co-owned by Matthew Hadgis and John DiGennaro, and is headquartered in Cleveland, OH.</v>
      </c>
      <c r="D38" s="45"/>
      <c r="E38" s="183" t="s">
        <v>91</v>
      </c>
      <c r="F38" s="184" t="s">
        <v>519</v>
      </c>
      <c r="G38" s="185"/>
      <c r="H38" s="186">
        <f>VLOOKUP(A38,Questions!B$25:T$295,16,FALSE)</f>
        <v>15</v>
      </c>
      <c r="I38" s="187"/>
      <c r="J38" s="122"/>
      <c r="K38" s="122"/>
      <c r="L38" s="122"/>
      <c r="M38" s="122"/>
      <c r="N38" s="122"/>
      <c r="O38" s="122"/>
      <c r="P38" s="122"/>
      <c r="Q38" s="122"/>
      <c r="R38" s="122"/>
      <c r="S38" s="122"/>
      <c r="T38" s="122"/>
      <c r="U38" s="122"/>
      <c r="V38" s="122"/>
      <c r="W38" s="122"/>
      <c r="X38" s="122"/>
      <c r="Y38" s="122"/>
      <c r="Z38" s="122"/>
    </row>
    <row r="39" ht="48.0" customHeight="1">
      <c r="A39" s="188" t="str">
        <f>'HECVAT - Full | Vendor Response'!A35</f>
        <v>COMP-02</v>
      </c>
      <c r="B39" s="188" t="str">
        <f>'HECVAT - Full | Vendor Response'!B35</f>
        <v>Have you had an unplanned disruption to this product/service in the last 12 months?</v>
      </c>
      <c r="C39" s="189" t="str">
        <f>'HECVAT - Full | Vendor Response'!C35</f>
        <v>No</v>
      </c>
      <c r="D39" s="190" t="str">
        <f>'HECVAT - Full | Vendor Response'!D35</f>
        <v> </v>
      </c>
      <c r="E39" s="183" t="s">
        <v>91</v>
      </c>
      <c r="F39" s="184" t="str">
        <f>VLOOKUP($A39,Questions!B$3:T$256,12,FALSE)</f>
        <v>No</v>
      </c>
      <c r="G39" s="185"/>
      <c r="H39" s="186">
        <f>VLOOKUP(A39,Questions!B$25:T$295,16,FALSE)</f>
        <v>10</v>
      </c>
      <c r="I39" s="187"/>
      <c r="J39" s="122"/>
      <c r="K39" s="122"/>
      <c r="L39" s="122"/>
      <c r="M39" s="122"/>
      <c r="N39" s="122"/>
      <c r="O39" s="122"/>
      <c r="P39" s="122"/>
      <c r="Q39" s="122"/>
      <c r="R39" s="122"/>
      <c r="S39" s="122"/>
      <c r="T39" s="122"/>
      <c r="U39" s="122"/>
      <c r="V39" s="122"/>
      <c r="W39" s="122"/>
      <c r="X39" s="122"/>
      <c r="Y39" s="122"/>
      <c r="Z39" s="122"/>
    </row>
    <row r="40" ht="48.0" customHeight="1">
      <c r="A40" s="188" t="str">
        <f>'HECVAT - Full | Vendor Response'!A36</f>
        <v>COMP-03</v>
      </c>
      <c r="B40" s="188" t="str">
        <f>'HECVAT - Full | Vendor Response'!B36</f>
        <v>Do you have a dedicated Information Security staff or office?</v>
      </c>
      <c r="C40" s="189" t="str">
        <f>'HECVAT - Full | Vendor Response'!C36</f>
        <v>Yes</v>
      </c>
      <c r="D40" s="190" t="str">
        <f>'HECVAT - Full | Vendor Response'!D36</f>
        <v> Our information security office is led by our CEO, and includes a number of individuals listed in our policy documents.  We also use external partners for our security team</v>
      </c>
      <c r="E40" s="183" t="s">
        <v>91</v>
      </c>
      <c r="F40" s="184" t="str">
        <f>VLOOKUP($A40,Questions!B$3:T$256,12,FALSE)</f>
        <v>Yes</v>
      </c>
      <c r="G40" s="185"/>
      <c r="H40" s="186">
        <f>VLOOKUP(A40,Questions!B$25:T$295,16,FALSE)</f>
        <v>15</v>
      </c>
      <c r="I40" s="187"/>
      <c r="J40" s="122"/>
      <c r="K40" s="122"/>
      <c r="L40" s="122"/>
      <c r="M40" s="122"/>
      <c r="N40" s="122"/>
      <c r="O40" s="122"/>
      <c r="P40" s="122"/>
      <c r="Q40" s="122"/>
      <c r="R40" s="122"/>
      <c r="S40" s="122"/>
      <c r="T40" s="122"/>
      <c r="U40" s="122"/>
      <c r="V40" s="122"/>
      <c r="W40" s="122"/>
      <c r="X40" s="122"/>
      <c r="Y40" s="122"/>
      <c r="Z40" s="122"/>
    </row>
    <row r="41" ht="48.0" customHeight="1">
      <c r="A41" s="188" t="str">
        <f>'HECVAT - Full | Vendor Response'!A37</f>
        <v>COMP-04</v>
      </c>
      <c r="B41" s="188" t="str">
        <f>'HECVAT - Full | Vendor Response'!B37</f>
        <v>Do you have a dedicated Software and System Development team(s)? (e.g. Customer Support, Implementation, Product Management, etc.)</v>
      </c>
      <c r="C41" s="189" t="str">
        <f>'HECVAT - Full | Vendor Response'!C37</f>
        <v>Yes</v>
      </c>
      <c r="D41" s="190" t="str">
        <f>'HECVAT - Full | Vendor Response'!D37</f>
        <v>3 product application developers, 2 client relations team members, and 1 manager of special projects</v>
      </c>
      <c r="E41" s="183" t="s">
        <v>91</v>
      </c>
      <c r="F41" s="184" t="str">
        <f>VLOOKUP($A41,Questions!B$3:T$256,12,FALSE)</f>
        <v>Yes</v>
      </c>
      <c r="G41" s="185"/>
      <c r="H41" s="186">
        <f>VLOOKUP(A41,Questions!B$25:T$295,16,FALSE)</f>
        <v>25</v>
      </c>
      <c r="I41" s="187"/>
      <c r="J41" s="122"/>
      <c r="K41" s="122"/>
      <c r="L41" s="122"/>
      <c r="M41" s="122"/>
      <c r="N41" s="122"/>
      <c r="O41" s="122"/>
      <c r="P41" s="122"/>
      <c r="Q41" s="122"/>
      <c r="R41" s="122"/>
      <c r="S41" s="122"/>
      <c r="T41" s="122"/>
      <c r="U41" s="122"/>
      <c r="V41" s="122"/>
      <c r="W41" s="122"/>
      <c r="X41" s="122"/>
      <c r="Y41" s="122"/>
      <c r="Z41" s="122"/>
    </row>
    <row r="42" ht="48.0" customHeight="1">
      <c r="A42" s="181" t="str">
        <f>'HECVAT - Full | Vendor Response'!A38</f>
        <v>COMP-05</v>
      </c>
      <c r="B42" s="181" t="str">
        <f>'HECVAT - Full | Vendor Response'!B38</f>
        <v>Use this area to share information about your environment that will assist those who are assessing your company data security program.</v>
      </c>
      <c r="C42" s="182" t="str">
        <f>'HECVAT - Full | Vendor Response'!C38</f>
        <v> Please see https://www.goqwickly.com/privacy/ and https://www.goqwickly.com/security/ </v>
      </c>
      <c r="D42" s="45"/>
      <c r="E42" s="183" t="s">
        <v>91</v>
      </c>
      <c r="F42" s="184" t="s">
        <v>519</v>
      </c>
      <c r="G42" s="185"/>
      <c r="H42" s="186">
        <f>VLOOKUP(A42,Questions!B$25:T$295,16,FALSE)</f>
        <v>15</v>
      </c>
      <c r="I42" s="187"/>
      <c r="J42" s="122"/>
      <c r="K42" s="122"/>
      <c r="L42" s="122"/>
      <c r="M42" s="122"/>
      <c r="N42" s="122"/>
      <c r="O42" s="122"/>
      <c r="P42" s="122"/>
      <c r="Q42" s="122"/>
      <c r="R42" s="122"/>
      <c r="S42" s="122"/>
      <c r="T42" s="122"/>
      <c r="U42" s="122"/>
      <c r="V42" s="122"/>
      <c r="W42" s="122"/>
      <c r="X42" s="122"/>
      <c r="Y42" s="122"/>
      <c r="Z42" s="122"/>
    </row>
    <row r="43" ht="36.0" customHeight="1">
      <c r="A43" s="191" t="s">
        <v>10</v>
      </c>
      <c r="B43" s="9"/>
      <c r="C43" s="192" t="s">
        <v>513</v>
      </c>
      <c r="D43" s="193" t="s">
        <v>71</v>
      </c>
      <c r="E43" s="194" t="s">
        <v>73</v>
      </c>
      <c r="F43" s="195" t="s">
        <v>515</v>
      </c>
      <c r="G43" s="192" t="s">
        <v>516</v>
      </c>
      <c r="H43" s="192" t="s">
        <v>517</v>
      </c>
      <c r="I43" s="196" t="s">
        <v>518</v>
      </c>
      <c r="J43" s="173"/>
      <c r="K43" s="173"/>
      <c r="L43" s="173"/>
      <c r="M43" s="173"/>
      <c r="N43" s="173"/>
      <c r="O43" s="173"/>
      <c r="P43" s="173"/>
      <c r="Q43" s="173"/>
      <c r="R43" s="173"/>
      <c r="S43" s="173"/>
      <c r="T43" s="173"/>
      <c r="U43" s="173"/>
      <c r="V43" s="173"/>
      <c r="W43" s="173"/>
      <c r="X43" s="173"/>
      <c r="Y43" s="173"/>
      <c r="Z43" s="173"/>
    </row>
    <row r="44" ht="48.0" customHeight="1">
      <c r="A44" s="188" t="str">
        <f>'HECVAT - Full | Vendor Response'!A40</f>
        <v>DOCU-01</v>
      </c>
      <c r="B44" s="188" t="str">
        <f>'HECVAT - Full | Vendor Response'!B40</f>
        <v>Have you undergone a SSAE 18/SOC 2 audit?</v>
      </c>
      <c r="C44" s="188" t="str">
        <f>'HECVAT - Full | Vendor Response'!C40</f>
        <v>No</v>
      </c>
      <c r="D44" s="197" t="str">
        <f>'HECVAT - Full | Vendor Response'!D40</f>
        <v> Planned for 2023</v>
      </c>
      <c r="E44" s="198" t="s">
        <v>91</v>
      </c>
      <c r="F44" s="184" t="str">
        <f>VLOOKUP($A44,Questions!B$3:T$256,12,FALSE)</f>
        <v>Yes</v>
      </c>
      <c r="G44" s="185"/>
      <c r="H44" s="186">
        <f>VLOOKUP(A44,Questions!B$25:T$295,16,TRUE)</f>
        <v>20</v>
      </c>
      <c r="I44" s="187"/>
      <c r="J44" s="173"/>
      <c r="K44" s="173"/>
      <c r="L44" s="173"/>
      <c r="M44" s="173"/>
      <c r="N44" s="173"/>
      <c r="O44" s="173"/>
      <c r="P44" s="173"/>
      <c r="Q44" s="173"/>
      <c r="R44" s="173"/>
      <c r="S44" s="173"/>
      <c r="T44" s="173"/>
      <c r="U44" s="173"/>
      <c r="V44" s="173"/>
      <c r="W44" s="173"/>
      <c r="X44" s="173"/>
      <c r="Y44" s="173"/>
      <c r="Z44" s="173"/>
    </row>
    <row r="45" ht="48.0" customHeight="1">
      <c r="A45" s="188" t="str">
        <f>'HECVAT - Full | Vendor Response'!A41</f>
        <v>DOCU-02</v>
      </c>
      <c r="B45" s="188" t="str">
        <f>'HECVAT - Full | Vendor Response'!B41</f>
        <v>Have you completed the Cloud Security Alliance (CSA) self assessment or CAIQ?</v>
      </c>
      <c r="C45" s="188" t="str">
        <f>'HECVAT - Full | Vendor Response'!C41</f>
        <v>No</v>
      </c>
      <c r="D45" s="197" t="str">
        <f>'HECVAT - Full | Vendor Response'!D41</f>
        <v>At this time, we have no plans to undergo an Cloud Security Alligance (CSA) self assessment. However, if need increases, this is something we will further investigate.</v>
      </c>
      <c r="E45" s="198" t="s">
        <v>91</v>
      </c>
      <c r="F45" s="184" t="str">
        <f>VLOOKUP($A45,Questions!B$3:T$256,12,FALSE)</f>
        <v>Yes</v>
      </c>
      <c r="G45" s="185"/>
      <c r="H45" s="186">
        <f>VLOOKUP(A45,Questions!B$25:T$295,16,TRUE)</f>
        <v>20</v>
      </c>
      <c r="I45" s="187"/>
      <c r="J45" s="173"/>
      <c r="K45" s="173"/>
      <c r="L45" s="173"/>
      <c r="M45" s="173"/>
      <c r="N45" s="173"/>
      <c r="O45" s="173"/>
      <c r="P45" s="173"/>
      <c r="Q45" s="173"/>
      <c r="R45" s="173"/>
      <c r="S45" s="173"/>
      <c r="T45" s="173"/>
      <c r="U45" s="173"/>
      <c r="V45" s="173"/>
      <c r="W45" s="173"/>
      <c r="X45" s="173"/>
      <c r="Y45" s="173"/>
      <c r="Z45" s="173"/>
    </row>
    <row r="46" ht="48.0" customHeight="1">
      <c r="A46" s="188" t="str">
        <f>'HECVAT - Full | Vendor Response'!A42</f>
        <v>DOCU-03</v>
      </c>
      <c r="B46" s="188" t="str">
        <f>'HECVAT - Full | Vendor Response'!B42</f>
        <v>Have you received the Cloud Security Alliance STAR certification?</v>
      </c>
      <c r="C46" s="188" t="str">
        <f>'HECVAT - Full | Vendor Response'!C42</f>
        <v>No</v>
      </c>
      <c r="D46" s="197" t="str">
        <f>'HECVAT - Full | Vendor Response'!D42</f>
        <v>At this time, we have no plans to undergo an Cloud Security Alliance STAR certification. However, if need increases, this is something we will further investigate.</v>
      </c>
      <c r="E46" s="198" t="s">
        <v>91</v>
      </c>
      <c r="F46" s="184" t="str">
        <f>VLOOKUP($A46,Questions!B$3:T$256,12,FALSE)</f>
        <v>Yes</v>
      </c>
      <c r="G46" s="185"/>
      <c r="H46" s="186">
        <f>VLOOKUP(A46,Questions!B$25:T$295,16,TRUE)</f>
        <v>20</v>
      </c>
      <c r="I46" s="187"/>
      <c r="J46" s="173"/>
      <c r="K46" s="173"/>
      <c r="L46" s="173"/>
      <c r="M46" s="173"/>
      <c r="N46" s="173"/>
      <c r="O46" s="173"/>
      <c r="P46" s="173"/>
      <c r="Q46" s="173"/>
      <c r="R46" s="173"/>
      <c r="S46" s="173"/>
      <c r="T46" s="173"/>
      <c r="U46" s="173"/>
      <c r="V46" s="173"/>
      <c r="W46" s="173"/>
      <c r="X46" s="173"/>
      <c r="Y46" s="173"/>
      <c r="Z46" s="173"/>
    </row>
    <row r="47" ht="48.0" customHeight="1">
      <c r="A47" s="188" t="str">
        <f>'HECVAT - Full | Vendor Response'!A43</f>
        <v>DOCU-04</v>
      </c>
      <c r="B47" s="188" t="str">
        <f>'HECVAT - Full | Vendor Response'!B43</f>
        <v>Do you conform with a specific industry standard security framework? (e.g. NIST Cybersecurity Framework, CIS Controls, ISO 27001, etc.)</v>
      </c>
      <c r="C47" s="188" t="str">
        <f>'HECVAT - Full | Vendor Response'!C43</f>
        <v>Yes</v>
      </c>
      <c r="D47" s="197" t="str">
        <f>'HECVAT - Full | Vendor Response'!D43</f>
        <v>NIST and CIS. Qwickly is currently monitoring our environment across NIST and CIS Controls within AWS.  The process is automated and provides a report on an as needed basis. See: https://docs.google.com/document/d/1sjxQ-sjXjwIRcphBTpMiqWtBlEYFY6RHmMvHI6qk6b4/edit?usp=sharing </v>
      </c>
      <c r="E47" s="198" t="s">
        <v>91</v>
      </c>
      <c r="F47" s="184" t="str">
        <f>VLOOKUP($A47,Questions!B$3:T$256,12,FALSE)</f>
        <v>Yes</v>
      </c>
      <c r="G47" s="185"/>
      <c r="H47" s="186">
        <f>VLOOKUP(A47,Questions!B$25:T$295,16,TRUE)</f>
        <v>20</v>
      </c>
      <c r="I47" s="187"/>
      <c r="J47" s="173"/>
      <c r="K47" s="173"/>
      <c r="L47" s="173"/>
      <c r="M47" s="173"/>
      <c r="N47" s="173"/>
      <c r="O47" s="173"/>
      <c r="P47" s="173"/>
      <c r="Q47" s="173"/>
      <c r="R47" s="173"/>
      <c r="S47" s="173"/>
      <c r="T47" s="173"/>
      <c r="U47" s="173"/>
      <c r="V47" s="173"/>
      <c r="W47" s="173"/>
      <c r="X47" s="173"/>
      <c r="Y47" s="173"/>
      <c r="Z47" s="173"/>
    </row>
    <row r="48" ht="48.0" customHeight="1">
      <c r="A48" s="188" t="str">
        <f>'HECVAT - Full | Vendor Response'!A44</f>
        <v>DOCU-05</v>
      </c>
      <c r="B48" s="188" t="str">
        <f>'HECVAT - Full | Vendor Response'!B44</f>
        <v>Can the systems that hold the institution's data be compliant with NIST SP 800-171 and/or CMMC Level 3 standards?</v>
      </c>
      <c r="C48" s="188" t="str">
        <f>'HECVAT - Full | Vendor Response'!C44</f>
        <v>Yes</v>
      </c>
      <c r="D48" s="197" t="str">
        <f>'HECVAT - Full | Vendor Response'!D44</f>
        <v>See https://docs.aws.amazon.com/whitepapers/latest/aws-risk-and-compliance/aws-risk-and-compliance-program.html </v>
      </c>
      <c r="E48" s="198" t="s">
        <v>91</v>
      </c>
      <c r="F48" s="184" t="str">
        <f>VLOOKUP($A48,Questions!B$3:T$256,12,FALSE)</f>
        <v>Yes</v>
      </c>
      <c r="G48" s="185"/>
      <c r="H48" s="186">
        <f>VLOOKUP(A48,Questions!B$25:T$295,16,TRUE)</f>
        <v>20</v>
      </c>
      <c r="I48" s="187"/>
      <c r="J48" s="173"/>
      <c r="K48" s="173"/>
      <c r="L48" s="173"/>
      <c r="M48" s="173"/>
      <c r="N48" s="173"/>
      <c r="O48" s="173"/>
      <c r="P48" s="173"/>
      <c r="Q48" s="173"/>
      <c r="R48" s="173"/>
      <c r="S48" s="173"/>
      <c r="T48" s="173"/>
      <c r="U48" s="173"/>
      <c r="V48" s="173"/>
      <c r="W48" s="173"/>
      <c r="X48" s="173"/>
      <c r="Y48" s="173"/>
      <c r="Z48" s="173"/>
    </row>
    <row r="49" ht="48.0" customHeight="1">
      <c r="A49" s="188" t="str">
        <f>'HECVAT - Full | Vendor Response'!A45</f>
        <v>DOCU-06</v>
      </c>
      <c r="B49" s="188" t="str">
        <f>'HECVAT - Full | Vendor Response'!B45</f>
        <v>Can you provide overall system and/or application architecture diagrams including a full description of the data flow for all components of the system?</v>
      </c>
      <c r="C49" s="188" t="str">
        <f>'HECVAT - Full | Vendor Response'!C45</f>
        <v>Yes</v>
      </c>
      <c r="D49" s="197" t="str">
        <f>'HECVAT - Full | Vendor Response'!D45</f>
        <v>See https://qwickly.zendesk.com/hc/en-us/articles/360021963711-Qwickly-Attendance-Cache-Student-Data-With-Qwickly </v>
      </c>
      <c r="E49" s="198" t="s">
        <v>91</v>
      </c>
      <c r="F49" s="184" t="str">
        <f>VLOOKUP($A49,Questions!B$3:T$256,12,FALSE)</f>
        <v>Yes</v>
      </c>
      <c r="G49" s="185"/>
      <c r="H49" s="186">
        <f>VLOOKUP(A49,Questions!B$25:T$295,16,TRUE)</f>
        <v>20</v>
      </c>
      <c r="I49" s="187"/>
      <c r="J49" s="173"/>
      <c r="K49" s="173"/>
      <c r="L49" s="173"/>
      <c r="M49" s="173"/>
      <c r="N49" s="173"/>
      <c r="O49" s="173"/>
      <c r="P49" s="173"/>
      <c r="Q49" s="173"/>
      <c r="R49" s="173"/>
      <c r="S49" s="173"/>
      <c r="T49" s="173"/>
      <c r="U49" s="173"/>
      <c r="V49" s="173"/>
      <c r="W49" s="173"/>
      <c r="X49" s="173"/>
      <c r="Y49" s="173"/>
      <c r="Z49" s="173"/>
    </row>
    <row r="50" ht="48.0" customHeight="1">
      <c r="A50" s="188" t="str">
        <f>'HECVAT - Full | Vendor Response'!A46</f>
        <v>DOCU-07</v>
      </c>
      <c r="B50" s="188" t="str">
        <f>'HECVAT - Full | Vendor Response'!B46</f>
        <v>Does your organization have a data privacy policy?</v>
      </c>
      <c r="C50" s="188" t="str">
        <f>'HECVAT - Full | Vendor Response'!C46</f>
        <v>Yes</v>
      </c>
      <c r="D50" s="199" t="str">
        <f>'HECVAT - Full | Vendor Response'!D46</f>
        <v>https://www.goqwickly.com/privacy/</v>
      </c>
      <c r="E50" s="198" t="s">
        <v>91</v>
      </c>
      <c r="F50" s="184" t="str">
        <f>VLOOKUP($A50,Questions!B$3:T$256,12,FALSE)</f>
        <v>Yes</v>
      </c>
      <c r="G50" s="185"/>
      <c r="H50" s="186">
        <f>VLOOKUP(A50,Questions!B$25:T$295,16,TRUE)</f>
        <v>20</v>
      </c>
      <c r="I50" s="187"/>
      <c r="J50" s="173"/>
      <c r="K50" s="173"/>
      <c r="L50" s="173"/>
      <c r="M50" s="173"/>
      <c r="N50" s="173"/>
      <c r="O50" s="173"/>
      <c r="P50" s="173"/>
      <c r="Q50" s="173"/>
      <c r="R50" s="173"/>
      <c r="S50" s="173"/>
      <c r="T50" s="173"/>
      <c r="U50" s="173"/>
      <c r="V50" s="173"/>
      <c r="W50" s="173"/>
      <c r="X50" s="173"/>
      <c r="Y50" s="173"/>
      <c r="Z50" s="173"/>
    </row>
    <row r="51" ht="48.0" customHeight="1">
      <c r="A51" s="188" t="str">
        <f>'HECVAT - Full | Vendor Response'!A47</f>
        <v>DOCU-08</v>
      </c>
      <c r="B51" s="188" t="str">
        <f>'HECVAT - Full | Vendor Response'!B47</f>
        <v>Do you have a documented, and currently implemented, employee onboarding and offboarding policy?</v>
      </c>
      <c r="C51" s="188" t="str">
        <f>'HECVAT - Full | Vendor Response'!C47</f>
        <v>Yes</v>
      </c>
      <c r="D51" s="197" t="str">
        <f>'HECVAT - Full | Vendor Response'!D47</f>
        <v>Onboarding Checklist: https://docs.google.com/document/d/1-IDr6kyXofcNlpyvpNzp3Z10bMB0lNDlxgUhUJxkTt8/edit?usp=drive_link Termination Checklist: https://docs.google.com/document/d/1iUTWNrCXF-gSlSZ6LSSuG8RWQIleoTJ5xkU59Kmj11A/edit?usp=drive_link 
See https://www.goqwickly.com/security/ for Security Policy that includes employee training. </v>
      </c>
      <c r="E51" s="198" t="s">
        <v>91</v>
      </c>
      <c r="F51" s="184" t="str">
        <f>VLOOKUP($A51,Questions!B$3:T$256,12,FALSE)</f>
        <v>Yes</v>
      </c>
      <c r="G51" s="185"/>
      <c r="H51" s="186">
        <f>VLOOKUP(A51,Questions!B$25:T$295,16,TRUE)</f>
        <v>20</v>
      </c>
      <c r="I51" s="187"/>
      <c r="J51" s="173"/>
      <c r="K51" s="173"/>
      <c r="L51" s="173"/>
      <c r="M51" s="173"/>
      <c r="N51" s="173"/>
      <c r="O51" s="173"/>
      <c r="P51" s="173"/>
      <c r="Q51" s="173"/>
      <c r="R51" s="173"/>
      <c r="S51" s="173"/>
      <c r="T51" s="173"/>
      <c r="U51" s="173"/>
      <c r="V51" s="173"/>
      <c r="W51" s="173"/>
      <c r="X51" s="173"/>
      <c r="Y51" s="173"/>
      <c r="Z51" s="173"/>
    </row>
    <row r="52" ht="48.0" customHeight="1">
      <c r="A52" s="188" t="str">
        <f>'HECVAT - Full | Vendor Response'!A48</f>
        <v>DOCU-09</v>
      </c>
      <c r="B52" s="188" t="str">
        <f>'HECVAT - Full | Vendor Response'!B48</f>
        <v>Do you have a documented change management process?</v>
      </c>
      <c r="C52" s="188" t="str">
        <f>'HECVAT - Full | Vendor Response'!C48</f>
        <v>Yes</v>
      </c>
      <c r="D52" s="199" t="str">
        <f>'HECVAT - Full | Vendor Response'!D48</f>
        <v>https://drive.google.com/file/d/1UWw_Ls22fPiqRuf0gv9bcO6XNuVgUTC5/view?usp=sharing </v>
      </c>
      <c r="E52" s="198" t="s">
        <v>91</v>
      </c>
      <c r="F52" s="184" t="str">
        <f>VLOOKUP($A52,Questions!B$3:T$256,12,FALSE)</f>
        <v>Yes</v>
      </c>
      <c r="G52" s="185"/>
      <c r="H52" s="186">
        <f>VLOOKUP(A52,Questions!B$25:T$295,16,TRUE)</f>
        <v>20</v>
      </c>
      <c r="I52" s="187"/>
      <c r="J52" s="173"/>
      <c r="K52" s="173"/>
      <c r="L52" s="173"/>
      <c r="M52" s="173"/>
      <c r="N52" s="173"/>
      <c r="O52" s="173"/>
      <c r="P52" s="173"/>
      <c r="Q52" s="173"/>
      <c r="R52" s="173"/>
      <c r="S52" s="173"/>
      <c r="T52" s="173"/>
      <c r="U52" s="173"/>
      <c r="V52" s="173"/>
      <c r="W52" s="173"/>
      <c r="X52" s="173"/>
      <c r="Y52" s="173"/>
      <c r="Z52" s="173"/>
    </row>
    <row r="53" ht="48.0" customHeight="1">
      <c r="A53" s="188" t="str">
        <f>'HECVAT - Full | Vendor Response'!A49</f>
        <v>DOCU-10</v>
      </c>
      <c r="B53" s="188" t="str">
        <f>'HECVAT - Full | Vendor Response'!B49</f>
        <v>Has a VPAT or ACR been created or updated for the product and version under consideration within the past year?</v>
      </c>
      <c r="C53" s="188" t="str">
        <f>'HECVAT - Full | Vendor Response'!C49</f>
        <v>Yes</v>
      </c>
      <c r="D53" s="197" t="str">
        <f>'HECVAT - Full | Vendor Response'!D49</f>
        <v> VPAT 7/2022  https://www.goqwickly.com/accessibility/ </v>
      </c>
      <c r="E53" s="198" t="s">
        <v>91</v>
      </c>
      <c r="F53" s="184" t="str">
        <f>VLOOKUP($A53,Questions!B$3:T$256,12,FALSE)</f>
        <v>Yes</v>
      </c>
      <c r="G53" s="185"/>
      <c r="H53" s="186">
        <f>VLOOKUP(A53,Questions!B$25:T$295,16,TRUE)</f>
        <v>20</v>
      </c>
      <c r="I53" s="187"/>
      <c r="J53" s="173"/>
      <c r="K53" s="173"/>
      <c r="L53" s="173"/>
      <c r="M53" s="173"/>
      <c r="N53" s="173"/>
      <c r="O53" s="173"/>
      <c r="P53" s="173"/>
      <c r="Q53" s="173"/>
      <c r="R53" s="173"/>
      <c r="S53" s="173"/>
      <c r="T53" s="173"/>
      <c r="U53" s="173"/>
      <c r="V53" s="173"/>
      <c r="W53" s="173"/>
      <c r="X53" s="173"/>
      <c r="Y53" s="173"/>
      <c r="Z53" s="173"/>
    </row>
    <row r="54" ht="48.0" customHeight="1">
      <c r="A54" s="188" t="str">
        <f>'HECVAT - Full | Vendor Response'!A50</f>
        <v>DOCU-11</v>
      </c>
      <c r="B54" s="188" t="str">
        <f>'HECVAT - Full | Vendor Response'!B50</f>
        <v>Do you have documentation to support the accessibility features of your product?</v>
      </c>
      <c r="C54" s="188" t="str">
        <f>'HECVAT - Full | Vendor Response'!C50</f>
        <v>Yes</v>
      </c>
      <c r="D54" s="199" t="str">
        <f>'HECVAT - Full | Vendor Response'!D50</f>
        <v> https://www.goqwickly.com/accessibility/ </v>
      </c>
      <c r="E54" s="198" t="s">
        <v>91</v>
      </c>
      <c r="F54" s="184" t="str">
        <f>VLOOKUP($A54,Questions!B$3:T$256,12,FALSE)</f>
        <v>Yes</v>
      </c>
      <c r="G54" s="185"/>
      <c r="H54" s="186">
        <f>VLOOKUP(A54,Questions!B$25:T$295,16,TRUE)</f>
        <v>20</v>
      </c>
      <c r="I54" s="187"/>
      <c r="J54" s="173"/>
      <c r="K54" s="173"/>
      <c r="L54" s="173"/>
      <c r="M54" s="173"/>
      <c r="N54" s="173"/>
      <c r="O54" s="173"/>
      <c r="P54" s="173"/>
      <c r="Q54" s="173"/>
      <c r="R54" s="173"/>
      <c r="S54" s="173"/>
      <c r="T54" s="173"/>
      <c r="U54" s="173"/>
      <c r="V54" s="173"/>
      <c r="W54" s="173"/>
      <c r="X54" s="173"/>
      <c r="Y54" s="173"/>
      <c r="Z54" s="173"/>
    </row>
    <row r="55" ht="48.0" customHeight="1">
      <c r="A55" s="191" t="str">
        <f>'HECVAT - Full | Vendor Response'!A51:B51</f>
        <v>IT Accessibility </v>
      </c>
      <c r="B55" s="9"/>
      <c r="C55" s="192" t="s">
        <v>513</v>
      </c>
      <c r="D55" s="193" t="s">
        <v>71</v>
      </c>
      <c r="E55" s="194" t="s">
        <v>73</v>
      </c>
      <c r="F55" s="195" t="s">
        <v>515</v>
      </c>
      <c r="G55" s="192" t="s">
        <v>516</v>
      </c>
      <c r="H55" s="192" t="s">
        <v>517</v>
      </c>
      <c r="I55" s="196" t="s">
        <v>518</v>
      </c>
      <c r="J55" s="122"/>
      <c r="K55" s="122"/>
      <c r="L55" s="122"/>
      <c r="M55" s="122"/>
      <c r="N55" s="122"/>
      <c r="O55" s="122"/>
      <c r="P55" s="122"/>
      <c r="Q55" s="122"/>
      <c r="R55" s="122"/>
      <c r="S55" s="122"/>
      <c r="T55" s="122"/>
      <c r="U55" s="122"/>
      <c r="V55" s="122"/>
      <c r="W55" s="122"/>
      <c r="X55" s="122"/>
      <c r="Y55" s="122"/>
      <c r="Z55" s="122"/>
    </row>
    <row r="56" ht="48.0" customHeight="1">
      <c r="A56" s="188" t="str">
        <f>'HECVAT - Full | Vendor Response'!A52</f>
        <v>ITAC-01</v>
      </c>
      <c r="B56" s="188" t="str">
        <f>'HECVAT - Full | Vendor Response'!B52</f>
        <v>Has a third party expert conducted an audit of the most recent version of your product?</v>
      </c>
      <c r="C56" s="188" t="str">
        <f>'HECVAT - Full | Vendor Response'!C52</f>
        <v>Yes</v>
      </c>
      <c r="D56" s="197" t="str">
        <f>'HECVAT - Full | Vendor Response'!D52</f>
        <v>June 2021, Trusted Sec See https://drive.google.com/file/d/1-cAlJBei96CrsgbB3-0E2_Q2wamdW8P5/view?usp=drive_link 
Current NIST Review See: https://drive.google.com/file/d/1KvDC6VmXTH0cg-J3Z_hLHvNHwqeRFk55/view?usp=drive_link </v>
      </c>
      <c r="E56" s="198" t="s">
        <v>91</v>
      </c>
      <c r="F56" s="184" t="str">
        <f>VLOOKUP($A56,Questions!B$3:T$256,12,FALSE)</f>
        <v>Yes</v>
      </c>
      <c r="G56" s="185"/>
      <c r="H56" s="186">
        <f>VLOOKUP(A56,Questions!B$25:T$295,16,TRUE)</f>
        <v>25</v>
      </c>
      <c r="I56" s="187"/>
      <c r="J56" s="173"/>
      <c r="K56" s="173"/>
      <c r="L56" s="173"/>
      <c r="M56" s="173"/>
      <c r="N56" s="173"/>
      <c r="O56" s="173"/>
      <c r="P56" s="173"/>
      <c r="Q56" s="173"/>
      <c r="R56" s="173"/>
      <c r="S56" s="173"/>
      <c r="T56" s="173"/>
      <c r="U56" s="173"/>
      <c r="V56" s="173"/>
      <c r="W56" s="173"/>
      <c r="X56" s="173"/>
      <c r="Y56" s="173"/>
      <c r="Z56" s="173"/>
    </row>
    <row r="57" ht="48.0" customHeight="1">
      <c r="A57" s="188" t="str">
        <f>'HECVAT - Full | Vendor Response'!A53</f>
        <v>ITAC-02</v>
      </c>
      <c r="B57" s="188" t="str">
        <f>'HECVAT - Full | Vendor Response'!B53</f>
        <v>Do you have a documented and implemented process for verifying accessibility conformance?</v>
      </c>
      <c r="C57" s="188" t="str">
        <f>'HECVAT - Full | Vendor Response'!C53</f>
        <v>Yes</v>
      </c>
      <c r="D57" s="197" t="str">
        <f>'HECVAT - Full | Vendor Response'!D53</f>
        <v> Yes, via AccessibleWeb</v>
      </c>
      <c r="E57" s="198" t="s">
        <v>91</v>
      </c>
      <c r="F57" s="184" t="str">
        <f>VLOOKUP($A57,Questions!B$3:T$256,12,FALSE)</f>
        <v>Yes</v>
      </c>
      <c r="G57" s="185"/>
      <c r="H57" s="186">
        <f>VLOOKUP(A57,Questions!B$25:T$295,16,TRUE)</f>
        <v>25</v>
      </c>
      <c r="I57" s="187"/>
      <c r="J57" s="173"/>
      <c r="K57" s="173"/>
      <c r="L57" s="173"/>
      <c r="M57" s="173"/>
      <c r="N57" s="173"/>
      <c r="O57" s="173"/>
      <c r="P57" s="173"/>
      <c r="Q57" s="173"/>
      <c r="R57" s="173"/>
      <c r="S57" s="173"/>
      <c r="T57" s="173"/>
      <c r="U57" s="173"/>
      <c r="V57" s="173"/>
      <c r="W57" s="173"/>
      <c r="X57" s="173"/>
      <c r="Y57" s="173"/>
      <c r="Z57" s="173"/>
    </row>
    <row r="58" ht="48.0" customHeight="1">
      <c r="A58" s="188" t="str">
        <f>'HECVAT - Full | Vendor Response'!A54</f>
        <v>ITAC-03</v>
      </c>
      <c r="B58" s="188" t="str">
        <f>'HECVAT - Full | Vendor Response'!B54</f>
        <v>Have you adopted a technical or legal standard of conformance for the product in question?</v>
      </c>
      <c r="C58" s="188" t="str">
        <f>'HECVAT - Full | Vendor Response'!C54</f>
        <v>Yes</v>
      </c>
      <c r="D58" s="197" t="str">
        <f>'HECVAT - Full | Vendor Response'!D54</f>
        <v> Yes, via WCAG 2.0</v>
      </c>
      <c r="E58" s="198" t="s">
        <v>91</v>
      </c>
      <c r="F58" s="184" t="str">
        <f>VLOOKUP($A58,Questions!B$3:T$256,12,FALSE)</f>
        <v>Yes</v>
      </c>
      <c r="G58" s="185"/>
      <c r="H58" s="186">
        <f>VLOOKUP(A58,Questions!B$25:T$295,16,TRUE)</f>
        <v>25</v>
      </c>
      <c r="I58" s="187"/>
      <c r="J58" s="173"/>
      <c r="K58" s="173"/>
      <c r="L58" s="173"/>
      <c r="M58" s="173"/>
      <c r="N58" s="173"/>
      <c r="O58" s="173"/>
      <c r="P58" s="173"/>
      <c r="Q58" s="173"/>
      <c r="R58" s="173"/>
      <c r="S58" s="173"/>
      <c r="T58" s="173"/>
      <c r="U58" s="173"/>
      <c r="V58" s="173"/>
      <c r="W58" s="173"/>
      <c r="X58" s="173"/>
      <c r="Y58" s="173"/>
      <c r="Z58" s="173"/>
    </row>
    <row r="59" ht="48.0" customHeight="1">
      <c r="A59" s="188" t="str">
        <f>'HECVAT - Full | Vendor Response'!A55</f>
        <v>ITAC-04</v>
      </c>
      <c r="B59" s="188" t="str">
        <f>'HECVAT - Full | Vendor Response'!B55</f>
        <v>Can you provide a current, detailed accessibility roadmap with delivery timelines?</v>
      </c>
      <c r="C59" s="188" t="str">
        <f>'HECVAT - Full | Vendor Response'!C55</f>
        <v>Yes</v>
      </c>
      <c r="D59" s="197" t="str">
        <f>'HECVAT - Full | Vendor Response'!D55</f>
        <v> Current build is fully accessible</v>
      </c>
      <c r="E59" s="198" t="s">
        <v>91</v>
      </c>
      <c r="F59" s="184" t="str">
        <f>VLOOKUP($A59,Questions!B$3:T$256,12,FALSE)</f>
        <v>Yes</v>
      </c>
      <c r="G59" s="185"/>
      <c r="H59" s="186">
        <f>VLOOKUP(A59,Questions!B$25:T$295,16,TRUE)</f>
        <v>25</v>
      </c>
      <c r="I59" s="187"/>
      <c r="J59" s="173"/>
      <c r="K59" s="173"/>
      <c r="L59" s="173"/>
      <c r="M59" s="173"/>
      <c r="N59" s="173"/>
      <c r="O59" s="173"/>
      <c r="P59" s="173"/>
      <c r="Q59" s="173"/>
      <c r="R59" s="173"/>
      <c r="S59" s="173"/>
      <c r="T59" s="173"/>
      <c r="U59" s="173"/>
      <c r="V59" s="173"/>
      <c r="W59" s="173"/>
      <c r="X59" s="173"/>
      <c r="Y59" s="173"/>
      <c r="Z59" s="173"/>
    </row>
    <row r="60" ht="48.0" customHeight="1">
      <c r="A60" s="188" t="str">
        <f>'HECVAT - Full | Vendor Response'!A56</f>
        <v>ITAC-05</v>
      </c>
      <c r="B60" s="188" t="str">
        <f>'HECVAT - Full | Vendor Response'!B56</f>
        <v>Do you expect your staff to maintain a current skill set in IT accessibility?</v>
      </c>
      <c r="C60" s="188" t="str">
        <f>'HECVAT - Full | Vendor Response'!C56</f>
        <v>Yes</v>
      </c>
      <c r="D60" s="197" t="str">
        <f>'HECVAT - Full | Vendor Response'!D56</f>
        <v> Yes, via training by AccessibleWeb</v>
      </c>
      <c r="E60" s="198" t="s">
        <v>91</v>
      </c>
      <c r="F60" s="184" t="str">
        <f>VLOOKUP($A60,Questions!B$3:T$256,12,FALSE)</f>
        <v>Yes</v>
      </c>
      <c r="G60" s="185"/>
      <c r="H60" s="186">
        <f>VLOOKUP(A60,Questions!B$25:T$295,16,TRUE)</f>
        <v>25</v>
      </c>
      <c r="I60" s="187"/>
      <c r="J60" s="173"/>
      <c r="K60" s="173"/>
      <c r="L60" s="173"/>
      <c r="M60" s="173"/>
      <c r="N60" s="173"/>
      <c r="O60" s="173"/>
      <c r="P60" s="173"/>
      <c r="Q60" s="173"/>
      <c r="R60" s="173"/>
      <c r="S60" s="173"/>
      <c r="T60" s="173"/>
      <c r="U60" s="173"/>
      <c r="V60" s="173"/>
      <c r="W60" s="173"/>
      <c r="X60" s="173"/>
      <c r="Y60" s="173"/>
      <c r="Z60" s="173"/>
    </row>
    <row r="61" ht="48.0" customHeight="1">
      <c r="A61" s="188" t="str">
        <f>'HECVAT - Full | Vendor Response'!A57</f>
        <v>ITAC-06</v>
      </c>
      <c r="B61" s="188" t="str">
        <f>'HECVAT - Full | Vendor Response'!B57</f>
        <v>Do you have a documented and implemented process for reporting and tracking accessibility issues?</v>
      </c>
      <c r="C61" s="188" t="str">
        <f>'HECVAT - Full | Vendor Response'!C57</f>
        <v>Yes</v>
      </c>
      <c r="D61" s="197" t="str">
        <f>'HECVAT - Full | Vendor Response'!D57</f>
        <v>Yes, in our development site with tickets and categories for accessibility issues</v>
      </c>
      <c r="E61" s="198" t="s">
        <v>91</v>
      </c>
      <c r="F61" s="184" t="str">
        <f>VLOOKUP($A61,Questions!B$3:T$256,12,FALSE)</f>
        <v>Yes</v>
      </c>
      <c r="G61" s="185"/>
      <c r="H61" s="186">
        <f>VLOOKUP(A61,Questions!B$25:T$295,16,TRUE)</f>
        <v>25</v>
      </c>
      <c r="I61" s="187"/>
      <c r="J61" s="173"/>
      <c r="K61" s="173"/>
      <c r="L61" s="173"/>
      <c r="M61" s="173"/>
      <c r="N61" s="173"/>
      <c r="O61" s="173"/>
      <c r="P61" s="173"/>
      <c r="Q61" s="173"/>
      <c r="R61" s="173"/>
      <c r="S61" s="173"/>
      <c r="T61" s="173"/>
      <c r="U61" s="173"/>
      <c r="V61" s="173"/>
      <c r="W61" s="173"/>
      <c r="X61" s="173"/>
      <c r="Y61" s="173"/>
      <c r="Z61" s="173"/>
    </row>
    <row r="62" ht="48.0" customHeight="1">
      <c r="A62" s="188" t="str">
        <f>'HECVAT - Full | Vendor Response'!A58</f>
        <v>ITAC-07</v>
      </c>
      <c r="B62" s="188" t="str">
        <f>'HECVAT - Full | Vendor Response'!B58</f>
        <v>Do you have documented processes and procedures for implementing accessibility into your development lifecycle?</v>
      </c>
      <c r="C62" s="188" t="str">
        <f>'HECVAT - Full | Vendor Response'!C58</f>
        <v>Yes</v>
      </c>
      <c r="D62" s="197" t="str">
        <f>'HECVAT - Full | Vendor Response'!D58</f>
        <v>All development is checked using AccessibleWeb prior to production</v>
      </c>
      <c r="E62" s="198" t="s">
        <v>91</v>
      </c>
      <c r="F62" s="184" t="str">
        <f>VLOOKUP($A62,Questions!B$3:T$256,12,FALSE)</f>
        <v>Yes</v>
      </c>
      <c r="G62" s="185"/>
      <c r="H62" s="186">
        <f>VLOOKUP(A62,Questions!B$25:T$295,16,TRUE)</f>
        <v>25</v>
      </c>
      <c r="I62" s="187"/>
      <c r="J62" s="173"/>
      <c r="K62" s="173"/>
      <c r="L62" s="173"/>
      <c r="M62" s="173"/>
      <c r="N62" s="173"/>
      <c r="O62" s="173"/>
      <c r="P62" s="173"/>
      <c r="Q62" s="173"/>
      <c r="R62" s="173"/>
      <c r="S62" s="173"/>
      <c r="T62" s="173"/>
      <c r="U62" s="173"/>
      <c r="V62" s="173"/>
      <c r="W62" s="173"/>
      <c r="X62" s="173"/>
      <c r="Y62" s="173"/>
      <c r="Z62" s="173"/>
    </row>
    <row r="63" ht="48.0" customHeight="1">
      <c r="A63" s="188" t="str">
        <f>'HECVAT - Full | Vendor Response'!A59</f>
        <v>ITAC-08</v>
      </c>
      <c r="B63" s="188" t="str">
        <f>'HECVAT - Full | Vendor Response'!B59</f>
        <v>Can all functions of the application or service be performed using only the keyboard?</v>
      </c>
      <c r="C63" s="188" t="str">
        <f>'HECVAT - Full | Vendor Response'!C59</f>
        <v>Yes</v>
      </c>
      <c r="D63" s="197" t="str">
        <f>'HECVAT - Full | Vendor Response'!D59</f>
        <v>Keyboard compliant, Qwickly Attendance, Qwickly Course Tools, Qwickly Jot, last tested December 2023</v>
      </c>
      <c r="E63" s="198" t="s">
        <v>91</v>
      </c>
      <c r="F63" s="184" t="str">
        <f>VLOOKUP($A63,Questions!B$3:T$256,12,FALSE)</f>
        <v>Yes</v>
      </c>
      <c r="G63" s="185"/>
      <c r="H63" s="186">
        <f>VLOOKUP(A63,Questions!B$25:T$295,16,TRUE)</f>
        <v>25</v>
      </c>
      <c r="I63" s="187"/>
      <c r="J63" s="173"/>
      <c r="K63" s="173"/>
      <c r="L63" s="173"/>
      <c r="M63" s="173"/>
      <c r="N63" s="173"/>
      <c r="O63" s="173"/>
      <c r="P63" s="173"/>
      <c r="Q63" s="173"/>
      <c r="R63" s="173"/>
      <c r="S63" s="173"/>
      <c r="T63" s="173"/>
      <c r="U63" s="173"/>
      <c r="V63" s="173"/>
      <c r="W63" s="173"/>
      <c r="X63" s="173"/>
      <c r="Y63" s="173"/>
      <c r="Z63" s="173"/>
    </row>
    <row r="64" ht="48.0" customHeight="1">
      <c r="A64" s="188" t="str">
        <f>'HECVAT - Full | Vendor Response'!A60</f>
        <v>ITAC-09</v>
      </c>
      <c r="B64" s="188" t="str">
        <f>'HECVAT - Full | Vendor Response'!B60</f>
        <v>Does your product rely on activating a special ‘accessibility mode,’ a ‘lite version’ or accessing an alternate interface for accessibility purposes?</v>
      </c>
      <c r="C64" s="188" t="str">
        <f>'HECVAT - Full | Vendor Response'!C60</f>
        <v>No</v>
      </c>
      <c r="D64" s="197" t="str">
        <f>'HECVAT - Full | Vendor Response'!D60</f>
        <v>Accessibility mode not required</v>
      </c>
      <c r="E64" s="198" t="s">
        <v>91</v>
      </c>
      <c r="F64" s="184" t="str">
        <f>VLOOKUP($A64,Questions!B$3:T$256,12,FALSE)</f>
        <v>No</v>
      </c>
      <c r="G64" s="185"/>
      <c r="H64" s="186">
        <f>VLOOKUP(A64,Questions!B$25:T$295,16,TRUE)</f>
        <v>25</v>
      </c>
      <c r="I64" s="187"/>
      <c r="J64" s="173"/>
      <c r="K64" s="173"/>
      <c r="L64" s="173"/>
      <c r="M64" s="173"/>
      <c r="N64" s="173"/>
      <c r="O64" s="173"/>
      <c r="P64" s="173"/>
      <c r="Q64" s="173"/>
      <c r="R64" s="173"/>
      <c r="S64" s="173"/>
      <c r="T64" s="173"/>
      <c r="U64" s="173"/>
      <c r="V64" s="173"/>
      <c r="W64" s="173"/>
      <c r="X64" s="173"/>
      <c r="Y64" s="173"/>
      <c r="Z64" s="173"/>
    </row>
    <row r="65" ht="48.0" customHeight="1">
      <c r="A65" s="191" t="str">
        <f>'HECVAT - Full | Vendor Response'!A61</f>
        <v>Assessment of Third Parties</v>
      </c>
      <c r="B65" s="9"/>
      <c r="C65" s="192" t="s">
        <v>513</v>
      </c>
      <c r="D65" s="193" t="s">
        <v>71</v>
      </c>
      <c r="E65" s="194" t="s">
        <v>73</v>
      </c>
      <c r="F65" s="195" t="s">
        <v>515</v>
      </c>
      <c r="G65" s="192" t="s">
        <v>516</v>
      </c>
      <c r="H65" s="192" t="s">
        <v>517</v>
      </c>
      <c r="I65" s="196" t="s">
        <v>518</v>
      </c>
      <c r="J65" s="122"/>
      <c r="K65" s="122"/>
      <c r="L65" s="122"/>
      <c r="M65" s="122"/>
      <c r="N65" s="122"/>
      <c r="O65" s="122"/>
      <c r="P65" s="122"/>
      <c r="Q65" s="122"/>
      <c r="R65" s="122"/>
      <c r="S65" s="122"/>
      <c r="T65" s="122"/>
      <c r="U65" s="122"/>
      <c r="V65" s="122"/>
      <c r="W65" s="122"/>
      <c r="X65" s="122"/>
      <c r="Y65" s="122"/>
      <c r="Z65" s="122"/>
    </row>
    <row r="66" ht="48.0" customHeight="1">
      <c r="A66" s="188" t="str">
        <f>'HECVAT - Full | Vendor Response'!A62</f>
        <v>THRD-01</v>
      </c>
      <c r="B66" s="188" t="str">
        <f>'HECVAT - Full | Vendor Response'!B62</f>
        <v>Do you perform security assessments of third party companies with which you share data? (i.e. hosting providers, cloud services, PaaS, IaaS, SaaS, etc.).</v>
      </c>
      <c r="C66" s="189" t="str">
        <f>'HECVAT - Full | Vendor Response'!C62</f>
        <v>No</v>
      </c>
      <c r="D66" s="190" t="str">
        <f>'HECVAT - Full | Vendor Response'!D62</f>
        <v>Not applicable, see https://docs.aws.amazon.com/whitepapers/latest/aws-risk-and-compliance/aws-risk-and-compliance-program.html </v>
      </c>
      <c r="E66" s="198" t="s">
        <v>91</v>
      </c>
      <c r="F66" s="184" t="str">
        <f>VLOOKUP($A66,Questions!B$3:T$256,12,FALSE)</f>
        <v>Yes</v>
      </c>
      <c r="G66" s="185"/>
      <c r="H66" s="186">
        <f>VLOOKUP(A65,Questions!B$25:T$295,16,TRUE)</f>
        <v>25</v>
      </c>
      <c r="I66" s="187"/>
      <c r="J66" s="122"/>
      <c r="K66" s="122"/>
      <c r="L66" s="122"/>
      <c r="M66" s="122"/>
      <c r="N66" s="122"/>
      <c r="O66" s="122"/>
      <c r="P66" s="122"/>
      <c r="Q66" s="122"/>
      <c r="R66" s="122"/>
      <c r="S66" s="122"/>
      <c r="T66" s="122"/>
      <c r="U66" s="122"/>
      <c r="V66" s="122"/>
      <c r="W66" s="122"/>
      <c r="X66" s="122"/>
      <c r="Y66" s="122"/>
      <c r="Z66" s="122"/>
    </row>
    <row r="67" ht="48.0" customHeight="1">
      <c r="A67" s="181" t="str">
        <f>'HECVAT - Full | Vendor Response'!A63</f>
        <v>THRD-02</v>
      </c>
      <c r="B67" s="181" t="str">
        <f>'HECVAT - Full | Vendor Response'!B63</f>
        <v>Provide a brief description for why each of these third parties will have access to institution data.</v>
      </c>
      <c r="C67" s="182" t="str">
        <f>'HECVAT - Full | Vendor Response'!C63</f>
        <v>AWS - hosted infrastructure</v>
      </c>
      <c r="D67" s="45"/>
      <c r="E67" s="183" t="s">
        <v>91</v>
      </c>
      <c r="F67" s="184" t="s">
        <v>519</v>
      </c>
      <c r="G67" s="185"/>
      <c r="H67" s="186">
        <f>VLOOKUP(A66,Questions!B$25:T$295,16,TRUE)</f>
        <v>15</v>
      </c>
      <c r="I67" s="187"/>
      <c r="J67" s="122"/>
      <c r="K67" s="122"/>
      <c r="L67" s="122"/>
      <c r="M67" s="122"/>
      <c r="N67" s="122"/>
      <c r="O67" s="122"/>
      <c r="P67" s="122"/>
      <c r="Q67" s="122"/>
      <c r="R67" s="122"/>
      <c r="S67" s="122"/>
      <c r="T67" s="122"/>
      <c r="U67" s="122"/>
      <c r="V67" s="122"/>
      <c r="W67" s="122"/>
      <c r="X67" s="122"/>
      <c r="Y67" s="122"/>
      <c r="Z67" s="122"/>
    </row>
    <row r="68" ht="48.0" customHeight="1">
      <c r="A68" s="181" t="str">
        <f>'HECVAT - Full | Vendor Response'!A64</f>
        <v>THRD-03</v>
      </c>
      <c r="B68" s="181" t="str">
        <f>'HECVAT - Full | Vendor Response'!B64</f>
        <v>What legal agreements (i.e. contracts) do you have in place with these third parties that address liability in the event of a data breach?</v>
      </c>
      <c r="C68" s="200" t="str">
        <f>'HECVAT - Full | Vendor Response'!C64</f>
        <v>https://aws.amazon.com/agreement/ </v>
      </c>
      <c r="D68" s="45"/>
      <c r="E68" s="183" t="s">
        <v>91</v>
      </c>
      <c r="F68" s="184" t="s">
        <v>519</v>
      </c>
      <c r="G68" s="185"/>
      <c r="H68" s="186">
        <f>VLOOKUP(A67,Questions!B$25:T$295,16,TRUE)</f>
        <v>15</v>
      </c>
      <c r="I68" s="187"/>
      <c r="J68" s="122"/>
      <c r="K68" s="122"/>
      <c r="L68" s="122"/>
      <c r="M68" s="122"/>
      <c r="N68" s="122"/>
      <c r="O68" s="122"/>
      <c r="P68" s="122"/>
      <c r="Q68" s="122"/>
      <c r="R68" s="122"/>
      <c r="S68" s="122"/>
      <c r="T68" s="122"/>
      <c r="U68" s="122"/>
      <c r="V68" s="122"/>
      <c r="W68" s="122"/>
      <c r="X68" s="122"/>
      <c r="Y68" s="122"/>
      <c r="Z68" s="122"/>
    </row>
    <row r="69" ht="48.0" customHeight="1">
      <c r="A69" s="188" t="str">
        <f>'HECVAT - Full | Vendor Response'!A65</f>
        <v>THRD-04</v>
      </c>
      <c r="B69" s="188" t="str">
        <f>'HECVAT - Full | Vendor Response'!B65</f>
        <v>Do you have an implemented third party management strategy?</v>
      </c>
      <c r="C69" s="189" t="str">
        <f>'HECVAT - Full | Vendor Response'!C65</f>
        <v>Yes</v>
      </c>
      <c r="D69" s="201" t="str">
        <f>'HECVAT - Full | Vendor Response'!D65</f>
        <v>https://drive.google.com/file/d/1KHC_CD9eOhe7PUI1wz3-P5Ft5aWITOpW/view?usp=sharing </v>
      </c>
      <c r="E69" s="183" t="s">
        <v>91</v>
      </c>
      <c r="F69" s="184" t="str">
        <f>VLOOKUP($A69,Questions!B$3:T$256,12,FALSE)</f>
        <v>Yes</v>
      </c>
      <c r="G69" s="185"/>
      <c r="H69" s="186">
        <f>VLOOKUP(A67,Questions!B$25:T$295,16,TRUE)</f>
        <v>15</v>
      </c>
      <c r="I69" s="187"/>
      <c r="J69" s="122"/>
      <c r="K69" s="122"/>
      <c r="L69" s="122"/>
      <c r="M69" s="122"/>
      <c r="N69" s="122"/>
      <c r="O69" s="122"/>
      <c r="P69" s="122"/>
      <c r="Q69" s="122"/>
      <c r="R69" s="122"/>
      <c r="S69" s="122"/>
      <c r="T69" s="122"/>
      <c r="U69" s="122"/>
      <c r="V69" s="122"/>
      <c r="W69" s="122"/>
      <c r="X69" s="122"/>
      <c r="Y69" s="122"/>
      <c r="Z69" s="122"/>
    </row>
    <row r="70" ht="48.0" customHeight="1">
      <c r="A70" s="188" t="str">
        <f>'HECVAT - Full | Vendor Response'!A66</f>
        <v>THRD-05</v>
      </c>
      <c r="B70" s="188" t="str">
        <f>'HECVAT - Full | Vendor Response'!B66</f>
        <v>Do you have a process and implemented procedures for managing your hardware supply chain? (e.g., telecommunications equipment, export licensing, computing devices)</v>
      </c>
      <c r="C70" s="189" t="str">
        <f>'HECVAT - Full | Vendor Response'!C66</f>
        <v>No</v>
      </c>
      <c r="D70" s="190" t="str">
        <f>'HECVAT - Full | Vendor Response'!D66</f>
        <v>No on-site infrastructure</v>
      </c>
      <c r="E70" s="183" t="s">
        <v>91</v>
      </c>
      <c r="F70" s="184" t="str">
        <f>VLOOKUP($A70,Questions!B$3:T$256,12,FALSE)</f>
        <v>Yes</v>
      </c>
      <c r="G70" s="185"/>
      <c r="H70" s="186">
        <f>VLOOKUP(A68,Questions!B$25:T$295,16,TRUE)</f>
        <v>15</v>
      </c>
      <c r="I70" s="187"/>
      <c r="J70" s="122"/>
      <c r="K70" s="122"/>
      <c r="L70" s="122"/>
      <c r="M70" s="122"/>
      <c r="N70" s="122"/>
      <c r="O70" s="122"/>
      <c r="P70" s="122"/>
      <c r="Q70" s="122"/>
      <c r="R70" s="122"/>
      <c r="S70" s="122"/>
      <c r="T70" s="122"/>
      <c r="U70" s="122"/>
      <c r="V70" s="122"/>
      <c r="W70" s="122"/>
      <c r="X70" s="122"/>
      <c r="Y70" s="122"/>
      <c r="Z70" s="122"/>
    </row>
    <row r="71" ht="48.0" customHeight="1">
      <c r="A71" s="191" t="str">
        <f>'HECVAT - Full | Vendor Response'!A67</f>
        <v>Consulting - All questions after this section are OPTIONAL.</v>
      </c>
      <c r="B71" s="9"/>
      <c r="C71" s="192" t="s">
        <v>513</v>
      </c>
      <c r="D71" s="193" t="s">
        <v>71</v>
      </c>
      <c r="E71" s="194" t="s">
        <v>73</v>
      </c>
      <c r="F71" s="195" t="s">
        <v>515</v>
      </c>
      <c r="G71" s="192" t="s">
        <v>516</v>
      </c>
      <c r="H71" s="192" t="s">
        <v>517</v>
      </c>
      <c r="I71" s="196" t="s">
        <v>518</v>
      </c>
      <c r="J71" s="122"/>
      <c r="K71" s="122"/>
      <c r="L71" s="122"/>
      <c r="M71" s="122"/>
      <c r="N71" s="122"/>
      <c r="O71" s="122"/>
      <c r="P71" s="122"/>
      <c r="Q71" s="122"/>
      <c r="R71" s="122"/>
      <c r="S71" s="122"/>
      <c r="T71" s="122"/>
      <c r="U71" s="122"/>
      <c r="V71" s="122"/>
      <c r="W71" s="122"/>
      <c r="X71" s="122"/>
      <c r="Y71" s="122"/>
      <c r="Z71" s="122"/>
    </row>
    <row r="72" ht="48.0" customHeight="1">
      <c r="A72" s="188" t="str">
        <f>'HECVAT - Full | Vendor Response'!A68</f>
        <v>CONS-01</v>
      </c>
      <c r="B72" s="188" t="str">
        <f>'HECVAT - Full | Vendor Response'!B68</f>
        <v>Will the consulting take place on-premises?</v>
      </c>
      <c r="C72" s="189" t="str">
        <f>'HECVAT - Full | Vendor Response'!C68</f>
        <v>No</v>
      </c>
      <c r="D72" s="202" t="str">
        <f>'HECVAT - Full | Vendor Response'!D68</f>
        <v/>
      </c>
      <c r="E72" s="183" t="s">
        <v>91</v>
      </c>
      <c r="F72" s="184" t="str">
        <f>VLOOKUP($A72,Questions!B$3:T$256,12,FALSE)</f>
        <v>No</v>
      </c>
      <c r="G72" s="185"/>
      <c r="H72" s="186">
        <f>VLOOKUP(A71,Questions!B$25:T$295,16,TRUE)</f>
        <v>15</v>
      </c>
      <c r="I72" s="187"/>
      <c r="J72" s="122"/>
      <c r="K72" s="122"/>
      <c r="L72" s="122"/>
      <c r="M72" s="122"/>
      <c r="N72" s="122"/>
      <c r="O72" s="122"/>
      <c r="P72" s="122"/>
      <c r="Q72" s="122"/>
      <c r="R72" s="122"/>
      <c r="S72" s="122"/>
      <c r="T72" s="122"/>
      <c r="U72" s="122"/>
      <c r="V72" s="122"/>
      <c r="W72" s="122"/>
      <c r="X72" s="122"/>
      <c r="Y72" s="122"/>
      <c r="Z72" s="122"/>
    </row>
    <row r="73" ht="48.0" customHeight="1">
      <c r="A73" s="188" t="str">
        <f>'HECVAT - Full | Vendor Response'!A69</f>
        <v>CONS-02</v>
      </c>
      <c r="B73" s="188" t="str">
        <f>'HECVAT - Full | Vendor Response'!B69</f>
        <v>Will the consultant require access to Institution's network resources?</v>
      </c>
      <c r="C73" s="189" t="str">
        <f>'HECVAT - Full | Vendor Response'!C69</f>
        <v>No</v>
      </c>
      <c r="D73" s="202" t="str">
        <f>'HECVAT - Full | Vendor Response'!D69</f>
        <v/>
      </c>
      <c r="E73" s="183" t="s">
        <v>91</v>
      </c>
      <c r="F73" s="184" t="str">
        <f>VLOOKUP($A73,Questions!B$3:T$256,12,FALSE)</f>
        <v>No</v>
      </c>
      <c r="G73" s="185"/>
      <c r="H73" s="186">
        <f>VLOOKUP(A72,Questions!B$25:T$295,16,TRUE)</f>
        <v>15</v>
      </c>
      <c r="I73" s="187"/>
      <c r="J73" s="122"/>
      <c r="K73" s="122"/>
      <c r="L73" s="122"/>
      <c r="M73" s="122"/>
      <c r="N73" s="122"/>
      <c r="O73" s="122"/>
      <c r="P73" s="122"/>
      <c r="Q73" s="122"/>
      <c r="R73" s="122"/>
      <c r="S73" s="122"/>
      <c r="T73" s="122"/>
      <c r="U73" s="122"/>
      <c r="V73" s="122"/>
      <c r="W73" s="122"/>
      <c r="X73" s="122"/>
      <c r="Y73" s="122"/>
      <c r="Z73" s="122"/>
    </row>
    <row r="74" ht="48.0" customHeight="1">
      <c r="A74" s="188" t="str">
        <f>'HECVAT - Full | Vendor Response'!A70</f>
        <v>CONS-03</v>
      </c>
      <c r="B74" s="188" t="str">
        <f>'HECVAT - Full | Vendor Response'!B70</f>
        <v>Will the consultant require access to hardware in the Institution's data centers?</v>
      </c>
      <c r="C74" s="189" t="str">
        <f>'HECVAT - Full | Vendor Response'!C70</f>
        <v>No</v>
      </c>
      <c r="D74" s="202" t="str">
        <f>'HECVAT - Full | Vendor Response'!D70</f>
        <v/>
      </c>
      <c r="E74" s="183" t="s">
        <v>91</v>
      </c>
      <c r="F74" s="184" t="str">
        <f>VLOOKUP($A74,Questions!B$3:T$256,12,FALSE)</f>
        <v>Yes</v>
      </c>
      <c r="G74" s="185"/>
      <c r="H74" s="186">
        <f>VLOOKUP(A73,Questions!B$25:T$295,16,TRUE)</f>
        <v>15</v>
      </c>
      <c r="I74" s="187"/>
      <c r="J74" s="122"/>
      <c r="K74" s="122"/>
      <c r="L74" s="122"/>
      <c r="M74" s="122"/>
      <c r="N74" s="122"/>
      <c r="O74" s="122"/>
      <c r="P74" s="122"/>
      <c r="Q74" s="122"/>
      <c r="R74" s="122"/>
      <c r="S74" s="122"/>
      <c r="T74" s="122"/>
      <c r="U74" s="122"/>
      <c r="V74" s="122"/>
      <c r="W74" s="122"/>
      <c r="X74" s="122"/>
      <c r="Y74" s="122"/>
      <c r="Z74" s="122"/>
    </row>
    <row r="75" ht="48.0" customHeight="1">
      <c r="A75" s="188" t="str">
        <f>'HECVAT - Full | Vendor Response'!A71</f>
        <v>CONS-04</v>
      </c>
      <c r="B75" s="188" t="str">
        <f>'HECVAT - Full | Vendor Response'!B71</f>
        <v>Will the consultant require an account within the Institution's domain (@*.edu)?</v>
      </c>
      <c r="C75" s="189" t="str">
        <f>'HECVAT - Full | Vendor Response'!C71</f>
        <v>No</v>
      </c>
      <c r="D75" s="202" t="str">
        <f>'HECVAT - Full | Vendor Response'!D71</f>
        <v/>
      </c>
      <c r="E75" s="183" t="s">
        <v>91</v>
      </c>
      <c r="F75" s="184" t="str">
        <f>VLOOKUP($A75,Questions!B$3:T$256,12,FALSE)</f>
        <v>No</v>
      </c>
      <c r="G75" s="185"/>
      <c r="H75" s="186">
        <f>VLOOKUP(A74,Questions!B$25:T$295,16,TRUE)</f>
        <v>15</v>
      </c>
      <c r="I75" s="187"/>
      <c r="J75" s="122"/>
      <c r="K75" s="122"/>
      <c r="L75" s="122"/>
      <c r="M75" s="122"/>
      <c r="N75" s="122"/>
      <c r="O75" s="122"/>
      <c r="P75" s="122"/>
      <c r="Q75" s="122"/>
      <c r="R75" s="122"/>
      <c r="S75" s="122"/>
      <c r="T75" s="122"/>
      <c r="U75" s="122"/>
      <c r="V75" s="122"/>
      <c r="W75" s="122"/>
      <c r="X75" s="122"/>
      <c r="Y75" s="122"/>
      <c r="Z75" s="122"/>
    </row>
    <row r="76" ht="48.0" customHeight="1">
      <c r="A76" s="188" t="str">
        <f>'HECVAT - Full | Vendor Response'!A72</f>
        <v>CONS-05</v>
      </c>
      <c r="B76" s="188" t="str">
        <f>'HECVAT - Full | Vendor Response'!B72</f>
        <v>Has the consultant received training on [sensitive, HIPAA, PCI, etc.] data handling?</v>
      </c>
      <c r="C76" s="189" t="str">
        <f>'HECVAT - Full | Vendor Response'!C72</f>
        <v>No</v>
      </c>
      <c r="D76" s="202" t="str">
        <f>'HECVAT - Full | Vendor Response'!D72</f>
        <v/>
      </c>
      <c r="E76" s="183" t="s">
        <v>91</v>
      </c>
      <c r="F76" s="184" t="str">
        <f>VLOOKUP($A76,Questions!B$3:T$256,12,FALSE)</f>
        <v>Yes</v>
      </c>
      <c r="G76" s="185"/>
      <c r="H76" s="186">
        <f>VLOOKUP(A75,Questions!B$25:T$295,16,TRUE)</f>
        <v>15</v>
      </c>
      <c r="I76" s="187"/>
      <c r="J76" s="122"/>
      <c r="K76" s="122"/>
      <c r="L76" s="122"/>
      <c r="M76" s="122"/>
      <c r="N76" s="122"/>
      <c r="O76" s="122"/>
      <c r="P76" s="122"/>
      <c r="Q76" s="122"/>
      <c r="R76" s="122"/>
      <c r="S76" s="122"/>
      <c r="T76" s="122"/>
      <c r="U76" s="122"/>
      <c r="V76" s="122"/>
      <c r="W76" s="122"/>
      <c r="X76" s="122"/>
      <c r="Y76" s="122"/>
      <c r="Z76" s="122"/>
    </row>
    <row r="77" ht="48.0" customHeight="1">
      <c r="A77" s="188" t="str">
        <f>'HECVAT - Full | Vendor Response'!A73</f>
        <v>CONS-06</v>
      </c>
      <c r="B77" s="188" t="str">
        <f>'HECVAT - Full | Vendor Response'!B73</f>
        <v>Will any data be transferred to the consultant's possession?</v>
      </c>
      <c r="C77" s="189" t="str">
        <f>'HECVAT - Full | Vendor Response'!C73</f>
        <v>No</v>
      </c>
      <c r="D77" s="202" t="str">
        <f>'HECVAT - Full | Vendor Response'!D73</f>
        <v/>
      </c>
      <c r="E77" s="183" t="s">
        <v>91</v>
      </c>
      <c r="F77" s="184" t="str">
        <f>VLOOKUP($A77,Questions!B$3:T$256,12,FALSE)</f>
        <v>No</v>
      </c>
      <c r="G77" s="185"/>
      <c r="H77" s="186">
        <f>VLOOKUP(A76,Questions!B$25:T$295,16,TRUE)</f>
        <v>15</v>
      </c>
      <c r="I77" s="187"/>
      <c r="J77" s="122"/>
      <c r="K77" s="122"/>
      <c r="L77" s="122"/>
      <c r="M77" s="122"/>
      <c r="N77" s="122"/>
      <c r="O77" s="122"/>
      <c r="P77" s="122"/>
      <c r="Q77" s="122"/>
      <c r="R77" s="122"/>
      <c r="S77" s="122"/>
      <c r="T77" s="122"/>
      <c r="U77" s="122"/>
      <c r="V77" s="122"/>
      <c r="W77" s="122"/>
      <c r="X77" s="122"/>
      <c r="Y77" s="122"/>
      <c r="Z77" s="122"/>
    </row>
    <row r="78" ht="48.0" customHeight="1">
      <c r="A78" s="188" t="str">
        <f>'HECVAT - Full | Vendor Response'!A74</f>
        <v>CONS-07</v>
      </c>
      <c r="B78" s="188" t="str">
        <f>'HECVAT - Full | Vendor Response'!B74</f>
        <v>Is it encrypted (at rest) while in the consultant's possession?</v>
      </c>
      <c r="C78" s="203" t="str">
        <f>'HECVAT - Full | Vendor Response'!C74</f>
        <v/>
      </c>
      <c r="D78" s="202" t="str">
        <f>'HECVAT - Full | Vendor Response'!D74</f>
        <v/>
      </c>
      <c r="E78" s="183" t="s">
        <v>91</v>
      </c>
      <c r="F78" s="184" t="str">
        <f>VLOOKUP($A78,Questions!B$3:T$256,12,FALSE)</f>
        <v>Yes</v>
      </c>
      <c r="G78" s="185"/>
      <c r="H78" s="186">
        <f>VLOOKUP(A77,Questions!B$25:T$295,16,TRUE)</f>
        <v>15</v>
      </c>
      <c r="I78" s="187"/>
      <c r="J78" s="122"/>
      <c r="K78" s="122"/>
      <c r="L78" s="122"/>
      <c r="M78" s="122"/>
      <c r="N78" s="122"/>
      <c r="O78" s="122"/>
      <c r="P78" s="122"/>
      <c r="Q78" s="122"/>
      <c r="R78" s="122"/>
      <c r="S78" s="122"/>
      <c r="T78" s="122"/>
      <c r="U78" s="122"/>
      <c r="V78" s="122"/>
      <c r="W78" s="122"/>
      <c r="X78" s="122"/>
      <c r="Y78" s="122"/>
      <c r="Z78" s="122"/>
    </row>
    <row r="79" ht="48.0" customHeight="1">
      <c r="A79" s="188" t="str">
        <f>'HECVAT - Full | Vendor Response'!A75</f>
        <v>CONS-08</v>
      </c>
      <c r="B79" s="188" t="str">
        <f>'HECVAT - Full | Vendor Response'!B75</f>
        <v>Will the consultant need remote access to the Institution's network or systems?</v>
      </c>
      <c r="C79" s="189" t="str">
        <f>'HECVAT - Full | Vendor Response'!C75</f>
        <v>No</v>
      </c>
      <c r="D79" s="202" t="str">
        <f>'HECVAT - Full | Vendor Response'!D75</f>
        <v/>
      </c>
      <c r="E79" s="183" t="s">
        <v>91</v>
      </c>
      <c r="F79" s="184" t="str">
        <f>VLOOKUP($A79,Questions!B$3:T$256,12,FALSE)</f>
        <v>No</v>
      </c>
      <c r="G79" s="185"/>
      <c r="H79" s="186">
        <f>VLOOKUP(A78,Questions!B$25:T$295,16,TRUE)</f>
        <v>15</v>
      </c>
      <c r="I79" s="187"/>
      <c r="J79" s="122"/>
      <c r="K79" s="122"/>
      <c r="L79" s="122"/>
      <c r="M79" s="122"/>
      <c r="N79" s="122"/>
      <c r="O79" s="122"/>
      <c r="P79" s="122"/>
      <c r="Q79" s="122"/>
      <c r="R79" s="122"/>
      <c r="S79" s="122"/>
      <c r="T79" s="122"/>
      <c r="U79" s="122"/>
      <c r="V79" s="122"/>
      <c r="W79" s="122"/>
      <c r="X79" s="122"/>
      <c r="Y79" s="122"/>
      <c r="Z79" s="122"/>
    </row>
    <row r="80" ht="48.0" customHeight="1">
      <c r="A80" s="188" t="str">
        <f>'HECVAT - Full | Vendor Response'!A76</f>
        <v>CONS-09</v>
      </c>
      <c r="B80" s="188" t="str">
        <f>'HECVAT - Full | Vendor Response'!B76</f>
        <v>Can we restrict that access based on source IP address?</v>
      </c>
      <c r="C80" s="189" t="str">
        <f>'HECVAT - Full | Vendor Response'!C76</f>
        <v/>
      </c>
      <c r="D80" s="202" t="str">
        <f>'HECVAT - Full | Vendor Response'!D76</f>
        <v/>
      </c>
      <c r="E80" s="183" t="s">
        <v>91</v>
      </c>
      <c r="F80" s="184" t="str">
        <f>VLOOKUP($A80,Questions!B$3:T$256,12,FALSE)</f>
        <v>Yes</v>
      </c>
      <c r="G80" s="185"/>
      <c r="H80" s="186">
        <f>VLOOKUP(A79,Questions!B$25:T$295,16,TRUE)</f>
        <v>15</v>
      </c>
      <c r="I80" s="187"/>
      <c r="J80" s="122"/>
      <c r="K80" s="122"/>
      <c r="L80" s="122"/>
      <c r="M80" s="122"/>
      <c r="N80" s="122"/>
      <c r="O80" s="122"/>
      <c r="P80" s="122"/>
      <c r="Q80" s="122"/>
      <c r="R80" s="122"/>
      <c r="S80" s="122"/>
      <c r="T80" s="122"/>
      <c r="U80" s="122"/>
      <c r="V80" s="122"/>
      <c r="W80" s="122"/>
      <c r="X80" s="122"/>
      <c r="Y80" s="122"/>
      <c r="Z80" s="122"/>
    </row>
    <row r="81" ht="48.0" customHeight="1">
      <c r="A81" s="191" t="str">
        <f>'HECVAT - Full | Vendor Response'!A77</f>
        <v>Application/Service Security</v>
      </c>
      <c r="B81" s="9"/>
      <c r="C81" s="192" t="s">
        <v>513</v>
      </c>
      <c r="D81" s="193" t="s">
        <v>71</v>
      </c>
      <c r="E81" s="194" t="s">
        <v>73</v>
      </c>
      <c r="F81" s="195" t="s">
        <v>515</v>
      </c>
      <c r="G81" s="192" t="s">
        <v>516</v>
      </c>
      <c r="H81" s="192" t="s">
        <v>517</v>
      </c>
      <c r="I81" s="196" t="s">
        <v>518</v>
      </c>
      <c r="J81" s="122"/>
      <c r="K81" s="122"/>
      <c r="L81" s="122"/>
      <c r="M81" s="122"/>
      <c r="N81" s="122"/>
      <c r="O81" s="122"/>
      <c r="P81" s="122"/>
      <c r="Q81" s="122"/>
      <c r="R81" s="122"/>
      <c r="S81" s="122"/>
      <c r="T81" s="122"/>
      <c r="U81" s="122"/>
      <c r="V81" s="122"/>
      <c r="W81" s="122"/>
      <c r="X81" s="122"/>
      <c r="Y81" s="122"/>
      <c r="Z81" s="122"/>
    </row>
    <row r="82" ht="48.0" customHeight="1">
      <c r="A82" s="188" t="str">
        <f>'HECVAT - Full | Vendor Response'!A78</f>
        <v>APPL-01</v>
      </c>
      <c r="B82" s="188" t="str">
        <f>'HECVAT - Full | Vendor Response'!B78</f>
        <v>Are access controls for institutional accounts based on structured rules, such as role-based access control (RBAC), attribute-based access control (ABAC) or policy-based access control (PBAC)?</v>
      </c>
      <c r="C82" s="189" t="str">
        <f>'HECVAT - Full | Vendor Response'!C78</f>
        <v>Yes</v>
      </c>
      <c r="D82" s="201" t="str">
        <f>'HECVAT - Full | Vendor Response'!D78</f>
        <v>https://drive.google.com/file/d/19Cr9Im--cn1Tfmv5R6jG4p9A3yt_OsOO/view </v>
      </c>
      <c r="E82" s="183" t="s">
        <v>91</v>
      </c>
      <c r="F82" s="184" t="str">
        <f>VLOOKUP($A82,Questions!B$3:T$256,12,FALSE)</f>
        <v>Yes</v>
      </c>
      <c r="G82" s="185"/>
      <c r="H82" s="186">
        <f>VLOOKUP(A82,Questions!B$25:T$295,16,FALSE)</f>
        <v>25</v>
      </c>
      <c r="I82" s="187"/>
      <c r="J82" s="122"/>
      <c r="K82" s="122"/>
      <c r="L82" s="122"/>
      <c r="M82" s="122"/>
      <c r="N82" s="122"/>
      <c r="O82" s="122"/>
      <c r="P82" s="122"/>
      <c r="Q82" s="122"/>
      <c r="R82" s="122"/>
      <c r="S82" s="122"/>
      <c r="T82" s="122"/>
      <c r="U82" s="122"/>
      <c r="V82" s="122"/>
      <c r="W82" s="122"/>
      <c r="X82" s="122"/>
      <c r="Y82" s="122"/>
      <c r="Z82" s="122"/>
    </row>
    <row r="83" ht="48.0" customHeight="1">
      <c r="A83" s="188" t="str">
        <f>'HECVAT - Full | Vendor Response'!A79</f>
        <v>APPL-02</v>
      </c>
      <c r="B83" s="188" t="str">
        <f>'HECVAT - Full | Vendor Response'!B79</f>
        <v>Are access controls for staff within your organization based on structured rules, such as RBAC, ABAC, or PBAC?</v>
      </c>
      <c r="C83" s="189" t="str">
        <f>'HECVAT - Full | Vendor Response'!C79</f>
        <v>Yes</v>
      </c>
      <c r="D83" s="190" t="str">
        <f>'HECVAT - Full | Vendor Response'!D79</f>
        <v/>
      </c>
      <c r="E83" s="183" t="s">
        <v>91</v>
      </c>
      <c r="F83" s="184" t="str">
        <f>VLOOKUP($A83,Questions!B$3:T$256,12,FALSE)</f>
        <v>Yes</v>
      </c>
      <c r="G83" s="185"/>
      <c r="H83" s="186">
        <f>VLOOKUP(A83,Questions!B$25:T$295,16,FALSE)</f>
        <v>20</v>
      </c>
      <c r="I83" s="187"/>
      <c r="J83" s="122"/>
      <c r="K83" s="122"/>
      <c r="L83" s="122"/>
      <c r="M83" s="122"/>
      <c r="N83" s="122"/>
      <c r="O83" s="122"/>
      <c r="P83" s="122"/>
      <c r="Q83" s="122"/>
      <c r="R83" s="122"/>
      <c r="S83" s="122"/>
      <c r="T83" s="122"/>
      <c r="U83" s="122"/>
      <c r="V83" s="122"/>
      <c r="W83" s="122"/>
      <c r="X83" s="122"/>
      <c r="Y83" s="122"/>
      <c r="Z83" s="122"/>
    </row>
    <row r="84" ht="48.0" customHeight="1">
      <c r="A84" s="188" t="str">
        <f>'HECVAT - Full | Vendor Response'!A80</f>
        <v>APPL-03</v>
      </c>
      <c r="B84" s="188" t="str">
        <f>'HECVAT - Full | Vendor Response'!B80</f>
        <v>Does the system provide data input validation and error messages?</v>
      </c>
      <c r="C84" s="189" t="str">
        <f>'HECVAT - Full | Vendor Response'!C80</f>
        <v>Yes</v>
      </c>
      <c r="D84" s="190" t="str">
        <f>'HECVAT - Full | Vendor Response'!D80</f>
        <v>Various validation and error messages based on product input and error</v>
      </c>
      <c r="E84" s="183" t="s">
        <v>91</v>
      </c>
      <c r="F84" s="184" t="str">
        <f>VLOOKUP($A84,Questions!B$3:T$256,12,FALSE)</f>
        <v>Yes</v>
      </c>
      <c r="G84" s="185"/>
      <c r="H84" s="186">
        <f>VLOOKUP(A84,Questions!B$25:T$295,16,FALSE)</f>
        <v>20</v>
      </c>
      <c r="I84" s="187"/>
      <c r="J84" s="122"/>
      <c r="K84" s="122"/>
      <c r="L84" s="122"/>
      <c r="M84" s="122"/>
      <c r="N84" s="122"/>
      <c r="O84" s="122"/>
      <c r="P84" s="122"/>
      <c r="Q84" s="122"/>
      <c r="R84" s="122"/>
      <c r="S84" s="122"/>
      <c r="T84" s="122"/>
      <c r="U84" s="122"/>
      <c r="V84" s="122"/>
      <c r="W84" s="122"/>
      <c r="X84" s="122"/>
      <c r="Y84" s="122"/>
      <c r="Z84" s="122"/>
    </row>
    <row r="85" ht="48.0" customHeight="1">
      <c r="A85" s="188" t="str">
        <f>'HECVAT - Full | Vendor Response'!A81</f>
        <v>APPL-04</v>
      </c>
      <c r="B85" s="188" t="str">
        <f>'HECVAT - Full | Vendor Response'!B81</f>
        <v>Are you using a web application firewall (WAF)?</v>
      </c>
      <c r="C85" s="189" t="str">
        <f>'HECVAT - Full | Vendor Response'!C81</f>
        <v>Yes</v>
      </c>
      <c r="D85" s="190" t="str">
        <f>'HECVAT - Full | Vendor Response'!D81</f>
        <v>via AWS WAF https://aws.amazon.com/waf/</v>
      </c>
      <c r="E85" s="183" t="s">
        <v>91</v>
      </c>
      <c r="F85" s="184" t="str">
        <f>VLOOKUP($A85,Questions!B$3:T$256,12,FALSE)</f>
        <v>Yes</v>
      </c>
      <c r="G85" s="185"/>
      <c r="H85" s="186">
        <f>VLOOKUP(A85,Questions!B$25:T$295,16,FALSE)</f>
        <v>25</v>
      </c>
      <c r="I85" s="187"/>
      <c r="J85" s="122"/>
      <c r="K85" s="122"/>
      <c r="L85" s="122"/>
      <c r="M85" s="122"/>
      <c r="N85" s="122"/>
      <c r="O85" s="122"/>
      <c r="P85" s="122"/>
      <c r="Q85" s="122"/>
      <c r="R85" s="122"/>
      <c r="S85" s="122"/>
      <c r="T85" s="122"/>
      <c r="U85" s="122"/>
      <c r="V85" s="122"/>
      <c r="W85" s="122"/>
      <c r="X85" s="122"/>
      <c r="Y85" s="122"/>
      <c r="Z85" s="122"/>
    </row>
    <row r="86" ht="48.0" customHeight="1">
      <c r="A86" s="188" t="str">
        <f>'HECVAT - Full | Vendor Response'!A82</f>
        <v>APPL-05</v>
      </c>
      <c r="B86" s="188" t="str">
        <f>'HECVAT - Full | Vendor Response'!B82</f>
        <v>Do you have a process and implemented procedures for managing your software supply chain (e.g. libraries, repositories, frameworks, etc)</v>
      </c>
      <c r="C86" s="189" t="str">
        <f>'HECVAT - Full | Vendor Response'!C82</f>
        <v>Yes</v>
      </c>
      <c r="D86" s="190" t="str">
        <f>'HECVAT - Full | Vendor Response'!D82</f>
        <v>Via the Django framework process and procedures See 2023 architecture review and analysis from A2C https://drive.google.com/file/d/1KxLTsS3LlsDwm1oIgOf0ASFtfTVhEOLJ/view?usp=drive_link </v>
      </c>
      <c r="E86" s="183" t="s">
        <v>91</v>
      </c>
      <c r="F86" s="184" t="str">
        <f>VLOOKUP($A86,Questions!B$3:T$256,12,FALSE)</f>
        <v>Yes</v>
      </c>
      <c r="G86" s="185"/>
      <c r="H86" s="186">
        <f>VLOOKUP(A86,Questions!B$25:T$295,16,FALSE)</f>
        <v>20</v>
      </c>
      <c r="I86" s="187"/>
      <c r="J86" s="122"/>
      <c r="K86" s="122"/>
      <c r="L86" s="122"/>
      <c r="M86" s="122"/>
      <c r="N86" s="122"/>
      <c r="O86" s="122"/>
      <c r="P86" s="122"/>
      <c r="Q86" s="122"/>
      <c r="R86" s="122"/>
      <c r="S86" s="122"/>
      <c r="T86" s="122"/>
      <c r="U86" s="122"/>
      <c r="V86" s="122"/>
      <c r="W86" s="122"/>
      <c r="X86" s="122"/>
      <c r="Y86" s="122"/>
      <c r="Z86" s="122"/>
    </row>
    <row r="87" ht="48.0" customHeight="1">
      <c r="A87" s="188" t="str">
        <f>'HECVAT - Full | Vendor Response'!A83</f>
        <v>APPL-06</v>
      </c>
      <c r="B87" s="188" t="str">
        <f>'HECVAT - Full | Vendor Response'!B83</f>
        <v>Are only currently supported operating system(s), software, and libraries leveraged by the system(s)/application(s) that will have access to institution's data?</v>
      </c>
      <c r="C87" s="189" t="str">
        <f>'HECVAT - Full | Vendor Response'!C83</f>
        <v>Yes</v>
      </c>
      <c r="D87" s="202" t="str">
        <f>'HECVAT - Full | Vendor Response'!D83</f>
        <v>None</v>
      </c>
      <c r="E87" s="183" t="s">
        <v>91</v>
      </c>
      <c r="F87" s="184" t="str">
        <f>VLOOKUP($A87,Questions!B$3:T$256,12,FALSE)</f>
        <v>Yes</v>
      </c>
      <c r="G87" s="185"/>
      <c r="H87" s="186">
        <f>VLOOKUP(A87,Questions!B$25:T$295,16,FALSE)</f>
        <v>25</v>
      </c>
      <c r="I87" s="187"/>
      <c r="J87" s="122"/>
      <c r="K87" s="122"/>
      <c r="L87" s="122"/>
      <c r="M87" s="122"/>
      <c r="N87" s="122"/>
      <c r="O87" s="122"/>
      <c r="P87" s="122"/>
      <c r="Q87" s="122"/>
      <c r="R87" s="122"/>
      <c r="S87" s="122"/>
      <c r="T87" s="122"/>
      <c r="U87" s="122"/>
      <c r="V87" s="122"/>
      <c r="W87" s="122"/>
      <c r="X87" s="122"/>
      <c r="Y87" s="122"/>
      <c r="Z87" s="122"/>
    </row>
    <row r="88" ht="48.0" customHeight="1">
      <c r="A88" s="188" t="str">
        <f>'HECVAT - Full | Vendor Response'!A84</f>
        <v>APPL-07</v>
      </c>
      <c r="B88" s="188" t="str">
        <f>'HECVAT - Full | Vendor Response'!B84</f>
        <v>If mobile, is the application available from a trusted source (e.g., App Store, Google Play Store)?</v>
      </c>
      <c r="C88" s="189" t="str">
        <f>'HECVAT - Full | Vendor Response'!C84</f>
        <v>Yes</v>
      </c>
      <c r="D88" s="202" t="str">
        <f>'HECVAT - Full | Vendor Response'!D84</f>
        <v>Apple and Google Play</v>
      </c>
      <c r="E88" s="183" t="s">
        <v>91</v>
      </c>
      <c r="F88" s="184" t="str">
        <f>VLOOKUP($A88,Questions!B$3:T$256,12,FALSE)</f>
        <v>Yes</v>
      </c>
      <c r="G88" s="185"/>
      <c r="H88" s="186">
        <f>VLOOKUP(A88,Questions!B$25:T$295,16,FALSE)</f>
        <v>15</v>
      </c>
      <c r="I88" s="187"/>
      <c r="J88" s="122"/>
      <c r="K88" s="122"/>
      <c r="L88" s="122"/>
      <c r="M88" s="122"/>
      <c r="N88" s="122"/>
      <c r="O88" s="122"/>
      <c r="P88" s="122"/>
      <c r="Q88" s="122"/>
      <c r="R88" s="122"/>
      <c r="S88" s="122"/>
      <c r="T88" s="122"/>
      <c r="U88" s="122"/>
      <c r="V88" s="122"/>
      <c r="W88" s="122"/>
      <c r="X88" s="122"/>
      <c r="Y88" s="122"/>
      <c r="Z88" s="122"/>
    </row>
    <row r="89" ht="48.0" customHeight="1">
      <c r="A89" s="188" t="str">
        <f>'HECVAT - Full | Vendor Response'!A85</f>
        <v>APPL-08</v>
      </c>
      <c r="B89" s="188" t="str">
        <f>'HECVAT - Full | Vendor Response'!B85</f>
        <v>Does your application require access to location or GPS data?</v>
      </c>
      <c r="C89" s="189" t="str">
        <f>'HECVAT - Full | Vendor Response'!C85</f>
        <v>No</v>
      </c>
      <c r="D89" s="202" t="str">
        <f>'HECVAT - Full | Vendor Response'!D85</f>
        <v>The app will send the location of the course to the student's device and the device will confirm "in-zone", "out-of-zone", or "unable to determine." Qwickly never receives the student's location, Qwickly sends the location of the course to the student's device and the device sends back a confirmation to Qwickly. More information available at: https://qwickly.zendesk.com/hc/en-us/articles/13460413182861-Location-Confirmation </v>
      </c>
      <c r="E89" s="183" t="s">
        <v>91</v>
      </c>
      <c r="F89" s="184" t="str">
        <f>VLOOKUP($A89,Questions!B$3:T$256,12,FALSE)</f>
        <v>No</v>
      </c>
      <c r="G89" s="185"/>
      <c r="H89" s="186">
        <f>VLOOKUP(A89,Questions!B$25:T$295,16,FALSE)</f>
        <v>25</v>
      </c>
      <c r="I89" s="187"/>
      <c r="J89" s="122"/>
      <c r="K89" s="122"/>
      <c r="L89" s="122"/>
      <c r="M89" s="122"/>
      <c r="N89" s="122"/>
      <c r="O89" s="122"/>
      <c r="P89" s="122"/>
      <c r="Q89" s="122"/>
      <c r="R89" s="122"/>
      <c r="S89" s="122"/>
      <c r="T89" s="122"/>
      <c r="U89" s="122"/>
      <c r="V89" s="122"/>
      <c r="W89" s="122"/>
      <c r="X89" s="122"/>
      <c r="Y89" s="122"/>
      <c r="Z89" s="122"/>
    </row>
    <row r="90" ht="48.0" customHeight="1">
      <c r="A90" s="188" t="str">
        <f>'HECVAT - Full | Vendor Response'!A86</f>
        <v>APPL-09</v>
      </c>
      <c r="B90" s="188" t="str">
        <f>'HECVAT - Full | Vendor Response'!B86</f>
        <v>Does your application provide separation of duties between security administration, system administration, and standard user functions?</v>
      </c>
      <c r="C90" s="189" t="str">
        <f>'HECVAT - Full | Vendor Response'!C86</f>
        <v>Yes</v>
      </c>
      <c r="D90" s="202" t="str">
        <f>'HECVAT - Full | Vendor Response'!D86</f>
        <v>Every user is assigned a role, based on most limited access and permissioning in the Learning Management System (LMS)</v>
      </c>
      <c r="E90" s="183" t="s">
        <v>520</v>
      </c>
      <c r="F90" s="184" t="str">
        <f>VLOOKUP($A90,Questions!B$3:T$256,12,FALSE)</f>
        <v>Yes</v>
      </c>
      <c r="G90" s="185"/>
      <c r="H90" s="186">
        <f>VLOOKUP(A90,Questions!B$25:T$295,16,FALSE)</f>
        <v>40</v>
      </c>
      <c r="I90" s="187"/>
      <c r="J90" s="122"/>
      <c r="K90" s="122"/>
      <c r="L90" s="122"/>
      <c r="M90" s="122"/>
      <c r="N90" s="122"/>
      <c r="O90" s="122"/>
      <c r="P90" s="122"/>
      <c r="Q90" s="122"/>
      <c r="R90" s="122"/>
      <c r="S90" s="122"/>
      <c r="T90" s="122"/>
      <c r="U90" s="122"/>
      <c r="V90" s="122"/>
      <c r="W90" s="122"/>
      <c r="X90" s="122"/>
      <c r="Y90" s="122"/>
      <c r="Z90" s="122"/>
    </row>
    <row r="91" ht="48.0" customHeight="1">
      <c r="A91" s="188" t="str">
        <f>'HECVAT - Full | Vendor Response'!A87</f>
        <v>APPL-10</v>
      </c>
      <c r="B91" s="188" t="str">
        <f>'HECVAT - Full | Vendor Response'!B87</f>
        <v>Do you have a fully implemented policy or procedure that details how your employees obtain administrator access to institutional instance of the application?</v>
      </c>
      <c r="C91" s="189" t="str">
        <f>'HECVAT - Full | Vendor Response'!C87</f>
        <v>Yes</v>
      </c>
      <c r="D91" s="202" t="str">
        <f>'HECVAT - Full | Vendor Response'!D87</f>
        <v>Only those who need to have access, and least access granted</v>
      </c>
      <c r="E91" s="183" t="s">
        <v>91</v>
      </c>
      <c r="F91" s="184" t="str">
        <f>VLOOKUP($A91,Questions!B$3:T$256,12,FALSE)</f>
        <v>Yes</v>
      </c>
      <c r="G91" s="185"/>
      <c r="H91" s="186">
        <f>VLOOKUP(A91,Questions!B$25:T$295,16,FALSE)</f>
        <v>10</v>
      </c>
      <c r="I91" s="187"/>
      <c r="J91" s="122"/>
      <c r="K91" s="122"/>
      <c r="L91" s="122"/>
      <c r="M91" s="122"/>
      <c r="N91" s="122"/>
      <c r="O91" s="122"/>
      <c r="P91" s="122"/>
      <c r="Q91" s="122"/>
      <c r="R91" s="122"/>
      <c r="S91" s="122"/>
      <c r="T91" s="122"/>
      <c r="U91" s="122"/>
      <c r="V91" s="122"/>
      <c r="W91" s="122"/>
      <c r="X91" s="122"/>
      <c r="Y91" s="122"/>
      <c r="Z91" s="122"/>
    </row>
    <row r="92" ht="48.0" customHeight="1">
      <c r="A92" s="188" t="str">
        <f>'HECVAT - Full | Vendor Response'!A88</f>
        <v>APPL-11</v>
      </c>
      <c r="B92" s="188" t="str">
        <f>'HECVAT - Full | Vendor Response'!B88</f>
        <v>Have your developers been trained in secure coding techniques?</v>
      </c>
      <c r="C92" s="189" t="str">
        <f>'HECVAT - Full | Vendor Response'!C88</f>
        <v>Yes</v>
      </c>
      <c r="D92" s="202" t="str">
        <f>'HECVAT - Full | Vendor Response'!D88</f>
        <v>Via institutional (college/university) and also ongoing training</v>
      </c>
      <c r="E92" s="183" t="s">
        <v>91</v>
      </c>
      <c r="F92" s="184" t="str">
        <f>VLOOKUP($A92,Questions!B$3:T$256,12,FALSE)</f>
        <v>Yes</v>
      </c>
      <c r="G92" s="185"/>
      <c r="H92" s="186">
        <f>VLOOKUP(A92,Questions!B$25:T$295,16,FALSE)</f>
        <v>20</v>
      </c>
      <c r="I92" s="187"/>
      <c r="J92" s="122"/>
      <c r="K92" s="122"/>
      <c r="L92" s="122"/>
      <c r="M92" s="122"/>
      <c r="N92" s="122"/>
      <c r="O92" s="122"/>
      <c r="P92" s="122"/>
      <c r="Q92" s="122"/>
      <c r="R92" s="122"/>
      <c r="S92" s="122"/>
      <c r="T92" s="122"/>
      <c r="U92" s="122"/>
      <c r="V92" s="122"/>
      <c r="W92" s="122"/>
      <c r="X92" s="122"/>
      <c r="Y92" s="122"/>
      <c r="Z92" s="122"/>
    </row>
    <row r="93" ht="48.0" customHeight="1">
      <c r="A93" s="188" t="str">
        <f>'HECVAT - Full | Vendor Response'!A89</f>
        <v>APPL-12</v>
      </c>
      <c r="B93" s="188" t="str">
        <f>'HECVAT - Full | Vendor Response'!B89</f>
        <v>Was your application developed using secure coding techniques?</v>
      </c>
      <c r="C93" s="189" t="str">
        <f>'HECVAT - Full | Vendor Response'!C89</f>
        <v>Yes</v>
      </c>
      <c r="D93" s="202" t="str">
        <f>'HECVAT - Full | Vendor Response'!D89</f>
        <v>See https://docs.djangoproject.com/en/4.2/topics/security/</v>
      </c>
      <c r="E93" s="183" t="s">
        <v>91</v>
      </c>
      <c r="F93" s="184" t="str">
        <f>VLOOKUP($A93,Questions!B$3:T$256,12,FALSE)</f>
        <v>Yes</v>
      </c>
      <c r="G93" s="185"/>
      <c r="H93" s="186">
        <f>VLOOKUP(A93,Questions!B$25:T$295,16,FALSE)</f>
        <v>20</v>
      </c>
      <c r="I93" s="187"/>
      <c r="J93" s="122"/>
      <c r="K93" s="122"/>
      <c r="L93" s="122"/>
      <c r="M93" s="122"/>
      <c r="N93" s="122"/>
      <c r="O93" s="122"/>
      <c r="P93" s="122"/>
      <c r="Q93" s="122"/>
      <c r="R93" s="122"/>
      <c r="S93" s="122"/>
      <c r="T93" s="122"/>
      <c r="U93" s="122"/>
      <c r="V93" s="122"/>
      <c r="W93" s="122"/>
      <c r="X93" s="122"/>
      <c r="Y93" s="122"/>
      <c r="Z93" s="122"/>
    </row>
    <row r="94" ht="48.0" customHeight="1">
      <c r="A94" s="188" t="str">
        <f>'HECVAT - Full | Vendor Response'!A90</f>
        <v>APPL-13</v>
      </c>
      <c r="B94" s="188" t="str">
        <f>'HECVAT - Full | Vendor Response'!B90</f>
        <v>Do you subject your code to static code analysis and/or static application security testing prior to release?</v>
      </c>
      <c r="C94" s="189" t="str">
        <f>'HECVAT - Full | Vendor Response'!C90</f>
        <v>Yes</v>
      </c>
      <c r="D94" s="202" t="str">
        <f>'HECVAT - Full | Vendor Response'!D90</f>
        <v>Via manual software and automated testing</v>
      </c>
      <c r="E94" s="183" t="s">
        <v>91</v>
      </c>
      <c r="F94" s="184" t="str">
        <f>VLOOKUP($A94,Questions!B$3:T$256,12,FALSE)</f>
        <v>Yes</v>
      </c>
      <c r="G94" s="185"/>
      <c r="H94" s="186">
        <f>VLOOKUP(A94,Questions!B$25:T$295,16,FALSE)</f>
        <v>25</v>
      </c>
      <c r="I94" s="187"/>
      <c r="J94" s="122"/>
      <c r="K94" s="122"/>
      <c r="L94" s="122"/>
      <c r="M94" s="122"/>
      <c r="N94" s="122"/>
      <c r="O94" s="122"/>
      <c r="P94" s="122"/>
      <c r="Q94" s="122"/>
      <c r="R94" s="122"/>
      <c r="S94" s="122"/>
      <c r="T94" s="122"/>
      <c r="U94" s="122"/>
      <c r="V94" s="122"/>
      <c r="W94" s="122"/>
      <c r="X94" s="122"/>
      <c r="Y94" s="122"/>
      <c r="Z94" s="122"/>
    </row>
    <row r="95" ht="48.0" customHeight="1">
      <c r="A95" s="188" t="str">
        <f>'HECVAT - Full | Vendor Response'!A91</f>
        <v>APPL-14</v>
      </c>
      <c r="B95" s="188" t="str">
        <f>'HECVAT - Full | Vendor Response'!B91</f>
        <v>Do you have software testing processes (dynamic or static) that are established and followed?</v>
      </c>
      <c r="C95" s="189" t="str">
        <f>'HECVAT - Full | Vendor Response'!C91</f>
        <v>Yes</v>
      </c>
      <c r="D95" s="202" t="str">
        <f>'HECVAT - Full | Vendor Response'!D91</f>
        <v>Utlize both static and dynamic regression and smoke testing</v>
      </c>
      <c r="E95" s="183" t="s">
        <v>91</v>
      </c>
      <c r="F95" s="184" t="str">
        <f>VLOOKUP($A95,Questions!B$3:T$256,12,FALSE)</f>
        <v>Yes</v>
      </c>
      <c r="G95" s="185"/>
      <c r="H95" s="186">
        <f>VLOOKUP(A95,Questions!B$25:T$295,16,FALSE)</f>
        <v>25</v>
      </c>
      <c r="I95" s="187"/>
      <c r="J95" s="122"/>
      <c r="K95" s="122"/>
      <c r="L95" s="122"/>
      <c r="M95" s="122"/>
      <c r="N95" s="122"/>
      <c r="O95" s="122"/>
      <c r="P95" s="122"/>
      <c r="Q95" s="122"/>
      <c r="R95" s="122"/>
      <c r="S95" s="122"/>
      <c r="T95" s="122"/>
      <c r="U95" s="122"/>
      <c r="V95" s="122"/>
      <c r="W95" s="122"/>
      <c r="X95" s="122"/>
      <c r="Y95" s="122"/>
      <c r="Z95" s="122"/>
    </row>
    <row r="96" ht="48.0" customHeight="1">
      <c r="A96" s="204" t="str">
        <f>'HECVAT - Full | Vendor Response'!A92</f>
        <v>Authentication, Authorization, and Accounting</v>
      </c>
      <c r="B96" s="205"/>
      <c r="C96" s="192" t="s">
        <v>513</v>
      </c>
      <c r="D96" s="193" t="s">
        <v>71</v>
      </c>
      <c r="E96" s="194" t="s">
        <v>73</v>
      </c>
      <c r="F96" s="195" t="s">
        <v>515</v>
      </c>
      <c r="G96" s="192" t="s">
        <v>516</v>
      </c>
      <c r="H96" s="192" t="s">
        <v>517</v>
      </c>
      <c r="I96" s="196" t="s">
        <v>518</v>
      </c>
      <c r="J96" s="122"/>
      <c r="K96" s="122"/>
      <c r="L96" s="122"/>
      <c r="M96" s="122"/>
      <c r="N96" s="122"/>
      <c r="O96" s="122"/>
      <c r="P96" s="122"/>
      <c r="Q96" s="122"/>
      <c r="R96" s="122"/>
      <c r="S96" s="122"/>
      <c r="T96" s="122"/>
      <c r="U96" s="122"/>
      <c r="V96" s="122"/>
      <c r="W96" s="122"/>
      <c r="X96" s="122"/>
      <c r="Y96" s="122"/>
      <c r="Z96" s="122"/>
    </row>
    <row r="97" ht="48.0" customHeight="1">
      <c r="A97" s="188" t="str">
        <f>'HECVAT - Full | Vendor Response'!A93</f>
        <v>AAAI-01</v>
      </c>
      <c r="B97" s="188" t="str">
        <f>'HECVAT - Full | Vendor Response'!B93</f>
        <v>Does your solution support single sign-on (SSO) protocols for user and administrator authentication?</v>
      </c>
      <c r="C97" s="189" t="str">
        <f>'HECVAT - Full | Vendor Response'!C93</f>
        <v>1) Yes</v>
      </c>
      <c r="D97" s="202" t="str">
        <f>'HECVAT - Full | Vendor Response'!D93</f>
        <v>Users authenticate through the Learning Management System (LMS), LMS authentication needed for user and admin</v>
      </c>
      <c r="E97" s="183" t="s">
        <v>91</v>
      </c>
      <c r="F97" s="184">
        <f>VLOOKUP($A97,Questions!B$3:T$256,12,FALSE)</f>
        <v>1</v>
      </c>
      <c r="G97" s="185"/>
      <c r="H97" s="186">
        <f>VLOOKUP(A97,Questions!B$25:T$295,16,FALSE)</f>
        <v>25</v>
      </c>
      <c r="I97" s="187"/>
      <c r="J97" s="122"/>
      <c r="K97" s="122"/>
      <c r="L97" s="122"/>
      <c r="M97" s="122"/>
      <c r="N97" s="122"/>
      <c r="O97" s="122"/>
      <c r="P97" s="122"/>
      <c r="Q97" s="122"/>
      <c r="R97" s="122"/>
      <c r="S97" s="122"/>
      <c r="T97" s="122"/>
      <c r="U97" s="122"/>
      <c r="V97" s="122"/>
      <c r="W97" s="122"/>
      <c r="X97" s="122"/>
      <c r="Y97" s="122"/>
      <c r="Z97" s="122"/>
    </row>
    <row r="98" ht="105.0" customHeight="1">
      <c r="A98" s="188" t="str">
        <f>'HECVAT - Full | Vendor Response'!A94</f>
        <v>AAAI-02</v>
      </c>
      <c r="B98" s="188" t="str">
        <f>'HECVAT - Full | Vendor Response'!B94</f>
        <v>Does your solution support local authentication protocols for user and administrator authentication?</v>
      </c>
      <c r="C98" s="189" t="str">
        <f>'HECVAT - Full | Vendor Response'!C94</f>
        <v>1) Yes</v>
      </c>
      <c r="D98" s="202" t="str">
        <f>'HECVAT - Full | Vendor Response'!D94</f>
        <v>Via the LMS authentication</v>
      </c>
      <c r="E98" s="183" t="s">
        <v>91</v>
      </c>
      <c r="F98" s="184">
        <f>VLOOKUP($A98,Questions!B$3:T$256,12,FALSE)</f>
        <v>1</v>
      </c>
      <c r="G98" s="185"/>
      <c r="H98" s="186">
        <f>VLOOKUP(A98,Questions!B$25:T$295,16,FALSE)</f>
        <v>25</v>
      </c>
      <c r="I98" s="187"/>
      <c r="J98" s="122"/>
      <c r="K98" s="122"/>
      <c r="L98" s="122"/>
      <c r="M98" s="122"/>
      <c r="N98" s="122"/>
      <c r="O98" s="122"/>
      <c r="P98" s="122"/>
      <c r="Q98" s="122"/>
      <c r="R98" s="122"/>
      <c r="S98" s="122"/>
      <c r="T98" s="122"/>
      <c r="U98" s="122"/>
      <c r="V98" s="122"/>
      <c r="W98" s="122"/>
      <c r="X98" s="122"/>
      <c r="Y98" s="122"/>
      <c r="Z98" s="122"/>
    </row>
    <row r="99" ht="48.0" customHeight="1">
      <c r="A99" s="188" t="str">
        <f>'HECVAT - Full | Vendor Response'!A95</f>
        <v>AAAI-03</v>
      </c>
      <c r="B99" s="188" t="str">
        <f>'HECVAT - Full | Vendor Response'!B95</f>
        <v>Can you enforce password/passphrase aging requirements?</v>
      </c>
      <c r="C99" s="189" t="str">
        <f>'HECVAT - Full | Vendor Response'!C95</f>
        <v>Yes</v>
      </c>
      <c r="D99" s="190" t="str">
        <f>'HECVAT - Full | Vendor Response'!D95</f>
        <v>For Attendance LTI, user authentication is done directly through the REST API requests to the LMS. In the Qwickly Dashboard, we don't have these requirements but are open to implementing them.</v>
      </c>
      <c r="E99" s="183" t="s">
        <v>91</v>
      </c>
      <c r="F99" s="184" t="str">
        <f>VLOOKUP($A99,Questions!B$3:T$256,12,FALSE)</f>
        <v>Yes</v>
      </c>
      <c r="G99" s="185"/>
      <c r="H99" s="186">
        <f>VLOOKUP(A99,Questions!B$25:T$295,16,FALSE)</f>
        <v>20</v>
      </c>
      <c r="I99" s="187"/>
      <c r="J99" s="206">
        <f>VLOOKUP($A97,Questions!$B$18:$L$309,10,FALSE)</f>
        <v>1</v>
      </c>
      <c r="K99" s="122"/>
      <c r="L99" s="122"/>
      <c r="M99" s="122"/>
      <c r="N99" s="122"/>
      <c r="O99" s="122"/>
      <c r="P99" s="122"/>
      <c r="Q99" s="122"/>
      <c r="R99" s="122"/>
      <c r="S99" s="122"/>
      <c r="T99" s="122"/>
      <c r="U99" s="122"/>
      <c r="V99" s="122"/>
      <c r="W99" s="122"/>
      <c r="X99" s="122"/>
      <c r="Y99" s="122"/>
      <c r="Z99" s="122"/>
    </row>
    <row r="100" ht="48.0" customHeight="1">
      <c r="A100" s="188" t="str">
        <f>'HECVAT - Full | Vendor Response'!A96</f>
        <v>AAAI-04</v>
      </c>
      <c r="B100" s="188" t="str">
        <f>'HECVAT - Full | Vendor Response'!B96</f>
        <v>Can you enforce password/passphrase complexity requirements [provided by the institution]?</v>
      </c>
      <c r="C100" s="189" t="str">
        <f>'HECVAT - Full | Vendor Response'!C96</f>
        <v>Yes</v>
      </c>
      <c r="D100" s="190" t="str">
        <f>'HECVAT - Full | Vendor Response'!D96</f>
        <v>As needed, but a function of the LMS auth login controlled by the institution</v>
      </c>
      <c r="E100" s="183" t="s">
        <v>91</v>
      </c>
      <c r="F100" s="184" t="str">
        <f>VLOOKUP($A100,Questions!B$3:T$256,12,FALSE)</f>
        <v>Yes</v>
      </c>
      <c r="G100" s="185"/>
      <c r="H100" s="186">
        <f>VLOOKUP(A100,Questions!B$25:T$295,16,FALSE)</f>
        <v>40</v>
      </c>
      <c r="I100" s="187"/>
      <c r="J100" s="122"/>
      <c r="K100" s="122"/>
      <c r="L100" s="122"/>
      <c r="M100" s="122"/>
      <c r="N100" s="122"/>
      <c r="O100" s="122"/>
      <c r="P100" s="122"/>
      <c r="Q100" s="122"/>
      <c r="R100" s="122"/>
      <c r="S100" s="122"/>
      <c r="T100" s="122"/>
      <c r="U100" s="122"/>
      <c r="V100" s="122"/>
      <c r="W100" s="122"/>
      <c r="X100" s="122"/>
      <c r="Y100" s="122"/>
      <c r="Z100" s="122"/>
    </row>
    <row r="101" ht="48.0" customHeight="1">
      <c r="A101" s="188" t="str">
        <f>'HECVAT - Full | Vendor Response'!A97</f>
        <v>AAAI-05</v>
      </c>
      <c r="B101" s="188" t="str">
        <f>'HECVAT - Full | Vendor Response'!B97</f>
        <v>Does the system have password complexity or length limitations and/or restrictions?</v>
      </c>
      <c r="C101" s="189" t="str">
        <f>'HECVAT - Full | Vendor Response'!C97</f>
        <v>Yes</v>
      </c>
      <c r="D101" s="190" t="str">
        <f>'HECVAT - Full | Vendor Response'!D97</f>
        <v>Authentication is done via the LMS and enforced there by the institution</v>
      </c>
      <c r="E101" s="183" t="s">
        <v>91</v>
      </c>
      <c r="F101" s="184" t="str">
        <f>VLOOKUP($A101,Questions!B$3:T$256,12,FALSE)</f>
        <v>No</v>
      </c>
      <c r="G101" s="185"/>
      <c r="H101" s="186">
        <f>VLOOKUP(A101,Questions!B$25:T$295,16,FALSE)</f>
        <v>40</v>
      </c>
      <c r="I101" s="187"/>
      <c r="J101" s="122"/>
      <c r="K101" s="122"/>
      <c r="L101" s="122"/>
      <c r="M101" s="122"/>
      <c r="N101" s="122"/>
      <c r="O101" s="122"/>
      <c r="P101" s="122"/>
      <c r="Q101" s="122"/>
      <c r="R101" s="122"/>
      <c r="S101" s="122"/>
      <c r="T101" s="122"/>
      <c r="U101" s="122"/>
      <c r="V101" s="122"/>
      <c r="W101" s="122"/>
      <c r="X101" s="122"/>
      <c r="Y101" s="122"/>
      <c r="Z101" s="122"/>
    </row>
    <row r="102" ht="48.0" customHeight="1">
      <c r="A102" s="188" t="str">
        <f>'HECVAT - Full | Vendor Response'!A98</f>
        <v>AAAI-06</v>
      </c>
      <c r="B102" s="188" t="str">
        <f>'HECVAT - Full | Vendor Response'!B98</f>
        <v>Do you have documented password/passphrase reset procedures that are currently implemented in the system and/or customer support?</v>
      </c>
      <c r="C102" s="189" t="str">
        <f>'HECVAT - Full | Vendor Response'!C98</f>
        <v>Yes</v>
      </c>
      <c r="D102" s="202" t="str">
        <f>'HECVAT - Full | Vendor Response'!D98</f>
        <v>Via the LMS and institutional requirements</v>
      </c>
      <c r="E102" s="183" t="s">
        <v>91</v>
      </c>
      <c r="F102" s="184" t="str">
        <f>VLOOKUP($A102,Questions!B$3:T$256,12,FALSE)</f>
        <v>Yes</v>
      </c>
      <c r="G102" s="185"/>
      <c r="H102" s="186">
        <f>VLOOKUP(A102,Questions!B$25:T$295,16,FALSE)</f>
        <v>25</v>
      </c>
      <c r="I102" s="187"/>
      <c r="J102" s="122"/>
      <c r="K102" s="122"/>
      <c r="L102" s="122"/>
      <c r="M102" s="122"/>
      <c r="N102" s="122"/>
      <c r="O102" s="122"/>
      <c r="P102" s="122"/>
      <c r="Q102" s="122"/>
      <c r="R102" s="122"/>
      <c r="S102" s="122"/>
      <c r="T102" s="122"/>
      <c r="U102" s="122"/>
      <c r="V102" s="122"/>
      <c r="W102" s="122"/>
      <c r="X102" s="122"/>
      <c r="Y102" s="122"/>
      <c r="Z102" s="122"/>
    </row>
    <row r="103" ht="48.0" customHeight="1">
      <c r="A103" s="188" t="str">
        <f>'HECVAT - Full | Vendor Response'!A99</f>
        <v>AAAI-07</v>
      </c>
      <c r="B103" s="188" t="str">
        <f>'HECVAT - Full | Vendor Response'!B99</f>
        <v>Does your organization participate in InCommon or another eduGAIN affiliated trust federation?</v>
      </c>
      <c r="C103" s="189" t="str">
        <f>'HECVAT - Full | Vendor Response'!C99</f>
        <v>Yes</v>
      </c>
      <c r="D103" s="202" t="str">
        <f>'HECVAT - Full | Vendor Response'!D99</f>
        <v>1EdTech</v>
      </c>
      <c r="E103" s="183" t="s">
        <v>91</v>
      </c>
      <c r="F103" s="184" t="str">
        <f>VLOOKUP($A103,Questions!B$3:T$256,12,FALSE)</f>
        <v>Yes</v>
      </c>
      <c r="G103" s="185"/>
      <c r="H103" s="186">
        <f>VLOOKUP(A103,Questions!B$25:T$295,16,FALSE)</f>
        <v>40</v>
      </c>
      <c r="I103" s="187"/>
      <c r="J103" s="122"/>
      <c r="K103" s="122"/>
      <c r="L103" s="122"/>
      <c r="M103" s="122"/>
      <c r="N103" s="122"/>
      <c r="O103" s="122"/>
      <c r="P103" s="122"/>
      <c r="Q103" s="122"/>
      <c r="R103" s="122"/>
      <c r="S103" s="122"/>
      <c r="T103" s="122"/>
      <c r="U103" s="122"/>
      <c r="V103" s="122"/>
      <c r="W103" s="122"/>
      <c r="X103" s="122"/>
      <c r="Y103" s="122"/>
      <c r="Z103" s="122"/>
    </row>
    <row r="104" ht="48.0" customHeight="1">
      <c r="A104" s="188" t="str">
        <f>'HECVAT - Full | Vendor Response'!A100</f>
        <v>AAAI-08</v>
      </c>
      <c r="B104" s="188" t="str">
        <f>'HECVAT - Full | Vendor Response'!B100</f>
        <v>Does your application support integration with other authentication and authorization systems?</v>
      </c>
      <c r="C104" s="189" t="str">
        <f>'HECVAT - Full | Vendor Response'!C100</f>
        <v>Yes</v>
      </c>
      <c r="D104" s="202" t="str">
        <f>'HECVAT - Full | Vendor Response'!D100</f>
        <v>Learning Management System (LMS) auth only</v>
      </c>
      <c r="E104" s="183" t="s">
        <v>91</v>
      </c>
      <c r="F104" s="184" t="str">
        <f>VLOOKUP($A104,Questions!B$3:T$256,12,FALSE)</f>
        <v>Yes</v>
      </c>
      <c r="G104" s="185"/>
      <c r="H104" s="186">
        <f>VLOOKUP(A104,Questions!B$25:T$295,16,FALSE)</f>
        <v>20</v>
      </c>
      <c r="I104" s="187"/>
      <c r="J104" s="122"/>
      <c r="K104" s="122"/>
      <c r="L104" s="122"/>
      <c r="M104" s="122"/>
      <c r="N104" s="122"/>
      <c r="O104" s="122"/>
      <c r="P104" s="122"/>
      <c r="Q104" s="122"/>
      <c r="R104" s="122"/>
      <c r="S104" s="122"/>
      <c r="T104" s="122"/>
      <c r="U104" s="122"/>
      <c r="V104" s="122"/>
      <c r="W104" s="122"/>
      <c r="X104" s="122"/>
      <c r="Y104" s="122"/>
      <c r="Z104" s="122"/>
    </row>
    <row r="105" ht="48.0" customHeight="1">
      <c r="A105" s="188" t="str">
        <f>'HECVAT - Full | Vendor Response'!A101</f>
        <v>AAAI-09</v>
      </c>
      <c r="B105" s="188" t="str">
        <f>'HECVAT - Full | Vendor Response'!B101</f>
        <v>Does your solution support any of the following Web SSO standards? [e.g., SAML2 (with redirect flow), OIDC, CAS, or other]</v>
      </c>
      <c r="C105" s="189" t="str">
        <f>'HECVAT - Full | Vendor Response'!C101</f>
        <v>Yes</v>
      </c>
      <c r="D105" s="202" t="str">
        <f>'HECVAT - Full | Vendor Response'!D101</f>
        <v>OIDC for LTI 1.3</v>
      </c>
      <c r="E105" s="183" t="s">
        <v>91</v>
      </c>
      <c r="F105" s="184" t="str">
        <f>VLOOKUP($A105,Questions!B$3:T$256,12,FALSE)</f>
        <v>Yes</v>
      </c>
      <c r="G105" s="185"/>
      <c r="H105" s="186">
        <f>VLOOKUP(A105,Questions!B$25:T$295,16,FALSE)</f>
        <v>15</v>
      </c>
      <c r="I105" s="187"/>
      <c r="J105" s="122"/>
      <c r="K105" s="122"/>
      <c r="L105" s="122"/>
      <c r="M105" s="122"/>
      <c r="N105" s="122"/>
      <c r="O105" s="122"/>
      <c r="P105" s="122"/>
      <c r="Q105" s="122"/>
      <c r="R105" s="122"/>
      <c r="S105" s="122"/>
      <c r="T105" s="122"/>
      <c r="U105" s="122"/>
      <c r="V105" s="122"/>
      <c r="W105" s="122"/>
      <c r="X105" s="122"/>
      <c r="Y105" s="122"/>
      <c r="Z105" s="122"/>
    </row>
    <row r="106" ht="48.0" customHeight="1">
      <c r="A106" s="188" t="str">
        <f>'HECVAT - Full | Vendor Response'!A102</f>
        <v>AAAI-10</v>
      </c>
      <c r="B106" s="188" t="str">
        <f>'HECVAT - Full | Vendor Response'!B102</f>
        <v>Do you support differentiation between email address and user identifier?</v>
      </c>
      <c r="C106" s="189" t="str">
        <f>'HECVAT - Full | Vendor Response'!C102</f>
        <v>Yes</v>
      </c>
      <c r="D106" s="202" t="str">
        <f>'HECVAT - Full | Vendor Response'!D102</f>
        <v/>
      </c>
      <c r="E106" s="183" t="s">
        <v>91</v>
      </c>
      <c r="F106" s="184" t="str">
        <f>VLOOKUP($A106,Questions!B$3:T$256,12,FALSE)</f>
        <v>Yes</v>
      </c>
      <c r="G106" s="185"/>
      <c r="H106" s="186">
        <f>VLOOKUP(A106,Questions!B$25:T$295,16,FALSE)</f>
        <v>15</v>
      </c>
      <c r="I106" s="187"/>
      <c r="J106" s="122"/>
      <c r="K106" s="122"/>
      <c r="L106" s="122"/>
      <c r="M106" s="122"/>
      <c r="N106" s="122"/>
      <c r="O106" s="122"/>
      <c r="P106" s="122"/>
      <c r="Q106" s="122"/>
      <c r="R106" s="122"/>
      <c r="S106" s="122"/>
      <c r="T106" s="122"/>
      <c r="U106" s="122"/>
      <c r="V106" s="122"/>
      <c r="W106" s="122"/>
      <c r="X106" s="122"/>
      <c r="Y106" s="122"/>
      <c r="Z106" s="122"/>
    </row>
    <row r="107" ht="48.0" customHeight="1">
      <c r="A107" s="188" t="str">
        <f>'HECVAT - Full | Vendor Response'!A103</f>
        <v>AAAI-11</v>
      </c>
      <c r="B107" s="188" t="str">
        <f>'HECVAT - Full | Vendor Response'!B103</f>
        <v>Do you allow the customer to specify attribute mappings for any needed information beyond a user identifier? [e.g., Reference eduPerson, ePPA/ePPN/ePE ]</v>
      </c>
      <c r="C107" s="203" t="str">
        <f>'HECVAT - Full | Vendor Response'!C103</f>
        <v>No</v>
      </c>
      <c r="D107" s="202" t="str">
        <f>'HECVAT - Full | Vendor Response'!D103</f>
        <v>Not applicable, Product uses standard LTI 1.3 for mapping identity</v>
      </c>
      <c r="E107" s="183" t="s">
        <v>91</v>
      </c>
      <c r="F107" s="184" t="str">
        <f>VLOOKUP($A107,Questions!B$3:T$256,12,FALSE)</f>
        <v>Yes</v>
      </c>
      <c r="G107" s="185"/>
      <c r="H107" s="186">
        <f>VLOOKUP(A107,Questions!B$25:T$295,16,FALSE)</f>
        <v>20</v>
      </c>
      <c r="I107" s="187"/>
      <c r="J107" s="122"/>
      <c r="K107" s="122"/>
      <c r="L107" s="122"/>
      <c r="M107" s="122"/>
      <c r="N107" s="122"/>
      <c r="O107" s="122"/>
      <c r="P107" s="122"/>
      <c r="Q107" s="122"/>
      <c r="R107" s="122"/>
      <c r="S107" s="122"/>
      <c r="T107" s="122"/>
      <c r="U107" s="122"/>
      <c r="V107" s="122"/>
      <c r="W107" s="122"/>
      <c r="X107" s="122"/>
      <c r="Y107" s="122"/>
      <c r="Z107" s="122"/>
    </row>
    <row r="108" ht="48.0" customHeight="1">
      <c r="A108" s="188" t="str">
        <f>'HECVAT - Full | Vendor Response'!A104</f>
        <v>AAAI-12</v>
      </c>
      <c r="B108" s="188" t="str">
        <f>'HECVAT - Full | Vendor Response'!B104</f>
        <v>If you don't support SSO, does your application and/or user-frontend/portal support multi-factor authentication? (e.g. Duo, Google Authenticator, OTP, etc.)</v>
      </c>
      <c r="C108" s="203" t="str">
        <f>'HECVAT - Full | Vendor Response'!C104</f>
        <v>Yes</v>
      </c>
      <c r="D108" s="202" t="str">
        <f>'HECVAT - Full | Vendor Response'!D104</f>
        <v>Qwickly utlizes the institutions LMS for access. Any MFA is done via the institution's LMS</v>
      </c>
      <c r="E108" s="183" t="s">
        <v>91</v>
      </c>
      <c r="F108" s="184" t="str">
        <f>VLOOKUP($A108,Questions!B$3:T$256,12,FALSE)</f>
        <v>No</v>
      </c>
      <c r="G108" s="185"/>
      <c r="H108" s="186">
        <f>VLOOKUP(A108,Questions!B$25:T$295,16,FALSE)</f>
        <v>15</v>
      </c>
      <c r="I108" s="187"/>
      <c r="J108" s="122"/>
      <c r="K108" s="122"/>
      <c r="L108" s="122"/>
      <c r="M108" s="122"/>
      <c r="N108" s="122"/>
      <c r="O108" s="122"/>
      <c r="P108" s="122"/>
      <c r="Q108" s="122"/>
      <c r="R108" s="122"/>
      <c r="S108" s="122"/>
      <c r="T108" s="122"/>
      <c r="U108" s="122"/>
      <c r="V108" s="122"/>
      <c r="W108" s="122"/>
      <c r="X108" s="122"/>
      <c r="Y108" s="122"/>
      <c r="Z108" s="122"/>
    </row>
    <row r="109" ht="48.0" customHeight="1">
      <c r="A109" s="188" t="str">
        <f>'HECVAT - Full | Vendor Response'!A105</f>
        <v>AAAI-13</v>
      </c>
      <c r="B109" s="188" t="str">
        <f>'HECVAT - Full | Vendor Response'!B105</f>
        <v>Does your application automatically lock the session or log-out an account after a period of inactivity?</v>
      </c>
      <c r="C109" s="203" t="str">
        <f>'HECVAT - Full | Vendor Response'!C105</f>
        <v>Yes</v>
      </c>
      <c r="D109" s="202" t="str">
        <f>'HECVAT - Full | Vendor Response'!D105</f>
        <v>The product uses the inherited session time validation from the LMS</v>
      </c>
      <c r="E109" s="183" t="s">
        <v>91</v>
      </c>
      <c r="F109" s="184" t="str">
        <f>VLOOKUP($A109,Questions!B$3:T$256,12,FALSE)</f>
        <v>Yes</v>
      </c>
      <c r="G109" s="185"/>
      <c r="H109" s="186">
        <f>VLOOKUP(A109,Questions!B$25:T$295,16,FALSE)</f>
        <v>15</v>
      </c>
      <c r="I109" s="187"/>
      <c r="J109" s="122"/>
      <c r="K109" s="122"/>
      <c r="L109" s="122"/>
      <c r="M109" s="122"/>
      <c r="N109" s="122"/>
      <c r="O109" s="122"/>
      <c r="P109" s="122"/>
      <c r="Q109" s="122"/>
      <c r="R109" s="122"/>
      <c r="S109" s="122"/>
      <c r="T109" s="122"/>
      <c r="U109" s="122"/>
      <c r="V109" s="122"/>
      <c r="W109" s="122"/>
      <c r="X109" s="122"/>
      <c r="Y109" s="122"/>
      <c r="Z109" s="122"/>
    </row>
    <row r="110" ht="48.0" customHeight="1">
      <c r="A110" s="188" t="str">
        <f>'HECVAT - Full | Vendor Response'!A106</f>
        <v>AAAI-14</v>
      </c>
      <c r="B110" s="188" t="str">
        <f>'HECVAT - Full | Vendor Response'!B106</f>
        <v>Are there any passwords/passphrases hard coded into your systems or products?</v>
      </c>
      <c r="C110" s="203" t="str">
        <f>'HECVAT - Full | Vendor Response'!C106</f>
        <v>No</v>
      </c>
      <c r="D110" s="202" t="str">
        <f>'HECVAT - Full | Vendor Response'!D106</f>
        <v/>
      </c>
      <c r="E110" s="183" t="s">
        <v>91</v>
      </c>
      <c r="F110" s="184" t="str">
        <f>VLOOKUP($A110,Questions!B$3:T$256,12,FALSE)</f>
        <v>No</v>
      </c>
      <c r="G110" s="185"/>
      <c r="H110" s="186">
        <f>VLOOKUP(A110,Questions!B$25:T$295,16,FALSE)</f>
        <v>25</v>
      </c>
      <c r="I110" s="187"/>
      <c r="J110" s="122"/>
      <c r="K110" s="122"/>
      <c r="L110" s="122"/>
      <c r="M110" s="122"/>
      <c r="N110" s="122"/>
      <c r="O110" s="122"/>
      <c r="P110" s="122"/>
      <c r="Q110" s="122"/>
      <c r="R110" s="122"/>
      <c r="S110" s="122"/>
      <c r="T110" s="122"/>
      <c r="U110" s="122"/>
      <c r="V110" s="122"/>
      <c r="W110" s="122"/>
      <c r="X110" s="122"/>
      <c r="Y110" s="122"/>
      <c r="Z110" s="122"/>
    </row>
    <row r="111" ht="48.0" customHeight="1">
      <c r="A111" s="188" t="str">
        <f>'HECVAT - Full | Vendor Response'!A107</f>
        <v>AAAI-15</v>
      </c>
      <c r="B111" s="188" t="str">
        <f>'HECVAT - Full | Vendor Response'!B107</f>
        <v>Are you storing any passwords in plaintext?</v>
      </c>
      <c r="C111" s="203" t="str">
        <f>'HECVAT - Full | Vendor Response'!C107</f>
        <v>No</v>
      </c>
      <c r="D111" s="202" t="str">
        <f>'HECVAT - Full | Vendor Response'!D107</f>
        <v/>
      </c>
      <c r="E111" s="183" t="s">
        <v>91</v>
      </c>
      <c r="F111" s="184" t="str">
        <f>VLOOKUP($A111,Questions!B$3:T$256,12,FALSE)</f>
        <v>No</v>
      </c>
      <c r="G111" s="185"/>
      <c r="H111" s="186">
        <f>VLOOKUP(A111,Questions!B$25:T$295,16,FALSE)</f>
        <v>25</v>
      </c>
      <c r="I111" s="187"/>
      <c r="J111" s="122"/>
      <c r="K111" s="122"/>
      <c r="L111" s="122"/>
      <c r="M111" s="122"/>
      <c r="N111" s="122"/>
      <c r="O111" s="122"/>
      <c r="P111" s="122"/>
      <c r="Q111" s="122"/>
      <c r="R111" s="122"/>
      <c r="S111" s="122"/>
      <c r="T111" s="122"/>
      <c r="U111" s="122"/>
      <c r="V111" s="122"/>
      <c r="W111" s="122"/>
      <c r="X111" s="122"/>
      <c r="Y111" s="122"/>
      <c r="Z111" s="122"/>
    </row>
    <row r="112" ht="48.0" customHeight="1">
      <c r="A112" s="188" t="str">
        <f>'HECVAT - Full | Vendor Response'!A108</f>
        <v>AAAI-16</v>
      </c>
      <c r="B112" s="188" t="str">
        <f>'HECVAT - Full | Vendor Response'!B108</f>
        <v>Does your application support directory integration for user accounts?</v>
      </c>
      <c r="C112" s="203" t="str">
        <f>'HECVAT - Full | Vendor Response'!C108</f>
        <v>No</v>
      </c>
      <c r="D112" s="202" t="str">
        <f>'HECVAT - Full | Vendor Response'!D108</f>
        <v>We do not have plans to support any directory integration, all auth is done via the institution's LMS</v>
      </c>
      <c r="E112" s="183" t="s">
        <v>91</v>
      </c>
      <c r="F112" s="184" t="str">
        <f>VLOOKUP($A112,Questions!B$3:T$256,12,FALSE)</f>
        <v>Yes</v>
      </c>
      <c r="G112" s="185"/>
      <c r="H112" s="186">
        <f>VLOOKUP(A112,Questions!B$25:T$295,16,FALSE)</f>
        <v>20</v>
      </c>
      <c r="I112" s="187"/>
      <c r="J112" s="122"/>
      <c r="K112" s="122"/>
      <c r="L112" s="122"/>
      <c r="M112" s="122"/>
      <c r="N112" s="122"/>
      <c r="O112" s="122"/>
      <c r="P112" s="122"/>
      <c r="Q112" s="122"/>
      <c r="R112" s="122"/>
      <c r="S112" s="122"/>
      <c r="T112" s="122"/>
      <c r="U112" s="122"/>
      <c r="V112" s="122"/>
      <c r="W112" s="122"/>
      <c r="X112" s="122"/>
      <c r="Y112" s="122"/>
      <c r="Z112" s="122"/>
    </row>
    <row r="113" ht="48.0" customHeight="1">
      <c r="A113" s="188" t="str">
        <f>'HECVAT - Full | Vendor Response'!A109</f>
        <v>AAAI-17</v>
      </c>
      <c r="B113" s="188" t="str">
        <f>'HECVAT - Full | Vendor Response'!B109</f>
        <v>Are audit logs available that include AT LEAST all of the following; login, logout, actions performed, and source IP address?</v>
      </c>
      <c r="C113" s="189" t="str">
        <f>'HECVAT - Full | Vendor Response'!C109</f>
        <v>Yes</v>
      </c>
      <c r="D113" s="202" t="str">
        <f>'HECVAT - Full | Vendor Response'!D109</f>
        <v/>
      </c>
      <c r="E113" s="183" t="s">
        <v>91</v>
      </c>
      <c r="F113" s="184" t="str">
        <f>VLOOKUP($A113,Questions!B$3:T$256,12,FALSE)</f>
        <v>Yes</v>
      </c>
      <c r="G113" s="185"/>
      <c r="H113" s="186">
        <f>VLOOKUP(A113,Questions!B$25:T$295,16,FALSE)</f>
        <v>25</v>
      </c>
      <c r="I113" s="187"/>
      <c r="J113" s="122"/>
      <c r="K113" s="122"/>
      <c r="L113" s="122"/>
      <c r="M113" s="122"/>
      <c r="N113" s="122"/>
      <c r="O113" s="122"/>
      <c r="P113" s="122"/>
      <c r="Q113" s="122"/>
      <c r="R113" s="122"/>
      <c r="S113" s="122"/>
      <c r="T113" s="122"/>
      <c r="U113" s="122"/>
      <c r="V113" s="122"/>
      <c r="W113" s="122"/>
      <c r="X113" s="122"/>
      <c r="Y113" s="122"/>
      <c r="Z113" s="122"/>
    </row>
    <row r="114" ht="48.0" customHeight="1">
      <c r="A114" s="181" t="str">
        <f>'HECVAT - Full | Vendor Response'!A110</f>
        <v>AAAI-18</v>
      </c>
      <c r="B114" s="181" t="str">
        <f>'HECVAT - Full | Vendor Response'!B110</f>
        <v>Describe or provide a reference to the a) system capability to log security/authorization changes as well as user and administrator security events (i.e. physical or electronic)(e.g. login failures, access denied, changes accepted), and b) all requirements necessary to implement logging and monitoring on the system. Include c) information about SIEM/log collector usage.</v>
      </c>
      <c r="C114" s="182" t="str">
        <f>'HECVAT - Full | Vendor Response'!C110</f>
        <v>We utilized AWS CloudWatch https://aws.amazon.com/cloudwatch/</v>
      </c>
      <c r="D114" s="45"/>
      <c r="E114" s="183" t="s">
        <v>91</v>
      </c>
      <c r="F114" s="184" t="s">
        <v>519</v>
      </c>
      <c r="G114" s="185"/>
      <c r="H114" s="186">
        <f>VLOOKUP(A114,Questions!B$25:T$295,16,FALSE)</f>
        <v>25</v>
      </c>
      <c r="I114" s="187"/>
      <c r="J114" s="122"/>
      <c r="K114" s="122"/>
      <c r="L114" s="122"/>
      <c r="M114" s="122"/>
      <c r="N114" s="122"/>
      <c r="O114" s="122"/>
      <c r="P114" s="122"/>
      <c r="Q114" s="122"/>
      <c r="R114" s="122"/>
      <c r="S114" s="122"/>
      <c r="T114" s="122"/>
      <c r="U114" s="122"/>
      <c r="V114" s="122"/>
      <c r="W114" s="122"/>
      <c r="X114" s="122"/>
      <c r="Y114" s="122"/>
      <c r="Z114" s="122"/>
    </row>
    <row r="115" ht="48.0" customHeight="1">
      <c r="A115" s="181" t="str">
        <f>'HECVAT - Full | Vendor Response'!A111</f>
        <v>AAAI-19</v>
      </c>
      <c r="B115" s="181" t="str">
        <f>'HECVAT - Full | Vendor Response'!B110</f>
        <v>Describe or provide a reference to the a) system capability to log security/authorization changes as well as user and administrator security events (i.e. physical or electronic)(e.g. login failures, access denied, changes accepted), and b) all requirements necessary to implement logging and monitoring on the system. Include c) information about SIEM/log collector usage.</v>
      </c>
      <c r="C115" s="182" t="str">
        <f>'HECVAT - Full | Vendor Response'!C111</f>
        <v>Logs are maintained for 7 years in cold storage and can be retrieved within 7-14 days. All logs are saved in an EC2 S3 bucket in AWS.</v>
      </c>
      <c r="D115" s="45"/>
      <c r="E115" s="183" t="s">
        <v>91</v>
      </c>
      <c r="F115" s="184" t="s">
        <v>519</v>
      </c>
      <c r="G115" s="185"/>
      <c r="H115" s="186">
        <f>VLOOKUP(A115,Questions!B$25:T$295,16,FALSE)</f>
        <v>25</v>
      </c>
      <c r="I115" s="187"/>
      <c r="J115" s="122"/>
      <c r="K115" s="122"/>
      <c r="L115" s="122"/>
      <c r="M115" s="122"/>
      <c r="N115" s="122"/>
      <c r="O115" s="122"/>
      <c r="P115" s="122"/>
      <c r="Q115" s="122"/>
      <c r="R115" s="122"/>
      <c r="S115" s="122"/>
      <c r="T115" s="122"/>
      <c r="U115" s="122"/>
      <c r="V115" s="122"/>
      <c r="W115" s="122"/>
      <c r="X115" s="122"/>
      <c r="Y115" s="122"/>
      <c r="Z115" s="122"/>
    </row>
    <row r="116" ht="48.0" customHeight="1">
      <c r="A116" s="207" t="str">
        <f>'HECVAT - Full | Vendor Response'!A112</f>
        <v>BCP - Respond to as many questions below as possible.</v>
      </c>
      <c r="B116" s="207"/>
      <c r="C116" s="192" t="s">
        <v>513</v>
      </c>
      <c r="D116" s="193" t="s">
        <v>71</v>
      </c>
      <c r="E116" s="194" t="s">
        <v>73</v>
      </c>
      <c r="F116" s="195" t="s">
        <v>515</v>
      </c>
      <c r="G116" s="192" t="s">
        <v>516</v>
      </c>
      <c r="H116" s="192" t="s">
        <v>517</v>
      </c>
      <c r="I116" s="196" t="s">
        <v>518</v>
      </c>
      <c r="J116" s="122"/>
      <c r="K116" s="122"/>
      <c r="L116" s="122"/>
      <c r="M116" s="122"/>
      <c r="N116" s="122"/>
      <c r="O116" s="122"/>
      <c r="P116" s="122"/>
      <c r="Q116" s="122"/>
      <c r="R116" s="122"/>
      <c r="S116" s="122"/>
      <c r="T116" s="122"/>
      <c r="U116" s="122"/>
      <c r="V116" s="122"/>
      <c r="W116" s="122"/>
      <c r="X116" s="122"/>
      <c r="Y116" s="122"/>
      <c r="Z116" s="122"/>
    </row>
    <row r="117" ht="48.0" customHeight="1">
      <c r="A117" s="188" t="str">
        <f>'HECVAT - Full | Vendor Response'!A113</f>
        <v>BCPL-01</v>
      </c>
      <c r="B117" s="188" t="str">
        <f>'HECVAT - Full | Vendor Response'!B113</f>
        <v>Is an owner assigned who is responsible for the maintenance and review of the Business Continuity Plan?</v>
      </c>
      <c r="C117" s="189" t="str">
        <f>'HECVAT - Full | Vendor Response'!C113</f>
        <v>Yes</v>
      </c>
      <c r="D117" s="202" t="str">
        <f>'HECVAT - Full | Vendor Response'!D113</f>
        <v>The owner is the CEO, John DiGennaro</v>
      </c>
      <c r="E117" s="183" t="s">
        <v>91</v>
      </c>
      <c r="F117" s="184" t="str">
        <f>VLOOKUP(A117,Questions!B$3:T$256,12,FALSE)</f>
        <v>Yes</v>
      </c>
      <c r="G117" s="185"/>
      <c r="H117" s="186">
        <f>VLOOKUP(A117,Questions!B$25:T$295,16,FALSE)</f>
        <v>20</v>
      </c>
      <c r="I117" s="187"/>
      <c r="J117" s="122"/>
      <c r="K117" s="122"/>
      <c r="L117" s="122"/>
      <c r="M117" s="122"/>
      <c r="N117" s="122"/>
      <c r="O117" s="122"/>
      <c r="P117" s="122"/>
      <c r="Q117" s="122"/>
      <c r="R117" s="122"/>
      <c r="S117" s="122"/>
      <c r="T117" s="122"/>
      <c r="U117" s="122"/>
      <c r="V117" s="122"/>
      <c r="W117" s="122"/>
      <c r="X117" s="122"/>
      <c r="Y117" s="122"/>
      <c r="Z117" s="122"/>
    </row>
    <row r="118" ht="48.0" customHeight="1">
      <c r="A118" s="188" t="str">
        <f>'HECVAT - Full | Vendor Response'!A114</f>
        <v>BCPL-02</v>
      </c>
      <c r="B118" s="188" t="str">
        <f>'HECVAT - Full | Vendor Response'!B114</f>
        <v>Is there a defined problem/issue escalation plan in your BCP for impacted clients?</v>
      </c>
      <c r="C118" s="189" t="str">
        <f>'HECVAT - Full | Vendor Response'!C114</f>
        <v>Yes</v>
      </c>
      <c r="D118" s="202" t="str">
        <f>'HECVAT - Full | Vendor Response'!D114</f>
        <v>See https://drive.google.com/file/d/1plY8BHxYQpPU8ztGpEW8FRUezyg8nrIc/view for Incident Response Plan</v>
      </c>
      <c r="E118" s="183" t="s">
        <v>91</v>
      </c>
      <c r="F118" s="184" t="str">
        <f>VLOOKUP($A118,Questions!B$3:T$256,12,FALSE)</f>
        <v>Yes</v>
      </c>
      <c r="G118" s="185"/>
      <c r="H118" s="186">
        <f>VLOOKUP(A118,Questions!B$25:T$295,16,FALSE)</f>
        <v>20</v>
      </c>
      <c r="I118" s="187"/>
      <c r="J118" s="122"/>
      <c r="K118" s="122"/>
      <c r="L118" s="122"/>
      <c r="M118" s="122"/>
      <c r="N118" s="122"/>
      <c r="O118" s="122"/>
      <c r="P118" s="122"/>
      <c r="Q118" s="122"/>
      <c r="R118" s="122"/>
      <c r="S118" s="122"/>
      <c r="T118" s="122"/>
      <c r="U118" s="122"/>
      <c r="V118" s="122"/>
      <c r="W118" s="122"/>
      <c r="X118" s="122"/>
      <c r="Y118" s="122"/>
      <c r="Z118" s="122"/>
    </row>
    <row r="119" ht="48.0" customHeight="1">
      <c r="A119" s="188" t="str">
        <f>'HECVAT - Full | Vendor Response'!A115</f>
        <v>BCPL-03</v>
      </c>
      <c r="B119" s="188" t="str">
        <f>'HECVAT - Full | Vendor Response'!B115</f>
        <v>Is there a documented communication plan in your BCP for impacted clients?</v>
      </c>
      <c r="C119" s="189" t="str">
        <f>'HECVAT - Full | Vendor Response'!C115</f>
        <v>Yes</v>
      </c>
      <c r="D119" s="202" t="str">
        <f>'HECVAT - Full | Vendor Response'!D115</f>
        <v>See https://goqwickly.com/resources/security-page/Qwickly_Disaster_Recovery_Plan_Policy_2022.pdf for Disaster Recovery Plan </v>
      </c>
      <c r="E119" s="183" t="s">
        <v>91</v>
      </c>
      <c r="F119" s="184" t="str">
        <f>VLOOKUP($A119,Questions!B$3:T$256,12,FALSE)</f>
        <v>Yes</v>
      </c>
      <c r="G119" s="185"/>
      <c r="H119" s="186">
        <f>VLOOKUP(A119,Questions!B$25:T$295,16,FALSE)</f>
        <v>25</v>
      </c>
      <c r="I119" s="187"/>
      <c r="J119" s="122"/>
      <c r="K119" s="122"/>
      <c r="L119" s="122"/>
      <c r="M119" s="122"/>
      <c r="N119" s="122"/>
      <c r="O119" s="122"/>
      <c r="P119" s="122"/>
      <c r="Q119" s="122"/>
      <c r="R119" s="122"/>
      <c r="S119" s="122"/>
      <c r="T119" s="122"/>
      <c r="U119" s="122"/>
      <c r="V119" s="122"/>
      <c r="W119" s="122"/>
      <c r="X119" s="122"/>
      <c r="Y119" s="122"/>
      <c r="Z119" s="122"/>
    </row>
    <row r="120" ht="48.0" customHeight="1">
      <c r="A120" s="188" t="str">
        <f>'HECVAT - Full | Vendor Response'!A116</f>
        <v>BCPL-04</v>
      </c>
      <c r="B120" s="188" t="str">
        <f>'HECVAT - Full | Vendor Response'!B116</f>
        <v>Are all components of the BCP reviewed at least annually and updated as needed to reflect change?</v>
      </c>
      <c r="C120" s="189" t="str">
        <f>'HECVAT - Full | Vendor Response'!C116</f>
        <v>Yes</v>
      </c>
      <c r="D120" s="202" t="str">
        <f>'HECVAT - Full | Vendor Response'!D116</f>
        <v>See https://goqwickly.com/resources/security-page/Qwickly_Disaster_Recovery_Plan_Policy_2022.pdf for Disaster Recovery Plan</v>
      </c>
      <c r="E120" s="183" t="s">
        <v>91</v>
      </c>
      <c r="F120" s="184" t="str">
        <f>VLOOKUP($A120,Questions!B$3:T$256,12,FALSE)</f>
        <v>Yes</v>
      </c>
      <c r="G120" s="185"/>
      <c r="H120" s="186">
        <f>VLOOKUP(A120,Questions!B$25:T$295,16,FALSE)</f>
        <v>25</v>
      </c>
      <c r="I120" s="187"/>
      <c r="J120" s="122"/>
      <c r="K120" s="122"/>
      <c r="L120" s="122"/>
      <c r="M120" s="122"/>
      <c r="N120" s="122"/>
      <c r="O120" s="122"/>
      <c r="P120" s="122"/>
      <c r="Q120" s="122"/>
      <c r="R120" s="122"/>
      <c r="S120" s="122"/>
      <c r="T120" s="122"/>
      <c r="U120" s="122"/>
      <c r="V120" s="122"/>
      <c r="W120" s="122"/>
      <c r="X120" s="122"/>
      <c r="Y120" s="122"/>
      <c r="Z120" s="122"/>
    </row>
    <row r="121" ht="48.0" customHeight="1">
      <c r="A121" s="188" t="str">
        <f>'HECVAT - Full | Vendor Response'!A117</f>
        <v>BCPL-05</v>
      </c>
      <c r="B121" s="188" t="str">
        <f>'HECVAT - Full | Vendor Response'!B117</f>
        <v>Are specific crisis management roles and responsibilities defined and documented?</v>
      </c>
      <c r="C121" s="189" t="str">
        <f>'HECVAT - Full | Vendor Response'!C117</f>
        <v>Yes</v>
      </c>
      <c r="D121" s="202" t="str">
        <f>'HECVAT - Full | Vendor Response'!D117</f>
        <v>See https://drive.google.com/file/d/1plY8BHxYQpPU8ztGpEW8FRUezyg8nrIc/view for Incident Response Plan</v>
      </c>
      <c r="E121" s="183" t="s">
        <v>91</v>
      </c>
      <c r="F121" s="184" t="str">
        <f>VLOOKUP($A121,Questions!B$3:T$256,12,FALSE)</f>
        <v>Yes</v>
      </c>
      <c r="G121" s="185"/>
      <c r="H121" s="186">
        <f>VLOOKUP(A121,Questions!B$25:T$295,16,FALSE)</f>
        <v>20</v>
      </c>
      <c r="I121" s="187"/>
      <c r="J121" s="122"/>
      <c r="K121" s="122"/>
      <c r="L121" s="122"/>
      <c r="M121" s="122"/>
      <c r="N121" s="122"/>
      <c r="O121" s="122"/>
      <c r="P121" s="122"/>
      <c r="Q121" s="122"/>
      <c r="R121" s="122"/>
      <c r="S121" s="122"/>
      <c r="T121" s="122"/>
      <c r="U121" s="122"/>
      <c r="V121" s="122"/>
      <c r="W121" s="122"/>
      <c r="X121" s="122"/>
      <c r="Y121" s="122"/>
      <c r="Z121" s="122"/>
    </row>
    <row r="122" ht="48.0" customHeight="1">
      <c r="A122" s="188" t="str">
        <f>'HECVAT - Full | Vendor Response'!A118</f>
        <v>BCPL-06</v>
      </c>
      <c r="B122" s="188" t="str">
        <f>'HECVAT - Full | Vendor Response'!B118</f>
        <v>Does your organization conduct training and awareness activities to validate its employees understanding of their roles and responsibilities during a crisis?</v>
      </c>
      <c r="C122" s="189" t="str">
        <f>'HECVAT - Full | Vendor Response'!C118</f>
        <v>Yes</v>
      </c>
      <c r="D122" s="202" t="str">
        <f>'HECVAT - Full | Vendor Response'!D118</f>
        <v>See https://drive.google.com/file/d/1plY8BHxYQpPU8ztGpEW8FRUezyg8nrIc/view for Incident Response Plan</v>
      </c>
      <c r="E122" s="183" t="s">
        <v>91</v>
      </c>
      <c r="F122" s="184" t="str">
        <f>VLOOKUP($A122,Questions!B$3:T$256,12,FALSE)</f>
        <v>Yes</v>
      </c>
      <c r="G122" s="185"/>
      <c r="H122" s="186">
        <f>VLOOKUP(A122,Questions!B$25:T$295,16,FALSE)</f>
        <v>20</v>
      </c>
      <c r="I122" s="187"/>
      <c r="J122" s="122"/>
      <c r="K122" s="122"/>
      <c r="L122" s="122"/>
      <c r="M122" s="122"/>
      <c r="N122" s="122"/>
      <c r="O122" s="122"/>
      <c r="P122" s="122"/>
      <c r="Q122" s="122"/>
      <c r="R122" s="122"/>
      <c r="S122" s="122"/>
      <c r="T122" s="122"/>
      <c r="U122" s="122"/>
      <c r="V122" s="122"/>
      <c r="W122" s="122"/>
      <c r="X122" s="122"/>
      <c r="Y122" s="122"/>
      <c r="Z122" s="122"/>
    </row>
    <row r="123" ht="48.0" customHeight="1">
      <c r="A123" s="188" t="str">
        <f>'HECVAT - Full | Vendor Response'!A119</f>
        <v>BCPL-07</v>
      </c>
      <c r="B123" s="188" t="str">
        <f>'HECVAT - Full | Vendor Response'!B119</f>
        <v>Does your organization have an alternative business site or a contracted Business Recovery provider?</v>
      </c>
      <c r="C123" s="189" t="str">
        <f>'HECVAT - Full | Vendor Response'!C119</f>
        <v>Yes</v>
      </c>
      <c r="D123" s="190" t="str">
        <f>'HECVAT - Full | Vendor Response'!D119</f>
        <v>via AWS - the distance in miles is not specifically available, we use different regions in AWS which are different time zones.</v>
      </c>
      <c r="E123" s="183" t="s">
        <v>91</v>
      </c>
      <c r="F123" s="184" t="str">
        <f>VLOOKUP($A123,Questions!B$3:T$256,12,FALSE)</f>
        <v>Yes</v>
      </c>
      <c r="G123" s="185"/>
      <c r="H123" s="186">
        <f>VLOOKUP(A123,Questions!B$25:T$295,16,FALSE)</f>
        <v>20</v>
      </c>
      <c r="I123" s="187"/>
      <c r="J123" s="122"/>
      <c r="K123" s="122"/>
      <c r="L123" s="122"/>
      <c r="M123" s="122"/>
      <c r="N123" s="122"/>
      <c r="O123" s="122"/>
      <c r="P123" s="122"/>
      <c r="Q123" s="122"/>
      <c r="R123" s="122"/>
      <c r="S123" s="122"/>
      <c r="T123" s="122"/>
      <c r="U123" s="122"/>
      <c r="V123" s="122"/>
      <c r="W123" s="122"/>
      <c r="X123" s="122"/>
      <c r="Y123" s="122"/>
      <c r="Z123" s="122"/>
    </row>
    <row r="124" ht="48.0" customHeight="1">
      <c r="A124" s="188" t="str">
        <f>'HECVAT - Full | Vendor Response'!A120</f>
        <v>BCPL-08</v>
      </c>
      <c r="B124" s="188" t="str">
        <f>'HECVAT - Full | Vendor Response'!B120</f>
        <v>Does your organization conduct an annual test of relocating to an alternate site for business recovery purposes?</v>
      </c>
      <c r="C124" s="189" t="str">
        <f>'HECVAT - Full | Vendor Response'!C120</f>
        <v>Yes</v>
      </c>
      <c r="D124" s="190" t="str">
        <f>'HECVAT - Full | Vendor Response'!D120</f>
        <v>Via our AWS infrastructure testing.  AWS performs daily testing of its infrastructure and business recovery</v>
      </c>
      <c r="E124" s="183" t="s">
        <v>91</v>
      </c>
      <c r="F124" s="184" t="str">
        <f>VLOOKUP($A124,Questions!B$3:T$256,12,FALSE)</f>
        <v>Yes</v>
      </c>
      <c r="G124" s="185"/>
      <c r="H124" s="186">
        <f>VLOOKUP(A124,Questions!B$25:T$295,16,FALSE)</f>
        <v>20</v>
      </c>
      <c r="I124" s="187"/>
      <c r="J124" s="122"/>
      <c r="K124" s="122"/>
      <c r="L124" s="122"/>
      <c r="M124" s="122"/>
      <c r="N124" s="122"/>
      <c r="O124" s="122"/>
      <c r="P124" s="122"/>
      <c r="Q124" s="122"/>
      <c r="R124" s="122"/>
      <c r="S124" s="122"/>
      <c r="T124" s="122"/>
      <c r="U124" s="122"/>
      <c r="V124" s="122"/>
      <c r="W124" s="122"/>
      <c r="X124" s="122"/>
      <c r="Y124" s="122"/>
      <c r="Z124" s="122"/>
    </row>
    <row r="125" ht="48.0" customHeight="1">
      <c r="A125" s="188" t="str">
        <f>'HECVAT - Full | Vendor Response'!A121</f>
        <v>BCPL-09</v>
      </c>
      <c r="B125" s="188" t="str">
        <f>'HECVAT - Full | Vendor Response'!B121</f>
        <v>Is this product a core service of your organization, and as such, the top priority during business continuity planning?</v>
      </c>
      <c r="C125" s="189" t="str">
        <f>'HECVAT - Full | Vendor Response'!C121</f>
        <v>Yes</v>
      </c>
      <c r="D125" s="202" t="str">
        <f>'HECVAT - Full | Vendor Response'!D121</f>
        <v>All products are our top priority, no level of priority</v>
      </c>
      <c r="E125" s="183" t="s">
        <v>91</v>
      </c>
      <c r="F125" s="184" t="str">
        <f>VLOOKUP($A125,Questions!B$3:T$256,12,FALSE)</f>
        <v>Yes</v>
      </c>
      <c r="G125" s="185"/>
      <c r="H125" s="186">
        <f>VLOOKUP(A125,Questions!B$25:T$295,16,FALSE)</f>
        <v>15</v>
      </c>
      <c r="I125" s="187"/>
      <c r="J125" s="122"/>
      <c r="K125" s="122"/>
      <c r="L125" s="122"/>
      <c r="M125" s="122"/>
      <c r="N125" s="122"/>
      <c r="O125" s="122"/>
      <c r="P125" s="122"/>
      <c r="Q125" s="122"/>
      <c r="R125" s="122"/>
      <c r="S125" s="122"/>
      <c r="T125" s="122"/>
      <c r="U125" s="122"/>
      <c r="V125" s="122"/>
      <c r="W125" s="122"/>
      <c r="X125" s="122"/>
      <c r="Y125" s="122"/>
      <c r="Z125" s="122"/>
    </row>
    <row r="126" ht="48.0" customHeight="1">
      <c r="A126" s="188" t="str">
        <f>'HECVAT - Full | Vendor Response'!A122</f>
        <v>BCPL-10</v>
      </c>
      <c r="B126" s="188" t="str">
        <f>'HECVAT - Full | Vendor Response'!B122</f>
        <v>Are all services that support your product fully redundant?</v>
      </c>
      <c r="C126" s="189" t="str">
        <f>'HECVAT - Full | Vendor Response'!C122</f>
        <v>Yes</v>
      </c>
      <c r="D126" s="202" t="str">
        <f>'HECVAT - Full | Vendor Response'!D122</f>
        <v>via AWS infrastructure, all services are housed in AWS cloud computing environments and are full redundent across multiple AWS regions</v>
      </c>
      <c r="E126" s="183" t="s">
        <v>91</v>
      </c>
      <c r="F126" s="184" t="str">
        <f>VLOOKUP($A126,Questions!B$3:T$256,12,FALSE)</f>
        <v>Yes</v>
      </c>
      <c r="G126" s="185"/>
      <c r="H126" s="186">
        <f>VLOOKUP(A126,Questions!B$25:T$295,16,FALSE)</f>
        <v>25</v>
      </c>
      <c r="I126" s="187"/>
      <c r="J126" s="122"/>
      <c r="K126" s="122"/>
      <c r="L126" s="122"/>
      <c r="M126" s="122"/>
      <c r="N126" s="122"/>
      <c r="O126" s="122"/>
      <c r="P126" s="122"/>
      <c r="Q126" s="122"/>
      <c r="R126" s="122"/>
      <c r="S126" s="122"/>
      <c r="T126" s="122"/>
      <c r="U126" s="122"/>
      <c r="V126" s="122"/>
      <c r="W126" s="122"/>
      <c r="X126" s="122"/>
      <c r="Y126" s="122"/>
      <c r="Z126" s="122"/>
    </row>
    <row r="127" ht="48.0" customHeight="1">
      <c r="A127" s="191" t="str">
        <f>'HECVAT - Full | Vendor Response'!A123</f>
        <v>Change Management</v>
      </c>
      <c r="B127" s="9"/>
      <c r="C127" s="192" t="s">
        <v>513</v>
      </c>
      <c r="D127" s="193" t="s">
        <v>71</v>
      </c>
      <c r="E127" s="194" t="s">
        <v>73</v>
      </c>
      <c r="F127" s="195" t="s">
        <v>515</v>
      </c>
      <c r="G127" s="192" t="s">
        <v>516</v>
      </c>
      <c r="H127" s="192" t="s">
        <v>517</v>
      </c>
      <c r="I127" s="196" t="s">
        <v>518</v>
      </c>
      <c r="J127" s="122"/>
      <c r="K127" s="122"/>
      <c r="L127" s="122"/>
      <c r="M127" s="122"/>
      <c r="N127" s="122"/>
      <c r="O127" s="122"/>
      <c r="P127" s="122"/>
      <c r="Q127" s="122"/>
      <c r="R127" s="122"/>
      <c r="S127" s="122"/>
      <c r="T127" s="122"/>
      <c r="U127" s="122"/>
      <c r="V127" s="122"/>
      <c r="W127" s="122"/>
      <c r="X127" s="122"/>
      <c r="Y127" s="122"/>
      <c r="Z127" s="122"/>
    </row>
    <row r="128" ht="48.0" customHeight="1">
      <c r="A128" s="188" t="str">
        <f>'HECVAT - Full | Vendor Response'!A124</f>
        <v>CHNG-01</v>
      </c>
      <c r="B128" s="188" t="str">
        <f>'HECVAT - Full | Vendor Response'!B124</f>
        <v>Does your Change Management process minimally include authorization, impact analysis, testing, and validation before moving changes to production?</v>
      </c>
      <c r="C128" s="189" t="str">
        <f>'HECVAT - Full | Vendor Response'!C124</f>
        <v>Yes</v>
      </c>
      <c r="D128" s="202" t="str">
        <f>'HECVAT - Full | Vendor Response'!D124</f>
        <v>See https://drive.google.com/file/d/1h7tzURCTodImnN-KIUqWBhXti2vgr2SZ/view?usp=drive_link </v>
      </c>
      <c r="E128" s="183" t="s">
        <v>91</v>
      </c>
      <c r="F128" s="184" t="str">
        <f>VLOOKUP($A128,Questions!B$3:T$256,12,FALSE)</f>
        <v>Yes</v>
      </c>
      <c r="G128" s="185"/>
      <c r="H128" s="186">
        <f>VLOOKUP(A128,Questions!B$25:T$295,16,FALSE)</f>
        <v>20</v>
      </c>
      <c r="I128" s="187"/>
      <c r="J128" s="122"/>
      <c r="K128" s="122"/>
      <c r="L128" s="122"/>
      <c r="M128" s="122"/>
      <c r="N128" s="122"/>
      <c r="O128" s="122"/>
      <c r="P128" s="122"/>
      <c r="Q128" s="122"/>
      <c r="R128" s="122"/>
      <c r="S128" s="122"/>
      <c r="T128" s="122"/>
      <c r="U128" s="122"/>
      <c r="V128" s="122"/>
      <c r="W128" s="122"/>
      <c r="X128" s="122"/>
      <c r="Y128" s="122"/>
      <c r="Z128" s="122"/>
    </row>
    <row r="129" ht="48.0" customHeight="1">
      <c r="A129" s="188" t="str">
        <f>'HECVAT - Full | Vendor Response'!A125</f>
        <v>CHNG-02</v>
      </c>
      <c r="B129" s="188" t="str">
        <f>'HECVAT - Full | Vendor Response'!B125</f>
        <v>Does your Change Management process also verify that all required third party libraries and dependencies are still supported with each major change?</v>
      </c>
      <c r="C129" s="189" t="str">
        <f>'HECVAT - Full | Vendor Response'!C125</f>
        <v>Yes</v>
      </c>
      <c r="D129" s="190" t="str">
        <f>'HECVAT - Full | Vendor Response'!D125</f>
        <v>Via the Django framework</v>
      </c>
      <c r="E129" s="198" t="s">
        <v>91</v>
      </c>
      <c r="F129" s="184" t="str">
        <f>VLOOKUP($A129,Questions!B$3:T$256,12,FALSE)</f>
        <v>Yes</v>
      </c>
      <c r="G129" s="185"/>
      <c r="H129" s="186">
        <f>VLOOKUP(A129,Questions!B$25:T$295,16,FALSE)</f>
        <v>20</v>
      </c>
      <c r="I129" s="187"/>
      <c r="J129" s="122"/>
      <c r="K129" s="122"/>
      <c r="L129" s="122"/>
      <c r="M129" s="122"/>
      <c r="N129" s="122"/>
      <c r="O129" s="122"/>
      <c r="P129" s="122"/>
      <c r="Q129" s="122"/>
      <c r="R129" s="122"/>
      <c r="S129" s="122"/>
      <c r="T129" s="122"/>
      <c r="U129" s="122"/>
      <c r="V129" s="122"/>
      <c r="W129" s="122"/>
      <c r="X129" s="122"/>
      <c r="Y129" s="122"/>
      <c r="Z129" s="122"/>
    </row>
    <row r="130" ht="48.0" customHeight="1">
      <c r="A130" s="188" t="str">
        <f>'HECVAT - Full | Vendor Response'!A126</f>
        <v>CHNG-03</v>
      </c>
      <c r="B130" s="188" t="str">
        <f>'HECVAT - Full | Vendor Response'!B126</f>
        <v>Will the institution be notified of major changes to your environment that could impact the institution's security posture?</v>
      </c>
      <c r="C130" s="189" t="str">
        <f>'HECVAT - Full | Vendor Response'!C126</f>
        <v>Yes</v>
      </c>
      <c r="D130" s="190" t="str">
        <f>'HECVAT - Full | Vendor Response'!D126</f>
        <v>If any changes were made to the environment that jeopardized or impacted security, the client would be notified as soon as we were made aware with the course of action moving forward.</v>
      </c>
      <c r="E130" s="183" t="s">
        <v>91</v>
      </c>
      <c r="F130" s="184" t="str">
        <f>VLOOKUP($A130,Questions!B$3:T$256,12,FALSE)</f>
        <v>Yes</v>
      </c>
      <c r="G130" s="185"/>
      <c r="H130" s="186">
        <f>VLOOKUP(A130,Questions!B$25:T$295,16,FALSE)</f>
        <v>25</v>
      </c>
      <c r="I130" s="187"/>
      <c r="J130" s="122"/>
      <c r="K130" s="122"/>
      <c r="L130" s="122"/>
      <c r="M130" s="122"/>
      <c r="N130" s="122"/>
      <c r="O130" s="122"/>
      <c r="P130" s="122"/>
      <c r="Q130" s="122"/>
      <c r="R130" s="122"/>
      <c r="S130" s="122"/>
      <c r="T130" s="122"/>
      <c r="U130" s="122"/>
      <c r="V130" s="122"/>
      <c r="W130" s="122"/>
      <c r="X130" s="122"/>
      <c r="Y130" s="122"/>
      <c r="Z130" s="122"/>
    </row>
    <row r="131" ht="48.0" customHeight="1">
      <c r="A131" s="188" t="str">
        <f>'HECVAT - Full | Vendor Response'!A127</f>
        <v>CHNG-04</v>
      </c>
      <c r="B131" s="188" t="str">
        <f>'HECVAT - Full | Vendor Response'!B127</f>
        <v>Do clients have the option to not participate in or postpone an upgrade to a new release?</v>
      </c>
      <c r="C131" s="189" t="str">
        <f>'HECVAT - Full | Vendor Response'!C127</f>
        <v>No</v>
      </c>
      <c r="D131" s="190" t="str">
        <f>'HECVAT - Full | Vendor Response'!D127</f>
        <v>Shared architecture</v>
      </c>
      <c r="E131" s="183" t="s">
        <v>91</v>
      </c>
      <c r="F131" s="184" t="str">
        <f>VLOOKUP($A131,Questions!B$3:T$256,12,FALSE)</f>
        <v>Yes</v>
      </c>
      <c r="G131" s="185"/>
      <c r="H131" s="186">
        <f>VLOOKUP(A131,Questions!B$25:T$295,16,FALSE)</f>
        <v>10</v>
      </c>
      <c r="I131" s="187"/>
      <c r="J131" s="122"/>
      <c r="K131" s="122"/>
      <c r="L131" s="122"/>
      <c r="M131" s="122"/>
      <c r="N131" s="122"/>
      <c r="O131" s="122"/>
      <c r="P131" s="122"/>
      <c r="Q131" s="122"/>
      <c r="R131" s="122"/>
      <c r="S131" s="122"/>
      <c r="T131" s="122"/>
      <c r="U131" s="122"/>
      <c r="V131" s="122"/>
      <c r="W131" s="122"/>
      <c r="X131" s="122"/>
      <c r="Y131" s="122"/>
      <c r="Z131" s="122"/>
    </row>
    <row r="132" ht="48.0" customHeight="1">
      <c r="A132" s="188" t="str">
        <f>'HECVAT - Full | Vendor Response'!A128</f>
        <v>CHNG-05</v>
      </c>
      <c r="B132" s="188" t="str">
        <f>'HECVAT - Full | Vendor Response'!B128</f>
        <v>Do you have a fully implemented solution support strategy that defines how many concurrent versions you support?</v>
      </c>
      <c r="C132" s="189" t="str">
        <f>'HECVAT - Full | Vendor Response'!C128</f>
        <v>No</v>
      </c>
      <c r="D132" s="190" t="str">
        <f>'HECVAT - Full | Vendor Response'!D128</f>
        <v>Shared architecture</v>
      </c>
      <c r="E132" s="183" t="s">
        <v>91</v>
      </c>
      <c r="F132" s="184" t="str">
        <f>VLOOKUP($A132,Questions!B$3:T$256,12,FALSE)</f>
        <v>Yes</v>
      </c>
      <c r="G132" s="185"/>
      <c r="H132" s="186">
        <f>VLOOKUP(A132,Questions!B$25:T$295,16,FALSE)</f>
        <v>15</v>
      </c>
      <c r="I132" s="187"/>
      <c r="J132" s="122"/>
      <c r="K132" s="122"/>
      <c r="L132" s="122"/>
      <c r="M132" s="122"/>
      <c r="N132" s="122"/>
      <c r="O132" s="122"/>
      <c r="P132" s="122"/>
      <c r="Q132" s="122"/>
      <c r="R132" s="122"/>
      <c r="S132" s="122"/>
      <c r="T132" s="122"/>
      <c r="U132" s="122"/>
      <c r="V132" s="122"/>
      <c r="W132" s="122"/>
      <c r="X132" s="122"/>
      <c r="Y132" s="122"/>
      <c r="Z132" s="122"/>
    </row>
    <row r="133" ht="48.0" customHeight="1">
      <c r="A133" s="188" t="str">
        <f>'HECVAT - Full | Vendor Response'!A129</f>
        <v>CHNG-06</v>
      </c>
      <c r="B133" s="188" t="str">
        <f>'HECVAT - Full | Vendor Response'!B129</f>
        <v>Does the system support client customizations from one release to another?</v>
      </c>
      <c r="C133" s="189" t="str">
        <f>'HECVAT - Full | Vendor Response'!C129</f>
        <v>Yes</v>
      </c>
      <c r="D133" s="190" t="str">
        <f>'HECVAT - Full | Vendor Response'!D129</f>
        <v>Clients can request customization, however the client customization is incorporated into our codebase.  Any specific client customizations are managed via a client tag with our codebase along with a list of client customizations.</v>
      </c>
      <c r="E133" s="183" t="s">
        <v>91</v>
      </c>
      <c r="F133" s="184" t="str">
        <f>VLOOKUP($A133,Questions!B$3:T$256,12,FALSE)</f>
        <v>Yes</v>
      </c>
      <c r="G133" s="185"/>
      <c r="H133" s="186">
        <f>VLOOKUP(A133,Questions!B$25:T$295,16,FALSE)</f>
        <v>25</v>
      </c>
      <c r="I133" s="187"/>
      <c r="J133" s="122"/>
      <c r="K133" s="122"/>
      <c r="L133" s="122"/>
      <c r="M133" s="122"/>
      <c r="N133" s="122"/>
      <c r="O133" s="122"/>
      <c r="P133" s="122"/>
      <c r="Q133" s="122"/>
      <c r="R133" s="122"/>
      <c r="S133" s="122"/>
      <c r="T133" s="122"/>
      <c r="U133" s="122"/>
      <c r="V133" s="122"/>
      <c r="W133" s="122"/>
      <c r="X133" s="122"/>
      <c r="Y133" s="122"/>
      <c r="Z133" s="122"/>
    </row>
    <row r="134" ht="48.0" customHeight="1">
      <c r="A134" s="188" t="str">
        <f>'HECVAT - Full | Vendor Response'!A130</f>
        <v>CHNG-07</v>
      </c>
      <c r="B134" s="188" t="str">
        <f>'HECVAT - Full | Vendor Response'!B130</f>
        <v>Do you have a release schedule for product updates?</v>
      </c>
      <c r="C134" s="189" t="str">
        <f>'HECVAT - Full | Vendor Response'!C130</f>
        <v>No</v>
      </c>
      <c r="D134" s="190" t="str">
        <f>'HECVAT - Full | Vendor Response'!D130</f>
        <v>Continual Improvement Continual Release philosophy</v>
      </c>
      <c r="E134" s="183" t="s">
        <v>91</v>
      </c>
      <c r="F134" s="184" t="str">
        <f>VLOOKUP($A134,Questions!B$3:T$256,12,FALSE)</f>
        <v>Yes</v>
      </c>
      <c r="G134" s="185"/>
      <c r="H134" s="186">
        <f>VLOOKUP(A134,Questions!B$25:T$295,16,FALSE)</f>
        <v>15</v>
      </c>
      <c r="I134" s="187"/>
      <c r="J134" s="122"/>
      <c r="K134" s="122"/>
      <c r="L134" s="122"/>
      <c r="M134" s="122"/>
      <c r="N134" s="122"/>
      <c r="O134" s="122"/>
      <c r="P134" s="122"/>
      <c r="Q134" s="122"/>
      <c r="R134" s="122"/>
      <c r="S134" s="122"/>
      <c r="T134" s="122"/>
      <c r="U134" s="122"/>
      <c r="V134" s="122"/>
      <c r="W134" s="122"/>
      <c r="X134" s="122"/>
      <c r="Y134" s="122"/>
      <c r="Z134" s="122"/>
    </row>
    <row r="135" ht="48.0" customHeight="1">
      <c r="A135" s="188" t="str">
        <f>'HECVAT - Full | Vendor Response'!A131</f>
        <v>CHNG-08</v>
      </c>
      <c r="B135" s="188" t="str">
        <f>'HECVAT - Full | Vendor Response'!B131</f>
        <v>Do you have a technology roadmap, for at least the next 2 years, for enhancements and bug fixes for the product/service being assessed?</v>
      </c>
      <c r="C135" s="189" t="str">
        <f>'HECVAT - Full | Vendor Response'!C131</f>
        <v>Yes</v>
      </c>
      <c r="D135" s="190" t="str">
        <f>'HECVAT - Full | Vendor Response'!D131</f>
        <v>Roadmap is planned for 24 months, bug fixes are immediate</v>
      </c>
      <c r="E135" s="183" t="s">
        <v>91</v>
      </c>
      <c r="F135" s="184" t="str">
        <f>VLOOKUP($A135,Questions!B$3:T$256,12,FALSE)</f>
        <v>Yes</v>
      </c>
      <c r="G135" s="185"/>
      <c r="H135" s="186">
        <f>VLOOKUP(A135,Questions!B$25:T$295,16,FALSE)</f>
        <v>15</v>
      </c>
      <c r="I135" s="187"/>
      <c r="J135" s="122"/>
      <c r="K135" s="122"/>
      <c r="L135" s="122"/>
      <c r="M135" s="122"/>
      <c r="N135" s="122"/>
      <c r="O135" s="122"/>
      <c r="P135" s="122"/>
      <c r="Q135" s="122"/>
      <c r="R135" s="122"/>
      <c r="S135" s="122"/>
      <c r="T135" s="122"/>
      <c r="U135" s="122"/>
      <c r="V135" s="122"/>
      <c r="W135" s="122"/>
      <c r="X135" s="122"/>
      <c r="Y135" s="122"/>
      <c r="Z135" s="122"/>
    </row>
    <row r="136" ht="48.0" customHeight="1">
      <c r="A136" s="188" t="str">
        <f>'HECVAT - Full | Vendor Response'!A132</f>
        <v>CHNG-09</v>
      </c>
      <c r="B136" s="188" t="str">
        <f>'HECVAT - Full | Vendor Response'!B132</f>
        <v>Is Institution involvement (i.e. technically or organizationally) required during product updates?</v>
      </c>
      <c r="C136" s="189" t="str">
        <f>'HECVAT - Full | Vendor Response'!C132</f>
        <v>No</v>
      </c>
      <c r="D136" s="190" t="str">
        <f>'HECVAT - Full | Vendor Response'!D132</f>
        <v/>
      </c>
      <c r="E136" s="183" t="s">
        <v>91</v>
      </c>
      <c r="F136" s="184" t="str">
        <f>VLOOKUP($A136,Questions!B$3:T$256,12,FALSE)</f>
        <v>Yes</v>
      </c>
      <c r="G136" s="185"/>
      <c r="H136" s="186">
        <f>VLOOKUP(A136,Questions!B$25:T$295,16,FALSE)</f>
        <v>15</v>
      </c>
      <c r="I136" s="187"/>
      <c r="J136" s="122"/>
      <c r="K136" s="122"/>
      <c r="L136" s="122"/>
      <c r="M136" s="122"/>
      <c r="N136" s="122"/>
      <c r="O136" s="122"/>
      <c r="P136" s="122"/>
      <c r="Q136" s="122"/>
      <c r="R136" s="122"/>
      <c r="S136" s="122"/>
      <c r="T136" s="122"/>
      <c r="U136" s="122"/>
      <c r="V136" s="122"/>
      <c r="W136" s="122"/>
      <c r="X136" s="122"/>
      <c r="Y136" s="122"/>
      <c r="Z136" s="122"/>
    </row>
    <row r="137" ht="48.0" customHeight="1">
      <c r="A137" s="188" t="str">
        <f>'HECVAT - Full | Vendor Response'!A133</f>
        <v>CHNG-10</v>
      </c>
      <c r="B137" s="188" t="str">
        <f>'HECVAT - Full | Vendor Response'!B133</f>
        <v>Do you have policy and procedure, currently implemented, managing how critical patches are applied to all systems and applications?</v>
      </c>
      <c r="C137" s="189" t="str">
        <f>'HECVAT - Full | Vendor Response'!C133</f>
        <v>Yes</v>
      </c>
      <c r="D137" s="190" t="str">
        <f>'HECVAT - Full | Vendor Response'!D133</f>
        <v>Critical patches are automatic on our infrastructure</v>
      </c>
      <c r="E137" s="183" t="s">
        <v>91</v>
      </c>
      <c r="F137" s="184" t="str">
        <f>VLOOKUP($A137,Questions!B$3:T$256,12,FALSE)</f>
        <v>Yes</v>
      </c>
      <c r="G137" s="185"/>
      <c r="H137" s="186">
        <f>VLOOKUP(A137,Questions!B$25:T$295,16,FALSE)</f>
        <v>20</v>
      </c>
      <c r="I137" s="187"/>
      <c r="J137" s="122"/>
      <c r="K137" s="122"/>
      <c r="L137" s="122"/>
      <c r="M137" s="122"/>
      <c r="N137" s="122"/>
      <c r="O137" s="122"/>
      <c r="P137" s="122"/>
      <c r="Q137" s="122"/>
      <c r="R137" s="122"/>
      <c r="S137" s="122"/>
      <c r="T137" s="122"/>
      <c r="U137" s="122"/>
      <c r="V137" s="122"/>
      <c r="W137" s="122"/>
      <c r="X137" s="122"/>
      <c r="Y137" s="122"/>
      <c r="Z137" s="122"/>
    </row>
    <row r="138" ht="48.0" customHeight="1">
      <c r="A138" s="188" t="str">
        <f>'HECVAT - Full | Vendor Response'!A134</f>
        <v>CHNG-11</v>
      </c>
      <c r="B138" s="188" t="str">
        <f>'HECVAT - Full | Vendor Response'!B134</f>
        <v>Do you have policy and procedure, currently implemented, guiding how security risks are mitigated until patches can be applied?</v>
      </c>
      <c r="C138" s="189" t="str">
        <f>'HECVAT - Full | Vendor Response'!C134</f>
        <v>Yes</v>
      </c>
      <c r="D138" s="190" t="str">
        <f>'HECVAT - Full | Vendor Response'!D134</f>
        <v>See https://drive.google.com/file/d/1h7tzURCTodImnN-KIUqWBhXti2vgr2SZ/view?usp=drive_link </v>
      </c>
      <c r="E138" s="183" t="s">
        <v>91</v>
      </c>
      <c r="F138" s="184" t="str">
        <f>VLOOKUP($A138,Questions!B$3:T$256,12,FALSE)</f>
        <v>Yes</v>
      </c>
      <c r="G138" s="185"/>
      <c r="H138" s="186">
        <f>VLOOKUP(A138,Questions!B$25:T$295,16,FALSE)</f>
        <v>20</v>
      </c>
      <c r="I138" s="187"/>
      <c r="J138" s="122"/>
      <c r="K138" s="122"/>
      <c r="L138" s="122"/>
      <c r="M138" s="122"/>
      <c r="N138" s="122"/>
      <c r="O138" s="122"/>
      <c r="P138" s="122"/>
      <c r="Q138" s="122"/>
      <c r="R138" s="122"/>
      <c r="S138" s="122"/>
      <c r="T138" s="122"/>
      <c r="U138" s="122"/>
      <c r="V138" s="122"/>
      <c r="W138" s="122"/>
      <c r="X138" s="122"/>
      <c r="Y138" s="122"/>
      <c r="Z138" s="122"/>
    </row>
    <row r="139" ht="48.0" customHeight="1">
      <c r="A139" s="188" t="str">
        <f>'HECVAT - Full | Vendor Response'!A135</f>
        <v>CHNG-12</v>
      </c>
      <c r="B139" s="188" t="str">
        <f>'HECVAT - Full | Vendor Response'!B135</f>
        <v>Are upgrades or system changes installed during off-peak hours or in a manner that does not impact the customer?</v>
      </c>
      <c r="C139" s="189" t="str">
        <f>'HECVAT - Full | Vendor Response'!C135</f>
        <v>Yes</v>
      </c>
      <c r="D139" s="190" t="str">
        <f>'HECVAT - Full | Vendor Response'!D135</f>
        <v>Via our scheduled update and also via our continually deployment strategy. Scheduled maintenance is planned two-weeks out. Scheduled maintenance windows are scheduled during periods when usage is at its lowest, i.e., weekends and holidays. Scheduled maintenance is communicated two-weeks prior, using a variety of systems:  1. Email to technical contacts 2. Notifications on our status pages (individuals can subscribe) 3. Messaging posted on www.goqwickly.com/support and 4. In-application messaging. Scheduled maintenance periods are uncommon for Qwickly products, only approximately one hour of scheduled maintenance has taken place in the last year.  
</v>
      </c>
      <c r="E139" s="183" t="s">
        <v>91</v>
      </c>
      <c r="F139" s="184" t="str">
        <f>VLOOKUP($A139,Questions!B$3:T$256,12,FALSE)</f>
        <v>Yes</v>
      </c>
      <c r="G139" s="185"/>
      <c r="H139" s="186">
        <f>VLOOKUP(A139,Questions!B$25:T$295,16,FALSE)</f>
        <v>15</v>
      </c>
      <c r="I139" s="187"/>
      <c r="J139" s="122"/>
      <c r="K139" s="122"/>
      <c r="L139" s="122"/>
      <c r="M139" s="122"/>
      <c r="N139" s="122"/>
      <c r="O139" s="122"/>
      <c r="P139" s="122"/>
      <c r="Q139" s="122"/>
      <c r="R139" s="122"/>
      <c r="S139" s="122"/>
      <c r="T139" s="122"/>
      <c r="U139" s="122"/>
      <c r="V139" s="122"/>
      <c r="W139" s="122"/>
      <c r="X139" s="122"/>
      <c r="Y139" s="122"/>
      <c r="Z139" s="122"/>
    </row>
    <row r="140" ht="48.0" customHeight="1">
      <c r="A140" s="188" t="str">
        <f>'HECVAT - Full | Vendor Response'!A136</f>
        <v>CHNG-13</v>
      </c>
      <c r="B140" s="188" t="str">
        <f>'HECVAT - Full | Vendor Response'!B136</f>
        <v>Do procedures exist to provide that emergency changes are documented and authorized (including after the fact approval)?</v>
      </c>
      <c r="C140" s="189" t="str">
        <f>'HECVAT - Full | Vendor Response'!C136</f>
        <v>Yes</v>
      </c>
      <c r="D140" s="190" t="str">
        <f>'HECVAT - Full | Vendor Response'!D136</f>
        <v>See https://drive.google.com/file/d/1h7tzURCTodImnN-KIUqWBhXti2vgr2SZ/view?usp=drive_link </v>
      </c>
      <c r="E140" s="183" t="s">
        <v>91</v>
      </c>
      <c r="F140" s="184" t="str">
        <f>VLOOKUP($A140,Questions!B$3:T$256,12,FALSE)</f>
        <v>Yes</v>
      </c>
      <c r="G140" s="185"/>
      <c r="H140" s="186">
        <f>VLOOKUP(A140,Questions!B$25:T$295,16,FALSE)</f>
        <v>15</v>
      </c>
      <c r="I140" s="187"/>
      <c r="J140" s="122"/>
      <c r="K140" s="122"/>
      <c r="L140" s="122"/>
      <c r="M140" s="122"/>
      <c r="N140" s="122"/>
      <c r="O140" s="122"/>
      <c r="P140" s="122"/>
      <c r="Q140" s="122"/>
      <c r="R140" s="122"/>
      <c r="S140" s="122"/>
      <c r="T140" s="122"/>
      <c r="U140" s="122"/>
      <c r="V140" s="122"/>
      <c r="W140" s="122"/>
      <c r="X140" s="122"/>
      <c r="Y140" s="122"/>
      <c r="Z140" s="122"/>
    </row>
    <row r="141" ht="48.0" customHeight="1">
      <c r="A141" s="188" t="str">
        <f>'HECVAT - Full | Vendor Response'!A137</f>
        <v>CHNG-14</v>
      </c>
      <c r="B141" s="188" t="str">
        <f>'HECVAT - Full | Vendor Response'!B137</f>
        <v>Do you have an implemented system configuration management process? (e.g. secure "gold" images, etc.)</v>
      </c>
      <c r="C141" s="189" t="str">
        <f>'HECVAT - Full | Vendor Response'!C137</f>
        <v>Yes</v>
      </c>
      <c r="D141" s="201" t="str">
        <f>'HECVAT - Full | Vendor Response'!D137</f>
        <v>https://drive.google.com/file/d/1KMPS9qYnMo-cD3aXmGQtFforIkd9LHjg/view?usp=sharing </v>
      </c>
      <c r="E141" s="183" t="s">
        <v>91</v>
      </c>
      <c r="F141" s="184" t="str">
        <f>VLOOKUP($A141,Questions!B$3:T$256,12,FALSE)</f>
        <v>Yes</v>
      </c>
      <c r="G141" s="185"/>
      <c r="H141" s="186">
        <f>VLOOKUP(A141,Questions!B$25:T$295,16,FALSE)</f>
        <v>25</v>
      </c>
      <c r="I141" s="187"/>
      <c r="J141" s="122"/>
      <c r="K141" s="122"/>
      <c r="L141" s="122"/>
      <c r="M141" s="122"/>
      <c r="N141" s="122"/>
      <c r="O141" s="122"/>
      <c r="P141" s="122"/>
      <c r="Q141" s="122"/>
      <c r="R141" s="122"/>
      <c r="S141" s="122"/>
      <c r="T141" s="122"/>
      <c r="U141" s="122"/>
      <c r="V141" s="122"/>
      <c r="W141" s="122"/>
      <c r="X141" s="122"/>
      <c r="Y141" s="122"/>
      <c r="Z141" s="122"/>
    </row>
    <row r="142" ht="48.0" customHeight="1">
      <c r="A142" s="188" t="str">
        <f>'HECVAT - Full | Vendor Response'!A138</f>
        <v>CHNG-15</v>
      </c>
      <c r="B142" s="188" t="str">
        <f>'HECVAT - Full | Vendor Response'!B138</f>
        <v>Do you have a systems management and configuration strategy that encompasses servers, appliances, cloud services, applications, and mobile devices (company and employee owned)?</v>
      </c>
      <c r="C142" s="189" t="str">
        <f>'HECVAT - Full | Vendor Response'!C138</f>
        <v>Yes</v>
      </c>
      <c r="D142" s="202" t="str">
        <f>'HECVAT - Full | Vendor Response'!D138</f>
        <v>See Configuration Management Policy https://drive.google.com/file/d/1nTjmlC2pUVmeRQ6OjLs1Ric6AbPNmlq9/view?usp=drive_link </v>
      </c>
      <c r="E142" s="183" t="s">
        <v>91</v>
      </c>
      <c r="F142" s="184" t="str">
        <f>VLOOKUP($A142,Questions!B$3:T$256,12,FALSE)</f>
        <v>Yes</v>
      </c>
      <c r="G142" s="185"/>
      <c r="H142" s="186">
        <f>VLOOKUP(A142,Questions!B$25:T$295,16,FALSE)</f>
        <v>15</v>
      </c>
      <c r="I142" s="187"/>
      <c r="J142" s="122"/>
      <c r="K142" s="122"/>
      <c r="L142" s="122"/>
      <c r="M142" s="122"/>
      <c r="N142" s="122"/>
      <c r="O142" s="122"/>
      <c r="P142" s="122"/>
      <c r="Q142" s="122"/>
      <c r="R142" s="122"/>
      <c r="S142" s="122"/>
      <c r="T142" s="122"/>
      <c r="U142" s="122"/>
      <c r="V142" s="122"/>
      <c r="W142" s="122"/>
      <c r="X142" s="122"/>
      <c r="Y142" s="122"/>
      <c r="Z142" s="122"/>
    </row>
    <row r="143" ht="48.0" customHeight="1">
      <c r="A143" s="207" t="str">
        <f>'HECVAT - Full | Vendor Response'!A139</f>
        <v>Data</v>
      </c>
      <c r="B143" s="208"/>
      <c r="C143" s="192" t="s">
        <v>513</v>
      </c>
      <c r="D143" s="193" t="s">
        <v>71</v>
      </c>
      <c r="E143" s="194" t="s">
        <v>73</v>
      </c>
      <c r="F143" s="195" t="s">
        <v>515</v>
      </c>
      <c r="G143" s="192" t="s">
        <v>516</v>
      </c>
      <c r="H143" s="192" t="s">
        <v>517</v>
      </c>
      <c r="I143" s="196" t="s">
        <v>518</v>
      </c>
      <c r="J143" s="122"/>
      <c r="K143" s="122"/>
      <c r="L143" s="122"/>
      <c r="M143" s="122"/>
      <c r="N143" s="122"/>
      <c r="O143" s="122"/>
      <c r="P143" s="122"/>
      <c r="Q143" s="122"/>
      <c r="R143" s="122"/>
      <c r="S143" s="122"/>
      <c r="T143" s="122"/>
      <c r="U143" s="122"/>
      <c r="V143" s="122"/>
      <c r="W143" s="122"/>
      <c r="X143" s="122"/>
      <c r="Y143" s="122"/>
      <c r="Z143" s="122"/>
    </row>
    <row r="144" ht="48.0" customHeight="1">
      <c r="A144" s="188" t="str">
        <f>'HECVAT - Full | Vendor Response'!A140</f>
        <v>DATA-01</v>
      </c>
      <c r="B144" s="188" t="str">
        <f>'HECVAT - Full | Vendor Response'!B140</f>
        <v>Does the environment provide for dedicated single-tenant capabilities? If not, describe how your product or environment separates data from different customers (e.g., logically, physically, single tenancy, multi-tenancy).</v>
      </c>
      <c r="C144" s="189" t="str">
        <f>'HECVAT - Full | Vendor Response'!C140</f>
        <v>No</v>
      </c>
      <c r="D144" s="202" t="str">
        <f>'HECVAT - Full | Vendor Response'!D140</f>
        <v>Qwickly utilizes the Aurora AWS database which allows for seperation of client data within a single database structure.  Clients can request a paid single tenant capability.</v>
      </c>
      <c r="E144" s="183" t="s">
        <v>91</v>
      </c>
      <c r="F144" s="184" t="str">
        <f>VLOOKUP($A144,Questions!B$3:T$256,12,FALSE)</f>
        <v>Yes</v>
      </c>
      <c r="G144" s="185"/>
      <c r="H144" s="186">
        <f>VLOOKUP(A144,Questions!B$25:T$295,16,FALSE)</f>
        <v>15</v>
      </c>
      <c r="I144" s="187"/>
      <c r="J144" s="122"/>
      <c r="K144" s="122"/>
      <c r="L144" s="122"/>
      <c r="M144" s="122"/>
      <c r="N144" s="122"/>
      <c r="O144" s="122"/>
      <c r="P144" s="122"/>
      <c r="Q144" s="122"/>
      <c r="R144" s="122"/>
      <c r="S144" s="122"/>
      <c r="T144" s="122"/>
      <c r="U144" s="122"/>
      <c r="V144" s="122"/>
      <c r="W144" s="122"/>
      <c r="X144" s="122"/>
      <c r="Y144" s="122"/>
      <c r="Z144" s="122"/>
    </row>
    <row r="145" ht="48.0" customHeight="1">
      <c r="A145" s="188" t="str">
        <f>'HECVAT - Full | Vendor Response'!A141</f>
        <v>DATA-02</v>
      </c>
      <c r="B145" s="188" t="str">
        <f>'HECVAT - Full | Vendor Response'!B141</f>
        <v>Will Institution's data be stored on any devices (database servers, file servers, SAN, NAS, …) configured with non-RFC 1918/4193 (i.e. publicly routable) IP addresses?</v>
      </c>
      <c r="C145" s="189" t="str">
        <f>'HECVAT - Full | Vendor Response'!C141</f>
        <v>No</v>
      </c>
      <c r="D145" s="202" t="str">
        <f>'HECVAT - Full | Vendor Response'!D141</f>
        <v/>
      </c>
      <c r="E145" s="183" t="s">
        <v>91</v>
      </c>
      <c r="F145" s="184" t="str">
        <f>VLOOKUP($A145,Questions!B$3:T$256,12,FALSE)</f>
        <v>No</v>
      </c>
      <c r="G145" s="185"/>
      <c r="H145" s="186">
        <f>VLOOKUP(A145,Questions!B$25:T$295,16,FALSE)</f>
        <v>25</v>
      </c>
      <c r="I145" s="187"/>
      <c r="J145" s="122"/>
      <c r="K145" s="122"/>
      <c r="L145" s="122"/>
      <c r="M145" s="122"/>
      <c r="N145" s="122"/>
      <c r="O145" s="122"/>
      <c r="P145" s="122"/>
      <c r="Q145" s="122"/>
      <c r="R145" s="122"/>
      <c r="S145" s="122"/>
      <c r="T145" s="122"/>
      <c r="U145" s="122"/>
      <c r="V145" s="122"/>
      <c r="W145" s="122"/>
      <c r="X145" s="122"/>
      <c r="Y145" s="122"/>
      <c r="Z145" s="122"/>
    </row>
    <row r="146" ht="48.0" customHeight="1">
      <c r="A146" s="188" t="str">
        <f>'HECVAT - Full | Vendor Response'!A142</f>
        <v>DATA-03</v>
      </c>
      <c r="B146" s="188" t="str">
        <f>'HECVAT - Full | Vendor Response'!B142</f>
        <v>Is sensitive data encrypted, using secure protocols/algorithms, in transport? (e.g. system-to-client)</v>
      </c>
      <c r="C146" s="189" t="str">
        <f>'HECVAT - Full | Vendor Response'!C142</f>
        <v>Yes</v>
      </c>
      <c r="D146" s="202" t="str">
        <f>'HECVAT - Full | Vendor Response'!D142</f>
        <v>Amazon RDS supports using Transparent Data Encryption (TDE) to encrypt stored data</v>
      </c>
      <c r="E146" s="183" t="s">
        <v>91</v>
      </c>
      <c r="F146" s="184" t="str">
        <f>VLOOKUP($A146,Questions!B$3:T$256,12,FALSE)</f>
        <v>Yes</v>
      </c>
      <c r="G146" s="185"/>
      <c r="H146" s="186">
        <f>VLOOKUP(A146,Questions!B$25:T$295,16,FALSE)</f>
        <v>40</v>
      </c>
      <c r="I146" s="187"/>
      <c r="J146" s="122"/>
      <c r="K146" s="122"/>
      <c r="L146" s="122"/>
      <c r="M146" s="122"/>
      <c r="N146" s="122"/>
      <c r="O146" s="122"/>
      <c r="P146" s="122"/>
      <c r="Q146" s="122"/>
      <c r="R146" s="122"/>
      <c r="S146" s="122"/>
      <c r="T146" s="122"/>
      <c r="U146" s="122"/>
      <c r="V146" s="122"/>
      <c r="W146" s="122"/>
      <c r="X146" s="122"/>
      <c r="Y146" s="122"/>
      <c r="Z146" s="122"/>
    </row>
    <row r="147" ht="48.0" customHeight="1">
      <c r="A147" s="188" t="str">
        <f>'HECVAT - Full | Vendor Response'!A143</f>
        <v>DATA-04</v>
      </c>
      <c r="B147" s="188" t="str">
        <f>'HECVAT - Full | Vendor Response'!B143</f>
        <v>Is sensitive data encrypted, using secure protocols/algorithms, in storage? (e.g. disk encryption, at-rest, files, and within a running database)</v>
      </c>
      <c r="C147" s="189" t="str">
        <f>'HECVAT - Full | Vendor Response'!C143</f>
        <v>Yes</v>
      </c>
      <c r="D147" s="202" t="str">
        <f>'HECVAT - Full | Vendor Response'!D143</f>
        <v>Industry standard AES-256 encryption algorithm</v>
      </c>
      <c r="E147" s="183" t="s">
        <v>91</v>
      </c>
      <c r="F147" s="184" t="str">
        <f>VLOOKUP($A147,Questions!B$3:T$256,12,FALSE)</f>
        <v>Yes</v>
      </c>
      <c r="G147" s="185"/>
      <c r="H147" s="186">
        <f>VLOOKUP(A147,Questions!B$25:T$295,16,FALSE)</f>
        <v>25</v>
      </c>
      <c r="I147" s="187"/>
      <c r="J147" s="122"/>
      <c r="K147" s="122"/>
      <c r="L147" s="122"/>
      <c r="M147" s="122"/>
      <c r="N147" s="122"/>
      <c r="O147" s="122"/>
      <c r="P147" s="122"/>
      <c r="Q147" s="122"/>
      <c r="R147" s="122"/>
      <c r="S147" s="122"/>
      <c r="T147" s="122"/>
      <c r="U147" s="122"/>
      <c r="V147" s="122"/>
      <c r="W147" s="122"/>
      <c r="X147" s="122"/>
      <c r="Y147" s="122"/>
      <c r="Z147" s="122"/>
    </row>
    <row r="148" ht="48.0" customHeight="1">
      <c r="A148" s="188" t="str">
        <f>'HECVAT - Full | Vendor Response'!A144</f>
        <v>DATA-05</v>
      </c>
      <c r="B148" s="188" t="str">
        <f>'HECVAT - Full | Vendor Response'!B144</f>
        <v>Do all cryptographic modules in use in your product conform to the Federal Information Processing Standards (FIPS PUB 140-3)?</v>
      </c>
      <c r="C148" s="189" t="str">
        <f>'HECVAT - Full | Vendor Response'!C144</f>
        <v>No</v>
      </c>
      <c r="D148" s="202" t="str">
        <f>'HECVAT - Full | Vendor Response'!D144</f>
        <v>Not applicable</v>
      </c>
      <c r="E148" s="183" t="s">
        <v>91</v>
      </c>
      <c r="F148" s="184" t="str">
        <f>VLOOKUP($A148,Questions!B$3:T$256,12,FALSE)</f>
        <v>Yes</v>
      </c>
      <c r="G148" s="185"/>
      <c r="H148" s="186">
        <f>VLOOKUP(A148,Questions!B$25:T$295,16,FALSE)</f>
        <v>25</v>
      </c>
      <c r="I148" s="187"/>
      <c r="J148" s="122"/>
      <c r="K148" s="122"/>
      <c r="L148" s="122"/>
      <c r="M148" s="122"/>
      <c r="N148" s="122"/>
      <c r="O148" s="122"/>
      <c r="P148" s="122"/>
      <c r="Q148" s="122"/>
      <c r="R148" s="122"/>
      <c r="S148" s="122"/>
      <c r="T148" s="122"/>
      <c r="U148" s="122"/>
      <c r="V148" s="122"/>
      <c r="W148" s="122"/>
      <c r="X148" s="122"/>
      <c r="Y148" s="122"/>
      <c r="Z148" s="122"/>
    </row>
    <row r="149" ht="48.0" customHeight="1">
      <c r="A149" s="188" t="str">
        <f>'HECVAT - Full | Vendor Response'!A145</f>
        <v>DATA-06</v>
      </c>
      <c r="B149" s="188" t="str">
        <f>'HECVAT - Full | Vendor Response'!B145</f>
        <v>At the completion of this contract, will data be returned to the institution and deleted from all your systems and archives?</v>
      </c>
      <c r="C149" s="189" t="str">
        <f>'HECVAT - Full | Vendor Response'!C145</f>
        <v>Yes</v>
      </c>
      <c r="D149" s="202" t="str">
        <f>'HECVAT - Full | Vendor Response'!D145</f>
        <v>Data instances are automatically deleted 60 days after a client leaves the platform or after the expiration of a trial/pilot. This waiting period provides ample time to download data. Records and data-points can be deleted immediately upon leaving the platform by client request.
More information available at: https://qwickly.zendesk.com/hc/en-us/articles/360060879271-Data-Centers-Storage-and-Deletion </v>
      </c>
      <c r="E149" s="183" t="s">
        <v>91</v>
      </c>
      <c r="F149" s="184" t="str">
        <f>VLOOKUP($A149,Questions!B$3:T$256,12,FALSE)</f>
        <v>Yes</v>
      </c>
      <c r="G149" s="185"/>
      <c r="H149" s="186">
        <f>VLOOKUP(A149,Questions!B$25:T$295,16,FALSE)</f>
        <v>20</v>
      </c>
      <c r="I149" s="187"/>
      <c r="J149" s="122"/>
      <c r="K149" s="122"/>
      <c r="L149" s="122"/>
      <c r="M149" s="122"/>
      <c r="N149" s="122"/>
      <c r="O149" s="122"/>
      <c r="P149" s="122"/>
      <c r="Q149" s="122"/>
      <c r="R149" s="122"/>
      <c r="S149" s="122"/>
      <c r="T149" s="122"/>
      <c r="U149" s="122"/>
      <c r="V149" s="122"/>
      <c r="W149" s="122"/>
      <c r="X149" s="122"/>
      <c r="Y149" s="122"/>
      <c r="Z149" s="122"/>
    </row>
    <row r="150" ht="48.0" customHeight="1">
      <c r="A150" s="188" t="str">
        <f>'HECVAT - Full | Vendor Response'!A146</f>
        <v>DATA-07</v>
      </c>
      <c r="B150" s="188" t="str">
        <f>'HECVAT - Full | Vendor Response'!B146</f>
        <v>Will the institution's data be available within the system for a period of time at the completion of this contract?</v>
      </c>
      <c r="C150" s="189" t="str">
        <f>'HECVAT - Full | Vendor Response'!C146</f>
        <v>Yes</v>
      </c>
      <c r="D150" s="202" t="str">
        <f>'HECVAT - Full | Vendor Response'!D146</f>
        <v>Data instances are automatically deleted 60 days after a client leaves the platform or after the expiration of a trial/pilot. This waiting period provides ample time to download data.</v>
      </c>
      <c r="E150" s="183" t="s">
        <v>91</v>
      </c>
      <c r="F150" s="184" t="str">
        <f>VLOOKUP($A150,Questions!B$3:T$256,12,FALSE)</f>
        <v>Yes</v>
      </c>
      <c r="G150" s="185"/>
      <c r="H150" s="186">
        <f>VLOOKUP(A150,Questions!B$25:T$295,16,FALSE)</f>
        <v>25</v>
      </c>
      <c r="I150" s="187"/>
      <c r="J150" s="122"/>
      <c r="K150" s="122"/>
      <c r="L150" s="122"/>
      <c r="M150" s="122"/>
      <c r="N150" s="122"/>
      <c r="O150" s="122"/>
      <c r="P150" s="122"/>
      <c r="Q150" s="122"/>
      <c r="R150" s="122"/>
      <c r="S150" s="122"/>
      <c r="T150" s="122"/>
      <c r="U150" s="122"/>
      <c r="V150" s="122"/>
      <c r="W150" s="122"/>
      <c r="X150" s="122"/>
      <c r="Y150" s="122"/>
      <c r="Z150" s="122"/>
    </row>
    <row r="151" ht="48.0" customHeight="1">
      <c r="A151" s="188" t="str">
        <f>'HECVAT - Full | Vendor Response'!A147</f>
        <v>DATA-08</v>
      </c>
      <c r="B151" s="188" t="str">
        <f>'HECVAT - Full | Vendor Response'!B147</f>
        <v>Can the Institution extract a full or partial backup of data?</v>
      </c>
      <c r="C151" s="189" t="str">
        <f>'HECVAT - Full | Vendor Response'!C147</f>
        <v>Yes</v>
      </c>
      <c r="D151" s="202" t="str">
        <f>'HECVAT - Full | Vendor Response'!D147</f>
        <v>Via their admin portal</v>
      </c>
      <c r="E151" s="183" t="s">
        <v>91</v>
      </c>
      <c r="F151" s="184" t="str">
        <f>VLOOKUP($A151,Questions!B$3:T$256,12,FALSE)</f>
        <v>Yes</v>
      </c>
      <c r="G151" s="185"/>
      <c r="H151" s="186">
        <f>VLOOKUP(A151,Questions!B$25:T$295,16,FALSE)</f>
        <v>20</v>
      </c>
      <c r="I151" s="187"/>
      <c r="J151" s="122"/>
      <c r="K151" s="122"/>
      <c r="L151" s="122"/>
      <c r="M151" s="122"/>
      <c r="N151" s="122"/>
      <c r="O151" s="122"/>
      <c r="P151" s="122"/>
      <c r="Q151" s="122"/>
      <c r="R151" s="122"/>
      <c r="S151" s="122"/>
      <c r="T151" s="122"/>
      <c r="U151" s="122"/>
      <c r="V151" s="122"/>
      <c r="W151" s="122"/>
      <c r="X151" s="122"/>
      <c r="Y151" s="122"/>
      <c r="Z151" s="122"/>
    </row>
    <row r="152" ht="48.0" customHeight="1">
      <c r="A152" s="188" t="str">
        <f>'HECVAT - Full | Vendor Response'!A148</f>
        <v>DATA-09</v>
      </c>
      <c r="B152" s="188" t="str">
        <f>'HECVAT - Full | Vendor Response'!B148</f>
        <v>Are ownership rights to all data, inputs, outputs, and metadata retained by the institution?</v>
      </c>
      <c r="C152" s="189" t="str">
        <f>'HECVAT - Full | Vendor Response'!C148</f>
        <v>Yes</v>
      </c>
      <c r="D152" s="202" t="str">
        <f>'HECVAT - Full | Vendor Response'!D148</f>
        <v>No data is offered externally, or sold. All data is owned by the institution</v>
      </c>
      <c r="E152" s="183" t="s">
        <v>91</v>
      </c>
      <c r="F152" s="184" t="str">
        <f>VLOOKUP($A152,Questions!B$3:T$256,12,FALSE)</f>
        <v>Yes</v>
      </c>
      <c r="G152" s="185"/>
      <c r="H152" s="186">
        <f>VLOOKUP(A152,Questions!B$25:T$295,16,FALSE)</f>
        <v>15</v>
      </c>
      <c r="I152" s="187"/>
      <c r="J152" s="122"/>
      <c r="K152" s="122"/>
      <c r="L152" s="122"/>
      <c r="M152" s="122"/>
      <c r="N152" s="122"/>
      <c r="O152" s="122"/>
      <c r="P152" s="122"/>
      <c r="Q152" s="122"/>
      <c r="R152" s="122"/>
      <c r="S152" s="122"/>
      <c r="T152" s="122"/>
      <c r="U152" s="122"/>
      <c r="V152" s="122"/>
      <c r="W152" s="122"/>
      <c r="X152" s="122"/>
      <c r="Y152" s="122"/>
      <c r="Z152" s="122"/>
    </row>
    <row r="153" ht="48.0" customHeight="1">
      <c r="A153" s="188" t="str">
        <f>'HECVAT - Full | Vendor Response'!A149</f>
        <v>DATA-10</v>
      </c>
      <c r="B153" s="188" t="str">
        <f>'HECVAT - Full | Vendor Response'!B149</f>
        <v>Are these rights retained even through a provider acquisition or bankruptcy event?</v>
      </c>
      <c r="C153" s="189" t="str">
        <f>'HECVAT - Full | Vendor Response'!C149</f>
        <v>Yes</v>
      </c>
      <c r="D153" s="202" t="str">
        <f>'HECVAT - Full | Vendor Response'!D149</f>
        <v/>
      </c>
      <c r="E153" s="183" t="s">
        <v>91</v>
      </c>
      <c r="F153" s="184" t="str">
        <f>VLOOKUP($A153,Questions!B$3:T$256,12,FALSE)</f>
        <v>Yes</v>
      </c>
      <c r="G153" s="185"/>
      <c r="H153" s="186">
        <f>VLOOKUP(A153,Questions!B$25:T$295,16,FALSE)</f>
        <v>25</v>
      </c>
      <c r="I153" s="187"/>
      <c r="J153" s="122"/>
      <c r="K153" s="122"/>
      <c r="L153" s="122"/>
      <c r="M153" s="122"/>
      <c r="N153" s="122"/>
      <c r="O153" s="122"/>
      <c r="P153" s="122"/>
      <c r="Q153" s="122"/>
      <c r="R153" s="122"/>
      <c r="S153" s="122"/>
      <c r="T153" s="122"/>
      <c r="U153" s="122"/>
      <c r="V153" s="122"/>
      <c r="W153" s="122"/>
      <c r="X153" s="122"/>
      <c r="Y153" s="122"/>
      <c r="Z153" s="122"/>
    </row>
    <row r="154" ht="48.0" customHeight="1">
      <c r="A154" s="188" t="str">
        <f>'HECVAT - Full | Vendor Response'!A150</f>
        <v>DATA-11</v>
      </c>
      <c r="B154" s="188" t="str">
        <f>'HECVAT - Full | Vendor Response'!B150</f>
        <v>In the event of imminent bankruptcy, closing of business, or retirement of service, will you provide 90 days for customers to get their data out of the system and migrate applications?</v>
      </c>
      <c r="C154" s="189" t="str">
        <f>'HECVAT - Full | Vendor Response'!C150</f>
        <v>Yes</v>
      </c>
      <c r="D154" s="202" t="str">
        <f>'HECVAT - Full | Vendor Response'!D150</f>
        <v>If there is imminent closure of the business, the primary institutional, technical, and billing contacts for the institution will be emailed with instructions on how to obtain their data.</v>
      </c>
      <c r="E154" s="183" t="s">
        <v>91</v>
      </c>
      <c r="F154" s="184" t="str">
        <f>VLOOKUP($A154,Questions!B$3:T$256,12,FALSE)</f>
        <v>Yes</v>
      </c>
      <c r="G154" s="185"/>
      <c r="H154" s="186">
        <f>VLOOKUP(A154,Questions!B$25:T$295,16,FALSE)</f>
        <v>15</v>
      </c>
      <c r="I154" s="187"/>
      <c r="J154" s="122"/>
      <c r="K154" s="122"/>
      <c r="L154" s="122"/>
      <c r="M154" s="122"/>
      <c r="N154" s="122"/>
      <c r="O154" s="122"/>
      <c r="P154" s="122"/>
      <c r="Q154" s="122"/>
      <c r="R154" s="122"/>
      <c r="S154" s="122"/>
      <c r="T154" s="122"/>
      <c r="U154" s="122"/>
      <c r="V154" s="122"/>
      <c r="W154" s="122"/>
      <c r="X154" s="122"/>
      <c r="Y154" s="122"/>
      <c r="Z154" s="122"/>
    </row>
    <row r="155" ht="48.0" customHeight="1">
      <c r="A155" s="188" t="str">
        <f>'HECVAT - Full | Vendor Response'!A151</f>
        <v>DATA-12</v>
      </c>
      <c r="B155" s="188" t="str">
        <f>'HECVAT - Full | Vendor Response'!B151</f>
        <v>Are involatile backup copies made according to pre-defined schedules and securely stored and protected?</v>
      </c>
      <c r="C155" s="189" t="str">
        <f>'HECVAT - Full | Vendor Response'!C151</f>
        <v>Yes</v>
      </c>
      <c r="D155" s="202" t="str">
        <f>'HECVAT - Full | Vendor Response'!D151</f>
        <v>Via AWS backup.  Amazon RDS creates and saves automated backups of your DB instance or Multi-AZ DB cluster during the backup window</v>
      </c>
      <c r="E155" s="183" t="s">
        <v>91</v>
      </c>
      <c r="F155" s="184" t="str">
        <f>VLOOKUP($A155,Questions!B$3:T$256,12,FALSE)</f>
        <v>Yes</v>
      </c>
      <c r="G155" s="185"/>
      <c r="H155" s="186">
        <f>VLOOKUP(A155,Questions!B$25:T$295,16,FALSE)</f>
        <v>15</v>
      </c>
      <c r="I155" s="187"/>
      <c r="J155" s="122"/>
      <c r="K155" s="122"/>
      <c r="L155" s="122"/>
      <c r="M155" s="122"/>
      <c r="N155" s="122"/>
      <c r="O155" s="122"/>
      <c r="P155" s="122"/>
      <c r="Q155" s="122"/>
      <c r="R155" s="122"/>
      <c r="S155" s="122"/>
      <c r="T155" s="122"/>
      <c r="U155" s="122"/>
      <c r="V155" s="122"/>
      <c r="W155" s="122"/>
      <c r="X155" s="122"/>
      <c r="Y155" s="122"/>
      <c r="Z155" s="122"/>
    </row>
    <row r="156" ht="48.0" customHeight="1">
      <c r="A156" s="188" t="str">
        <f>'HECVAT - Full | Vendor Response'!A152</f>
        <v>DATA-13</v>
      </c>
      <c r="B156" s="188" t="str">
        <f>'HECVAT - Full | Vendor Response'!B152</f>
        <v>Do current backups include all operating system software, utilities, security software, application software, and data files necessary for recovery?</v>
      </c>
      <c r="C156" s="189" t="str">
        <f>'HECVAT - Full | Vendor Response'!C152</f>
        <v>Yes</v>
      </c>
      <c r="D156" s="202" t="str">
        <f>'HECVAT - Full | Vendor Response'!D152</f>
        <v>Utilize AWS Backup. AWS Backup is a fully managed backup service centralizing and automating the backup of data across AWS services.</v>
      </c>
      <c r="E156" s="183" t="s">
        <v>91</v>
      </c>
      <c r="F156" s="184" t="str">
        <f>VLOOKUP($A156,Questions!B$3:T$256,12,FALSE)</f>
        <v>Yes</v>
      </c>
      <c r="G156" s="185"/>
      <c r="H156" s="186">
        <f>VLOOKUP(A156,Questions!B$25:T$295,16,FALSE)</f>
        <v>20</v>
      </c>
      <c r="I156" s="187"/>
      <c r="J156" s="122"/>
      <c r="K156" s="122"/>
      <c r="L156" s="122"/>
      <c r="M156" s="122"/>
      <c r="N156" s="122"/>
      <c r="O156" s="122"/>
      <c r="P156" s="122"/>
      <c r="Q156" s="122"/>
      <c r="R156" s="122"/>
      <c r="S156" s="122"/>
      <c r="T156" s="122"/>
      <c r="U156" s="122"/>
      <c r="V156" s="122"/>
      <c r="W156" s="122"/>
      <c r="X156" s="122"/>
      <c r="Y156" s="122"/>
      <c r="Z156" s="122"/>
    </row>
    <row r="157" ht="48.0" customHeight="1">
      <c r="A157" s="188" t="str">
        <f>'HECVAT - Full | Vendor Response'!A153</f>
        <v>DATA-14</v>
      </c>
      <c r="B157" s="188" t="str">
        <f>'HECVAT - Full | Vendor Response'!B153</f>
        <v>Are you performing off site backups? (i.e. digitally moved off site)</v>
      </c>
      <c r="C157" s="189" t="str">
        <f>'HECVAT - Full | Vendor Response'!C153</f>
        <v>Yes</v>
      </c>
      <c r="D157" s="202" t="str">
        <f>'HECVAT - Full | Vendor Response'!D153</f>
        <v>Via AWS</v>
      </c>
      <c r="E157" s="183" t="s">
        <v>91</v>
      </c>
      <c r="F157" s="184" t="str">
        <f>VLOOKUP($A157,Questions!B$3:T$256,12,FALSE)</f>
        <v>Yes</v>
      </c>
      <c r="G157" s="185"/>
      <c r="H157" s="186">
        <f>VLOOKUP(A157,Questions!B$25:T$295,16,FALSE)</f>
        <v>20</v>
      </c>
      <c r="I157" s="187"/>
      <c r="J157" s="122"/>
      <c r="K157" s="122"/>
      <c r="L157" s="122"/>
      <c r="M157" s="122"/>
      <c r="N157" s="122"/>
      <c r="O157" s="122"/>
      <c r="P157" s="122"/>
      <c r="Q157" s="122"/>
      <c r="R157" s="122"/>
      <c r="S157" s="122"/>
      <c r="T157" s="122"/>
      <c r="U157" s="122"/>
      <c r="V157" s="122"/>
      <c r="W157" s="122"/>
      <c r="X157" s="122"/>
      <c r="Y157" s="122"/>
      <c r="Z157" s="122"/>
    </row>
    <row r="158" ht="48.0" customHeight="1">
      <c r="A158" s="188" t="str">
        <f>'HECVAT - Full | Vendor Response'!A154</f>
        <v>DATA-15</v>
      </c>
      <c r="B158" s="188" t="str">
        <f>'HECVAT - Full | Vendor Response'!B154</f>
        <v>Are physical backups taken off site? (i.e. physically moved off site)</v>
      </c>
      <c r="C158" s="189" t="str">
        <f>'HECVAT - Full | Vendor Response'!C154</f>
        <v>No</v>
      </c>
      <c r="D158" s="202" t="str">
        <f>'HECVAT - Full | Vendor Response'!D154</f>
        <v>No physical backups are created, ever</v>
      </c>
      <c r="E158" s="183" t="s">
        <v>91</v>
      </c>
      <c r="F158" s="184" t="str">
        <f>VLOOKUP($A158,Questions!B$3:T$256,12,FALSE)</f>
        <v>Yes</v>
      </c>
      <c r="G158" s="185"/>
      <c r="H158" s="186">
        <f>VLOOKUP(A158,Questions!B$25:T$295,16,FALSE)</f>
        <v>20</v>
      </c>
      <c r="I158" s="187"/>
      <c r="J158" s="122"/>
      <c r="K158" s="122"/>
      <c r="L158" s="122"/>
      <c r="M158" s="122"/>
      <c r="N158" s="122"/>
      <c r="O158" s="122"/>
      <c r="P158" s="122"/>
      <c r="Q158" s="122"/>
      <c r="R158" s="122"/>
      <c r="S158" s="122"/>
      <c r="T158" s="122"/>
      <c r="U158" s="122"/>
      <c r="V158" s="122"/>
      <c r="W158" s="122"/>
      <c r="X158" s="122"/>
      <c r="Y158" s="122"/>
      <c r="Z158" s="122"/>
    </row>
    <row r="159" ht="65.25" customHeight="1">
      <c r="A159" s="188" t="str">
        <f>'HECVAT - Full | Vendor Response'!A155</f>
        <v>DATA-16</v>
      </c>
      <c r="B159" s="188" t="str">
        <f>'HECVAT - Full | Vendor Response'!B155</f>
        <v>Do backups containing the institution's data ever leave the Institution's Data Zone either physically or via network routing?</v>
      </c>
      <c r="C159" s="189" t="str">
        <f>'HECVAT - Full | Vendor Response'!C155</f>
        <v>No</v>
      </c>
      <c r="D159" s="202" t="str">
        <f>'HECVAT - Full | Vendor Response'!D155</f>
        <v/>
      </c>
      <c r="E159" s="183" t="s">
        <v>91</v>
      </c>
      <c r="F159" s="184" t="str">
        <f>VLOOKUP($A159,Questions!B$3:T$256,12,FALSE)</f>
        <v>No</v>
      </c>
      <c r="G159" s="185"/>
      <c r="H159" s="186">
        <f>VLOOKUP(A159,Questions!B$25:T$295,16,FALSE)</f>
        <v>25</v>
      </c>
      <c r="I159" s="187"/>
      <c r="J159" s="122"/>
      <c r="K159" s="122"/>
      <c r="L159" s="122"/>
      <c r="M159" s="122"/>
      <c r="N159" s="122"/>
      <c r="O159" s="122"/>
      <c r="P159" s="122"/>
      <c r="Q159" s="122"/>
      <c r="R159" s="122"/>
      <c r="S159" s="122"/>
      <c r="T159" s="122"/>
      <c r="U159" s="122"/>
      <c r="V159" s="122"/>
      <c r="W159" s="122"/>
      <c r="X159" s="122"/>
      <c r="Y159" s="122"/>
      <c r="Z159" s="122"/>
    </row>
    <row r="160" ht="48.0" customHeight="1">
      <c r="A160" s="188" t="str">
        <f>'HECVAT - Full | Vendor Response'!A156</f>
        <v>DATA-17</v>
      </c>
      <c r="B160" s="188" t="str">
        <f>'HECVAT - Full | Vendor Response'!B156</f>
        <v>Are data backups encrypted?</v>
      </c>
      <c r="C160" s="189" t="str">
        <f>'HECVAT - Full | Vendor Response'!C156</f>
        <v>Yes</v>
      </c>
      <c r="D160" s="202" t="str">
        <f>'HECVAT - Full | Vendor Response'!D156</f>
        <v>Utilizing AWS Backup</v>
      </c>
      <c r="E160" s="183" t="s">
        <v>91</v>
      </c>
      <c r="F160" s="184" t="str">
        <f>VLOOKUP($A160,Questions!B$3:T$256,12,FALSE)</f>
        <v>Yes</v>
      </c>
      <c r="G160" s="185"/>
      <c r="H160" s="186">
        <f>VLOOKUP(A160,Questions!B$25:T$295,16,FALSE)</f>
        <v>15</v>
      </c>
      <c r="I160" s="187"/>
      <c r="J160" s="122"/>
      <c r="K160" s="122"/>
      <c r="L160" s="122"/>
      <c r="M160" s="122"/>
      <c r="N160" s="122"/>
      <c r="O160" s="122"/>
      <c r="P160" s="122"/>
      <c r="Q160" s="122"/>
      <c r="R160" s="122"/>
      <c r="S160" s="122"/>
      <c r="T160" s="122"/>
      <c r="U160" s="122"/>
      <c r="V160" s="122"/>
      <c r="W160" s="122"/>
      <c r="X160" s="122"/>
      <c r="Y160" s="122"/>
      <c r="Z160" s="122"/>
    </row>
    <row r="161" ht="48.0" customHeight="1">
      <c r="A161" s="188" t="str">
        <f>'HECVAT - Full | Vendor Response'!A157</f>
        <v>DATA-18</v>
      </c>
      <c r="B161" s="188" t="str">
        <f>'HECVAT - Full | Vendor Response'!B157</f>
        <v>Do you have a cryptographic key management process (generation, exchange, storage, safeguards, use, vetting, and replacement), that is documented and currently implemented, for all system components? (e.g. database, system, web, etc.)</v>
      </c>
      <c r="C161" s="189" t="str">
        <f>'HECVAT - Full | Vendor Response'!C157</f>
        <v>Yes</v>
      </c>
      <c r="D161" s="190" t="str">
        <f>'HECVAT - Full | Vendor Response'!D157</f>
        <v>Qwickly Inc. utilizes the AWS Key Management Service (KMS) in generating, using, storing, archiving, and deleting of keys. Protection of the encryption keys includes limiting access to the keys physically, logically, and through user/role access.  See https://aws.amazon.com/kms/</v>
      </c>
      <c r="E161" s="183" t="s">
        <v>91</v>
      </c>
      <c r="F161" s="184" t="str">
        <f>VLOOKUP($A161,Questions!B$3:T$256,12,FALSE)</f>
        <v>Yes</v>
      </c>
      <c r="G161" s="185"/>
      <c r="H161" s="186">
        <f>VLOOKUP(A161,Questions!B$25:T$295,16,FALSE)</f>
        <v>10</v>
      </c>
      <c r="I161" s="187"/>
      <c r="J161" s="122"/>
      <c r="K161" s="122"/>
      <c r="L161" s="122"/>
      <c r="M161" s="122"/>
      <c r="N161" s="122"/>
      <c r="O161" s="122"/>
      <c r="P161" s="122"/>
      <c r="Q161" s="122"/>
      <c r="R161" s="122"/>
      <c r="S161" s="122"/>
      <c r="T161" s="122"/>
      <c r="U161" s="122"/>
      <c r="V161" s="122"/>
      <c r="W161" s="122"/>
      <c r="X161" s="122"/>
      <c r="Y161" s="122"/>
      <c r="Z161" s="122"/>
    </row>
    <row r="162" ht="48.0" customHeight="1">
      <c r="A162" s="188" t="str">
        <f>'HECVAT - Full | Vendor Response'!A158</f>
        <v>DATA-19</v>
      </c>
      <c r="B162" s="188" t="str">
        <f>'HECVAT - Full | Vendor Response'!B158</f>
        <v>Do you have a media handling process, that is documented and currently implemented that meets established business needs and regulatory requirements, including end-of-life, repurposing, and data sanitization procedures?</v>
      </c>
      <c r="C162" s="189" t="str">
        <f>'HECVAT - Full | Vendor Response'!C158</f>
        <v>Yes</v>
      </c>
      <c r="D162" s="202" t="str">
        <f>'HECVAT - Full | Vendor Response'!D158</f>
        <v>See Media Protection Policy at https://drive.google.com/file/d/1MPE2Us5IPR6Dq2IE_8ZQBngW_Zcr5I3v/view</v>
      </c>
      <c r="E162" s="183" t="s">
        <v>91</v>
      </c>
      <c r="F162" s="184" t="str">
        <f>VLOOKUP($A162,Questions!B$3:T$256,12,FALSE)</f>
        <v>Yes</v>
      </c>
      <c r="G162" s="185"/>
      <c r="H162" s="186">
        <f>VLOOKUP(A162,Questions!B$25:T$295,16,FALSE)</f>
        <v>20</v>
      </c>
      <c r="I162" s="187"/>
      <c r="J162" s="122"/>
      <c r="K162" s="122"/>
      <c r="L162" s="122"/>
      <c r="M162" s="122"/>
      <c r="N162" s="122"/>
      <c r="O162" s="122"/>
      <c r="P162" s="122"/>
      <c r="Q162" s="122"/>
      <c r="R162" s="122"/>
      <c r="S162" s="122"/>
      <c r="T162" s="122"/>
      <c r="U162" s="122"/>
      <c r="V162" s="122"/>
      <c r="W162" s="122"/>
      <c r="X162" s="122"/>
      <c r="Y162" s="122"/>
      <c r="Z162" s="122"/>
    </row>
    <row r="163" ht="48.0" customHeight="1">
      <c r="A163" s="188" t="str">
        <f>'HECVAT - Full | Vendor Response'!A159</f>
        <v>DATA-20</v>
      </c>
      <c r="B163" s="188" t="str">
        <f>'HECVAT - Full | Vendor Response'!B159</f>
        <v>Does the process described in DATA-19 adhere to DoD 5220.22-M and/or NIST SP 800-88 standards?</v>
      </c>
      <c r="C163" s="189" t="str">
        <f>'HECVAT - Full | Vendor Response'!C159</f>
        <v>No</v>
      </c>
      <c r="D163" s="202" t="str">
        <f>'HECVAT - Full | Vendor Response'!D159</f>
        <v>Not applicable</v>
      </c>
      <c r="E163" s="183" t="s">
        <v>91</v>
      </c>
      <c r="F163" s="184" t="str">
        <f>VLOOKUP($A163,Questions!B$3:T$256,12,FALSE)</f>
        <v>Yes</v>
      </c>
      <c r="G163" s="185"/>
      <c r="H163" s="186">
        <f>VLOOKUP(A163,Questions!B$25:T$295,16,FALSE)</f>
        <v>20</v>
      </c>
      <c r="I163" s="187"/>
      <c r="J163" s="122"/>
      <c r="K163" s="122"/>
      <c r="L163" s="122"/>
      <c r="M163" s="122"/>
      <c r="N163" s="122"/>
      <c r="O163" s="122"/>
      <c r="P163" s="122"/>
      <c r="Q163" s="122"/>
      <c r="R163" s="122"/>
      <c r="S163" s="122"/>
      <c r="T163" s="122"/>
      <c r="U163" s="122"/>
      <c r="V163" s="122"/>
      <c r="W163" s="122"/>
      <c r="X163" s="122"/>
      <c r="Y163" s="122"/>
      <c r="Z163" s="122"/>
    </row>
    <row r="164" ht="48.0" customHeight="1">
      <c r="A164" s="188" t="str">
        <f>'HECVAT - Full | Vendor Response'!A160</f>
        <v>DATA-21</v>
      </c>
      <c r="B164" s="188" t="str">
        <f>'HECVAT - Full | Vendor Response'!B160</f>
        <v>Is media used for long-term retention of business data and archival purposes stored in a secure, environmentally protected area?</v>
      </c>
      <c r="C164" s="189" t="str">
        <f>'HECVAT - Full | Vendor Response'!C160</f>
        <v>No</v>
      </c>
      <c r="D164" s="202" t="str">
        <f>'HECVAT - Full | Vendor Response'!D160</f>
        <v>Media is not used</v>
      </c>
      <c r="E164" s="183" t="s">
        <v>91</v>
      </c>
      <c r="F164" s="184" t="str">
        <f>VLOOKUP($A164,Questions!B$3:T$256,12,FALSE)</f>
        <v>Yes</v>
      </c>
      <c r="G164" s="185"/>
      <c r="H164" s="186">
        <f>VLOOKUP(A164,Questions!B$25:T$295,16,FALSE)</f>
        <v>25</v>
      </c>
      <c r="I164" s="187"/>
      <c r="J164" s="122"/>
      <c r="K164" s="122"/>
      <c r="L164" s="122"/>
      <c r="M164" s="122"/>
      <c r="N164" s="122"/>
      <c r="O164" s="122"/>
      <c r="P164" s="122"/>
      <c r="Q164" s="122"/>
      <c r="R164" s="122"/>
      <c r="S164" s="122"/>
      <c r="T164" s="122"/>
      <c r="U164" s="122"/>
      <c r="V164" s="122"/>
      <c r="W164" s="122"/>
      <c r="X164" s="122"/>
      <c r="Y164" s="122"/>
      <c r="Z164" s="122"/>
    </row>
    <row r="165" ht="48.0" customHeight="1">
      <c r="A165" s="188" t="str">
        <f>'HECVAT - Full | Vendor Response'!A161</f>
        <v>DATA-22</v>
      </c>
      <c r="B165" s="188" t="str">
        <f>'HECVAT - Full | Vendor Response'!B161</f>
        <v>Will you handle data in a FERPA compliant manner?</v>
      </c>
      <c r="C165" s="189" t="str">
        <f>'HECVAT - Full | Vendor Response'!C161</f>
        <v>Yes</v>
      </c>
      <c r="D165" s="202" t="str">
        <f>'HECVAT - Full | Vendor Response'!D161</f>
        <v>See FERPA Statement at: https://goqwickly.com/privacy/ </v>
      </c>
      <c r="E165" s="183" t="s">
        <v>91</v>
      </c>
      <c r="F165" s="184" t="str">
        <f>VLOOKUP($A165,Questions!B$3:T$256,12,FALSE)</f>
        <v>Yes</v>
      </c>
      <c r="G165" s="185"/>
      <c r="H165" s="186">
        <f>VLOOKUP(A165,Questions!B$25:T$295,16,FALSE)</f>
        <v>15</v>
      </c>
      <c r="I165" s="187"/>
      <c r="J165" s="122"/>
      <c r="K165" s="122"/>
      <c r="L165" s="122"/>
      <c r="M165" s="122"/>
      <c r="N165" s="122"/>
      <c r="O165" s="122"/>
      <c r="P165" s="122"/>
      <c r="Q165" s="122"/>
      <c r="R165" s="122"/>
      <c r="S165" s="122"/>
      <c r="T165" s="122"/>
      <c r="U165" s="122"/>
      <c r="V165" s="122"/>
      <c r="W165" s="122"/>
      <c r="X165" s="122"/>
      <c r="Y165" s="122"/>
      <c r="Z165" s="122"/>
    </row>
    <row r="166" ht="48.0" customHeight="1">
      <c r="A166" s="188" t="str">
        <f>'HECVAT - Full | Vendor Response'!A162</f>
        <v>DATA-23</v>
      </c>
      <c r="B166" s="188" t="str">
        <f>'HECVAT - Full | Vendor Response'!B162</f>
        <v>Does your staff (or third party) have access to Institutional data (e.g., financial, PHI or other sensitive information) through any means?</v>
      </c>
      <c r="C166" s="189" t="str">
        <f>'HECVAT - Full | Vendor Response'!C162</f>
        <v>No</v>
      </c>
      <c r="D166" s="190" t="str">
        <f>'HECVAT - Full | Vendor Response'!D162</f>
        <v/>
      </c>
      <c r="E166" s="183" t="s">
        <v>91</v>
      </c>
      <c r="F166" s="184" t="str">
        <f>VLOOKUP($A166,Questions!B$3:T$256,12,FALSE)</f>
        <v>Yes</v>
      </c>
      <c r="G166" s="185"/>
      <c r="H166" s="186">
        <f>VLOOKUP(A166,Questions!B$25:T$295,16,FALSE)</f>
        <v>20</v>
      </c>
      <c r="I166" s="187"/>
      <c r="J166" s="122"/>
      <c r="K166" s="122"/>
      <c r="L166" s="122"/>
      <c r="M166" s="122"/>
      <c r="N166" s="122"/>
      <c r="O166" s="122"/>
      <c r="P166" s="122"/>
      <c r="Q166" s="122"/>
      <c r="R166" s="122"/>
      <c r="S166" s="122"/>
      <c r="T166" s="122"/>
      <c r="U166" s="122"/>
      <c r="V166" s="122"/>
      <c r="W166" s="122"/>
      <c r="X166" s="122"/>
      <c r="Y166" s="122"/>
      <c r="Z166" s="122"/>
    </row>
    <row r="167" ht="48.0" customHeight="1">
      <c r="A167" s="188" t="str">
        <f>'HECVAT - Full | Vendor Response'!A163</f>
        <v>DATA-24</v>
      </c>
      <c r="B167" s="188" t="str">
        <f>'HECVAT - Full | Vendor Response'!B163</f>
        <v>Do you have a documented and currently implemented strategy for securing employee workstations when they work remotely? (i.e. not in a trusted computing environment)</v>
      </c>
      <c r="C167" s="189" t="str">
        <f>'HECVAT - Full | Vendor Response'!C163</f>
        <v>Yes</v>
      </c>
      <c r="D167" s="202" t="str">
        <f>'HECVAT - Full | Vendor Response'!D163</f>
        <v>Utlizing Malwarebytes software</v>
      </c>
      <c r="E167" s="183" t="s">
        <v>91</v>
      </c>
      <c r="F167" s="184" t="str">
        <f>VLOOKUP($A167,Questions!B$3:T$256,12,FALSE)</f>
        <v>Yes</v>
      </c>
      <c r="G167" s="185"/>
      <c r="H167" s="186">
        <f>VLOOKUP(A167,Questions!B$25:T$295,16,FALSE)</f>
        <v>20</v>
      </c>
      <c r="I167" s="187"/>
      <c r="J167" s="122"/>
      <c r="K167" s="122"/>
      <c r="L167" s="122"/>
      <c r="M167" s="122"/>
      <c r="N167" s="122"/>
      <c r="O167" s="122"/>
      <c r="P167" s="122"/>
      <c r="Q167" s="122"/>
      <c r="R167" s="122"/>
      <c r="S167" s="122"/>
      <c r="T167" s="122"/>
      <c r="U167" s="122"/>
      <c r="V167" s="122"/>
      <c r="W167" s="122"/>
      <c r="X167" s="122"/>
      <c r="Y167" s="122"/>
      <c r="Z167" s="122"/>
    </row>
    <row r="168" ht="48.0" customHeight="1">
      <c r="A168" s="209" t="str">
        <f>'HECVAT - Full | Vendor Response'!A164</f>
        <v>Datacenter</v>
      </c>
      <c r="B168" s="9"/>
      <c r="C168" s="192" t="s">
        <v>513</v>
      </c>
      <c r="D168" s="193" t="s">
        <v>71</v>
      </c>
      <c r="E168" s="194" t="s">
        <v>73</v>
      </c>
      <c r="F168" s="195" t="s">
        <v>515</v>
      </c>
      <c r="G168" s="192" t="s">
        <v>516</v>
      </c>
      <c r="H168" s="192" t="s">
        <v>517</v>
      </c>
      <c r="I168" s="196" t="s">
        <v>518</v>
      </c>
      <c r="J168" s="122"/>
      <c r="K168" s="122"/>
      <c r="L168" s="122"/>
      <c r="M168" s="122"/>
      <c r="N168" s="122"/>
      <c r="O168" s="122"/>
      <c r="P168" s="122"/>
      <c r="Q168" s="122"/>
      <c r="R168" s="122"/>
      <c r="S168" s="122"/>
      <c r="T168" s="122"/>
      <c r="U168" s="122"/>
      <c r="V168" s="122"/>
      <c r="W168" s="122"/>
      <c r="X168" s="122"/>
      <c r="Y168" s="122"/>
      <c r="Z168" s="122"/>
    </row>
    <row r="169" ht="48.0" customHeight="1">
      <c r="A169" s="188" t="str">
        <f>'HECVAT - Full | Vendor Response'!A165</f>
        <v>DCTR-01</v>
      </c>
      <c r="B169" s="188" t="str">
        <f>'HECVAT - Full | Vendor Response'!B165</f>
        <v>Does the hosting provider have a SOC 2 Type 2 report available?</v>
      </c>
      <c r="C169" s="189" t="str">
        <f>'HECVAT - Full | Vendor Response'!C165</f>
        <v>Yes</v>
      </c>
      <c r="D169" s="210" t="str">
        <f>'HECVAT - Full | Vendor Response'!D165</f>
        <v>https://aws.amazon.com/compliance/soc-faqs/</v>
      </c>
      <c r="E169" s="183" t="s">
        <v>91</v>
      </c>
      <c r="F169" s="184" t="str">
        <f>VLOOKUP($A169,Questions!B$3:T$256,12,FALSE)</f>
        <v>Yes</v>
      </c>
      <c r="G169" s="185"/>
      <c r="H169" s="186">
        <f>VLOOKUP(A169,Questions!B$25:T$295,16,FALSE)</f>
        <v>20</v>
      </c>
      <c r="I169" s="187"/>
      <c r="J169" s="122"/>
      <c r="K169" s="122"/>
      <c r="L169" s="122"/>
      <c r="M169" s="122"/>
      <c r="N169" s="122"/>
      <c r="O169" s="122"/>
      <c r="P169" s="122"/>
      <c r="Q169" s="122"/>
      <c r="R169" s="122"/>
      <c r="S169" s="122"/>
      <c r="T169" s="122"/>
      <c r="U169" s="122"/>
      <c r="V169" s="122"/>
      <c r="W169" s="122"/>
      <c r="X169" s="122"/>
      <c r="Y169" s="122"/>
      <c r="Z169" s="122"/>
    </row>
    <row r="170" ht="48.0" customHeight="1">
      <c r="A170" s="188" t="str">
        <f>'HECVAT - Full | Vendor Response'!A166</f>
        <v>DCTR-02</v>
      </c>
      <c r="B170" s="188" t="str">
        <f>'HECVAT - Full | Vendor Response'!B166</f>
        <v>Are you generally able to accommodate storing each institution's data within their geographic region?</v>
      </c>
      <c r="C170" s="189" t="str">
        <f>'HECVAT - Full | Vendor Response'!C166</f>
        <v>Yes</v>
      </c>
      <c r="D170" s="202" t="str">
        <f>'HECVAT - Full | Vendor Response'!D166</f>
        <v/>
      </c>
      <c r="E170" s="183" t="s">
        <v>91</v>
      </c>
      <c r="F170" s="184" t="str">
        <f>VLOOKUP($A170,Questions!B$3:T$256,12,FALSE)</f>
        <v>Yes</v>
      </c>
      <c r="G170" s="185"/>
      <c r="H170" s="186">
        <f>VLOOKUP(A170,Questions!B$25:T$295,16,FALSE)</f>
        <v>20</v>
      </c>
      <c r="I170" s="187"/>
      <c r="J170" s="122"/>
      <c r="K170" s="122"/>
      <c r="L170" s="122"/>
      <c r="M170" s="122"/>
      <c r="N170" s="122"/>
      <c r="O170" s="122"/>
      <c r="P170" s="122"/>
      <c r="Q170" s="122"/>
      <c r="R170" s="122"/>
      <c r="S170" s="122"/>
      <c r="T170" s="122"/>
      <c r="U170" s="122"/>
      <c r="V170" s="122"/>
      <c r="W170" s="122"/>
      <c r="X170" s="122"/>
      <c r="Y170" s="122"/>
      <c r="Z170" s="122"/>
    </row>
    <row r="171" ht="48.0" customHeight="1">
      <c r="A171" s="188" t="str">
        <f>'HECVAT - Full | Vendor Response'!A167</f>
        <v>DCTR-03</v>
      </c>
      <c r="B171" s="188" t="str">
        <f>'HECVAT - Full | Vendor Response'!B167</f>
        <v>Are the data centers staffed 24 hours a day, seven days a week (i.e., 24x7x365)?</v>
      </c>
      <c r="C171" s="189" t="str">
        <f>'HECVAT - Full | Vendor Response'!C167</f>
        <v>Yes</v>
      </c>
      <c r="D171" s="202" t="str">
        <f>'HECVAT - Full | Vendor Response'!D167</f>
        <v>See https://aws.amazon.com/compliance/data-center/controls/</v>
      </c>
      <c r="E171" s="183" t="s">
        <v>91</v>
      </c>
      <c r="F171" s="184" t="str">
        <f>VLOOKUP($A171,Questions!B$3:T$256,12,FALSE)</f>
        <v>Yes</v>
      </c>
      <c r="G171" s="185"/>
      <c r="H171" s="186">
        <f>VLOOKUP(A171,Questions!B$25:T$295,16,FALSE)</f>
        <v>20</v>
      </c>
      <c r="I171" s="187"/>
      <c r="J171" s="122"/>
      <c r="K171" s="122"/>
      <c r="L171" s="122"/>
      <c r="M171" s="122"/>
      <c r="N171" s="122"/>
      <c r="O171" s="122"/>
      <c r="P171" s="122"/>
      <c r="Q171" s="122"/>
      <c r="R171" s="122"/>
      <c r="S171" s="122"/>
      <c r="T171" s="122"/>
      <c r="U171" s="122"/>
      <c r="V171" s="122"/>
      <c r="W171" s="122"/>
      <c r="X171" s="122"/>
      <c r="Y171" s="122"/>
      <c r="Z171" s="122"/>
    </row>
    <row r="172" ht="48.0" customHeight="1">
      <c r="A172" s="188" t="str">
        <f>'HECVAT - Full | Vendor Response'!A168</f>
        <v>DCTR-04</v>
      </c>
      <c r="B172" s="188" t="str">
        <f>'HECVAT - Full | Vendor Response'!B168</f>
        <v>Are your servers separated from other companies via a physical barrier, such as a cage or hardened walls?</v>
      </c>
      <c r="C172" s="189" t="str">
        <f>'HECVAT - Full | Vendor Response'!C168</f>
        <v>Yes</v>
      </c>
      <c r="D172" s="202" t="str">
        <f>'HECVAT - Full | Vendor Response'!D168</f>
        <v>See https://aws.amazon.com/compliance/data-center/controls/</v>
      </c>
      <c r="E172" s="183" t="s">
        <v>91</v>
      </c>
      <c r="F172" s="184" t="str">
        <f>VLOOKUP($A172,Questions!B$3:T$256,12,FALSE)</f>
        <v>Yes</v>
      </c>
      <c r="G172" s="185"/>
      <c r="H172" s="186">
        <f>VLOOKUP(A172,Questions!B$25:T$295,16,FALSE)</f>
        <v>20</v>
      </c>
      <c r="I172" s="187"/>
      <c r="J172" s="122"/>
      <c r="K172" s="122"/>
      <c r="L172" s="122"/>
      <c r="M172" s="122"/>
      <c r="N172" s="122"/>
      <c r="O172" s="122"/>
      <c r="P172" s="122"/>
      <c r="Q172" s="122"/>
      <c r="R172" s="122"/>
      <c r="S172" s="122"/>
      <c r="T172" s="122"/>
      <c r="U172" s="122"/>
      <c r="V172" s="122"/>
      <c r="W172" s="122"/>
      <c r="X172" s="122"/>
      <c r="Y172" s="122"/>
      <c r="Z172" s="122"/>
    </row>
    <row r="173" ht="48.0" customHeight="1">
      <c r="A173" s="188" t="str">
        <f>'HECVAT - Full | Vendor Response'!A169</f>
        <v>DCTR-05</v>
      </c>
      <c r="B173" s="188" t="str">
        <f>'HECVAT - Full | Vendor Response'!B169</f>
        <v>Does a physical barrier fully enclose the physical space preventing unauthorized physical contact with any of your devices?</v>
      </c>
      <c r="C173" s="189" t="str">
        <f>'HECVAT - Full | Vendor Response'!C169</f>
        <v>Yes</v>
      </c>
      <c r="D173" s="202" t="str">
        <f>'HECVAT - Full | Vendor Response'!D169</f>
        <v/>
      </c>
      <c r="E173" s="183" t="s">
        <v>91</v>
      </c>
      <c r="F173" s="184" t="str">
        <f>VLOOKUP($A173,Questions!B$3:T$256,12,FALSE)</f>
        <v>Yes</v>
      </c>
      <c r="G173" s="185"/>
      <c r="H173" s="186">
        <f>VLOOKUP(A173,Questions!B$25:T$295,16,FALSE)</f>
        <v>25</v>
      </c>
      <c r="I173" s="187"/>
      <c r="J173" s="122"/>
      <c r="K173" s="122"/>
      <c r="L173" s="122"/>
      <c r="M173" s="122"/>
      <c r="N173" s="122"/>
      <c r="O173" s="122"/>
      <c r="P173" s="122"/>
      <c r="Q173" s="122"/>
      <c r="R173" s="122"/>
      <c r="S173" s="122"/>
      <c r="T173" s="122"/>
      <c r="U173" s="122"/>
      <c r="V173" s="122"/>
      <c r="W173" s="122"/>
      <c r="X173" s="122"/>
      <c r="Y173" s="122"/>
      <c r="Z173" s="122"/>
    </row>
    <row r="174" ht="48.0" customHeight="1">
      <c r="A174" s="188" t="str">
        <f>'HECVAT - Full | Vendor Response'!A170</f>
        <v>DCTR-06</v>
      </c>
      <c r="B174" s="188" t="str">
        <f>'HECVAT - Full | Vendor Response'!B170</f>
        <v>Are your primary and secondary data centers geographically diverse?</v>
      </c>
      <c r="C174" s="189" t="str">
        <f>'HECVAT - Full | Vendor Response'!C170</f>
        <v>Yes</v>
      </c>
      <c r="D174" s="202" t="str">
        <f>'HECVAT - Full | Vendor Response'!D170</f>
        <v>Via AWS, in two discreet and remote regions. Primary region is AWS East Ohio 2 and secondary region is AWS Central Texas 1</v>
      </c>
      <c r="E174" s="183" t="s">
        <v>91</v>
      </c>
      <c r="F174" s="184" t="str">
        <f>VLOOKUP($A174,Questions!B$3:T$256,12,FALSE)</f>
        <v>Yes</v>
      </c>
      <c r="G174" s="185"/>
      <c r="H174" s="186">
        <f>VLOOKUP(A174,Questions!B$25:T$295,16,FALSE)</f>
        <v>20</v>
      </c>
      <c r="I174" s="187"/>
      <c r="J174" s="122"/>
      <c r="K174" s="122"/>
      <c r="L174" s="122"/>
      <c r="M174" s="122"/>
      <c r="N174" s="122"/>
      <c r="O174" s="122"/>
      <c r="P174" s="122"/>
      <c r="Q174" s="122"/>
      <c r="R174" s="122"/>
      <c r="S174" s="122"/>
      <c r="T174" s="122"/>
      <c r="U174" s="122"/>
      <c r="V174" s="122"/>
      <c r="W174" s="122"/>
      <c r="X174" s="122"/>
      <c r="Y174" s="122"/>
      <c r="Z174" s="122"/>
    </row>
    <row r="175" ht="48.0" customHeight="1">
      <c r="A175" s="188" t="str">
        <f>'HECVAT - Full | Vendor Response'!A171</f>
        <v>DCTR-07</v>
      </c>
      <c r="B175" s="188" t="str">
        <f>'HECVAT - Full | Vendor Response'!B171</f>
        <v>If outsourced or co-located, is there a contract in place to prevent data from leaving the Institution's Data Zone?</v>
      </c>
      <c r="C175" s="189" t="str">
        <f>'HECVAT - Full | Vendor Response'!C171</f>
        <v>No</v>
      </c>
      <c r="D175" s="202" t="str">
        <f>'HECVAT - Full | Vendor Response'!D171</f>
        <v>not applicable, data is housed in AWS</v>
      </c>
      <c r="E175" s="183" t="s">
        <v>91</v>
      </c>
      <c r="F175" s="184" t="str">
        <f>VLOOKUP($A175,Questions!B$3:T$256,12,FALSE)</f>
        <v>Yes</v>
      </c>
      <c r="G175" s="185"/>
      <c r="H175" s="186">
        <f>VLOOKUP(A175,Questions!B$25:T$295,16,FALSE)</f>
        <v>20</v>
      </c>
      <c r="I175" s="211"/>
      <c r="J175" s="122"/>
      <c r="K175" s="122"/>
      <c r="L175" s="122"/>
      <c r="M175" s="122"/>
      <c r="N175" s="122"/>
      <c r="O175" s="122"/>
      <c r="P175" s="122"/>
      <c r="Q175" s="122"/>
      <c r="R175" s="122"/>
      <c r="S175" s="122"/>
      <c r="T175" s="122"/>
      <c r="U175" s="122"/>
      <c r="V175" s="122"/>
      <c r="W175" s="122"/>
      <c r="X175" s="122"/>
      <c r="Y175" s="122"/>
      <c r="Z175" s="122"/>
    </row>
    <row r="176" ht="48.0" customHeight="1">
      <c r="A176" s="188" t="str">
        <f>'HECVAT - Full | Vendor Response'!A172</f>
        <v>DCTR-08</v>
      </c>
      <c r="B176" s="188" t="str">
        <f>'HECVAT - Full | Vendor Response'!B172</f>
        <v>What Tier Level is your data center (per levels defined by the Uptime Institute)?</v>
      </c>
      <c r="C176" s="189" t="str">
        <f>'HECVAT - Full | Vendor Response'!C172</f>
        <v>Tier IV</v>
      </c>
      <c r="D176" s="202" t="str">
        <f>'HECVAT - Full | Vendor Response'!D172</f>
        <v/>
      </c>
      <c r="E176" s="183" t="s">
        <v>91</v>
      </c>
      <c r="F176" s="212" t="s">
        <v>519</v>
      </c>
      <c r="G176" s="185"/>
      <c r="H176" s="186">
        <f>VLOOKUP(A176,Questions!B$25:T$295,16,FALSE)</f>
        <v>20</v>
      </c>
      <c r="I176" s="211"/>
      <c r="J176" s="122"/>
      <c r="K176" s="122"/>
      <c r="L176" s="122"/>
      <c r="M176" s="122"/>
      <c r="N176" s="122"/>
      <c r="O176" s="122"/>
      <c r="P176" s="122"/>
      <c r="Q176" s="122"/>
      <c r="R176" s="122"/>
      <c r="S176" s="122"/>
      <c r="T176" s="122"/>
      <c r="U176" s="122"/>
      <c r="V176" s="122"/>
      <c r="W176" s="122"/>
      <c r="X176" s="122"/>
      <c r="Y176" s="122"/>
      <c r="Z176" s="122"/>
    </row>
    <row r="177" ht="48.0" customHeight="1">
      <c r="A177" s="188" t="str">
        <f>'HECVAT - Full | Vendor Response'!A173</f>
        <v>DCTR-09</v>
      </c>
      <c r="B177" s="188" t="str">
        <f>'HECVAT - Full | Vendor Response'!B173</f>
        <v>Is the service hosted in a high availability environment?</v>
      </c>
      <c r="C177" s="189" t="str">
        <f>'HECVAT - Full | Vendor Response'!C173</f>
        <v>Yes</v>
      </c>
      <c r="D177" s="202" t="str">
        <f>'HECVAT - Full | Vendor Response'!D173</f>
        <v>AWS https://aws.amazon.com/compliance/data-center/controls/</v>
      </c>
      <c r="E177" s="183" t="s">
        <v>91</v>
      </c>
      <c r="F177" s="184" t="str">
        <f>VLOOKUP($A177,Questions!B$3:T$256,12,FALSE)</f>
        <v>Yes</v>
      </c>
      <c r="G177" s="185"/>
      <c r="H177" s="186">
        <f>VLOOKUP(A177,Questions!B$25:T$295,16,FALSE)</f>
        <v>20</v>
      </c>
      <c r="I177" s="187"/>
      <c r="J177" s="122"/>
      <c r="K177" s="122"/>
      <c r="L177" s="122"/>
      <c r="M177" s="122"/>
      <c r="N177" s="122"/>
      <c r="O177" s="122"/>
      <c r="P177" s="122"/>
      <c r="Q177" s="122"/>
      <c r="R177" s="122"/>
      <c r="S177" s="122"/>
      <c r="T177" s="122"/>
      <c r="U177" s="122"/>
      <c r="V177" s="122"/>
      <c r="W177" s="122"/>
      <c r="X177" s="122"/>
      <c r="Y177" s="122"/>
      <c r="Z177" s="122"/>
    </row>
    <row r="178" ht="48.0" customHeight="1">
      <c r="A178" s="181" t="str">
        <f>'HECVAT - Full | Vendor Response'!A174</f>
        <v>DCTR-10</v>
      </c>
      <c r="B178" s="181" t="str">
        <f>'HECVAT - Full | Vendor Response'!B174</f>
        <v>Is redundant power available for all datacenters where institution data will reside? </v>
      </c>
      <c r="C178" s="181" t="str">
        <f>'HECVAT - Full | Vendor Response'!C174</f>
        <v>Yes</v>
      </c>
      <c r="D178" s="202" t="str">
        <f>'HECVAT - Full | Vendor Response'!D174</f>
        <v>AWS hosted</v>
      </c>
      <c r="E178" s="183" t="s">
        <v>91</v>
      </c>
      <c r="F178" s="184" t="str">
        <f>VLOOKUP($A178,Questions!B$3:T$256,12,FALSE)</f>
        <v>Yes</v>
      </c>
      <c r="G178" s="185"/>
      <c r="H178" s="186">
        <f>VLOOKUP(A178,Questions!B$25:T$295,16,FALSE)</f>
        <v>20</v>
      </c>
      <c r="I178" s="211"/>
      <c r="J178" s="122"/>
      <c r="K178" s="122"/>
      <c r="L178" s="122"/>
      <c r="M178" s="122"/>
      <c r="N178" s="122"/>
      <c r="O178" s="122"/>
      <c r="P178" s="122"/>
      <c r="Q178" s="122"/>
      <c r="R178" s="122"/>
      <c r="S178" s="122"/>
      <c r="T178" s="122"/>
      <c r="U178" s="122"/>
      <c r="V178" s="122"/>
      <c r="W178" s="122"/>
      <c r="X178" s="122"/>
      <c r="Y178" s="122"/>
      <c r="Z178" s="122"/>
    </row>
    <row r="179" ht="48.0" customHeight="1">
      <c r="A179" s="188" t="str">
        <f>'HECVAT - Full | Vendor Response'!A175</f>
        <v>DCTR-11</v>
      </c>
      <c r="B179" s="188" t="str">
        <f>'HECVAT - Full | Vendor Response'!B175</f>
        <v>Are redundant power strategies tested?</v>
      </c>
      <c r="C179" s="189" t="str">
        <f>'HECVAT - Full | Vendor Response'!C175</f>
        <v>Yes</v>
      </c>
      <c r="D179" s="202" t="str">
        <f>'HECVAT - Full | Vendor Response'!D175</f>
        <v>AWS Data Center https://aws.amazon.com/compliance/data-center/controls/</v>
      </c>
      <c r="E179" s="183" t="s">
        <v>91</v>
      </c>
      <c r="F179" s="184" t="str">
        <f>VLOOKUP($A179,Questions!B$3:T$256,12,FALSE)</f>
        <v>Yes</v>
      </c>
      <c r="G179" s="185"/>
      <c r="H179" s="186">
        <f>VLOOKUP(A179,Questions!B$25:T$295,16,FALSE)</f>
        <v>25</v>
      </c>
      <c r="I179" s="187"/>
      <c r="J179" s="122"/>
      <c r="K179" s="122"/>
      <c r="L179" s="122"/>
      <c r="M179" s="122"/>
      <c r="N179" s="122"/>
      <c r="O179" s="122"/>
      <c r="P179" s="122"/>
      <c r="Q179" s="122"/>
      <c r="R179" s="122"/>
      <c r="S179" s="122"/>
      <c r="T179" s="122"/>
      <c r="U179" s="122"/>
      <c r="V179" s="122"/>
      <c r="W179" s="122"/>
      <c r="X179" s="122"/>
      <c r="Y179" s="122"/>
      <c r="Z179" s="122"/>
    </row>
    <row r="180" ht="48.0" customHeight="1">
      <c r="A180" s="188" t="str">
        <f>'HECVAT - Full | Vendor Response'!A176</f>
        <v>DCTR-12</v>
      </c>
      <c r="B180" s="188" t="str">
        <f>'HECVAT - Full | Vendor Response'!B176</f>
        <v>Describe or provide a reference to the availability of cooling and fire suppression systems in all datacenters where institution data will reside.</v>
      </c>
      <c r="C180" s="213" t="str">
        <f>'HECVAT - Full | Vendor Response'!C176</f>
        <v>https://aws.amazon.com/compliance/data-center/controls/</v>
      </c>
      <c r="D180" s="190"/>
      <c r="E180" s="183" t="s">
        <v>91</v>
      </c>
      <c r="F180" s="212" t="s">
        <v>519</v>
      </c>
      <c r="G180" s="185"/>
      <c r="H180" s="186">
        <f>VLOOKUP(A180,Questions!B$25:T$295,16,FALSE)</f>
        <v>20</v>
      </c>
      <c r="I180" s="211"/>
      <c r="J180" s="122"/>
      <c r="K180" s="122"/>
      <c r="L180" s="122"/>
      <c r="M180" s="122"/>
      <c r="N180" s="122"/>
      <c r="O180" s="122"/>
      <c r="P180" s="122"/>
      <c r="Q180" s="122"/>
      <c r="R180" s="122"/>
      <c r="S180" s="122"/>
      <c r="T180" s="122"/>
      <c r="U180" s="122"/>
      <c r="V180" s="122"/>
      <c r="W180" s="122"/>
      <c r="X180" s="122"/>
      <c r="Y180" s="122"/>
      <c r="Z180" s="122"/>
    </row>
    <row r="181" ht="48.0" customHeight="1">
      <c r="A181" s="188" t="str">
        <f>'HECVAT - Full | Vendor Response'!A177</f>
        <v>DCTR-13</v>
      </c>
      <c r="B181" s="188" t="str">
        <f>'HECVAT - Full | Vendor Response'!B177</f>
        <v>Do you have Internet Service Provider (ISP) Redundancy?</v>
      </c>
      <c r="C181" s="189" t="str">
        <f>'HECVAT - Full | Vendor Response'!C177</f>
        <v>Yes</v>
      </c>
      <c r="D181" s="190" t="str">
        <f>'HECVAT - Full | Vendor Response'!D177</f>
        <v>Via our AWS architecture https://docs.aws.amazon.com/whitepapers/latest/introduction-aws-security/security-of-the-aws-infrastructure.html</v>
      </c>
      <c r="E181" s="183" t="s">
        <v>91</v>
      </c>
      <c r="F181" s="184" t="str">
        <f>VLOOKUP($A181,Questions!B$3:T$256,12,FALSE)</f>
        <v>Yes</v>
      </c>
      <c r="G181" s="185"/>
      <c r="H181" s="186">
        <f>VLOOKUP(A181,Questions!B$25:T$295,16,FALSE)</f>
        <v>20</v>
      </c>
      <c r="I181" s="187"/>
      <c r="J181" s="122"/>
      <c r="K181" s="122"/>
      <c r="L181" s="122"/>
      <c r="M181" s="122"/>
      <c r="N181" s="122"/>
      <c r="O181" s="122"/>
      <c r="P181" s="122"/>
      <c r="Q181" s="122"/>
      <c r="R181" s="122"/>
      <c r="S181" s="122"/>
      <c r="T181" s="122"/>
      <c r="U181" s="122"/>
      <c r="V181" s="122"/>
      <c r="W181" s="122"/>
      <c r="X181" s="122"/>
      <c r="Y181" s="122"/>
      <c r="Z181" s="122"/>
    </row>
    <row r="182" ht="48.0" customHeight="1">
      <c r="A182" s="188" t="s">
        <v>339</v>
      </c>
      <c r="B182" s="188" t="str">
        <f>'HECVAT - Full | Vendor Response'!B178</f>
        <v>Does every datacenter where the Institution's data will reside have multiple telephone company or network provider entrances to the facility?</v>
      </c>
      <c r="C182" s="189" t="str">
        <f>'HECVAT - Full | Vendor Response'!C178</f>
        <v>Yes</v>
      </c>
      <c r="D182" s="190" t="str">
        <f>'HECVAT - Full | Vendor Response'!D178</f>
        <v>See https://docs.aws.amazon.com/whitepapers/latest/introduction-aws-security/security-of-the-aws-infrastructure.html</v>
      </c>
      <c r="E182" s="183" t="s">
        <v>91</v>
      </c>
      <c r="F182" s="184" t="str">
        <f>VLOOKUP($A182,Questions!B$3:T$256,12,FALSE)</f>
        <v>Yes</v>
      </c>
      <c r="G182" s="185"/>
      <c r="H182" s="186">
        <f>VLOOKUP(A182,Questions!B$25:T$295,16,FALSE)</f>
        <v>20</v>
      </c>
      <c r="I182" s="187"/>
      <c r="J182" s="122"/>
      <c r="K182" s="122"/>
      <c r="L182" s="122"/>
      <c r="M182" s="122"/>
      <c r="N182" s="122"/>
      <c r="O182" s="122"/>
      <c r="P182" s="122"/>
      <c r="Q182" s="122"/>
      <c r="R182" s="122"/>
      <c r="S182" s="122"/>
      <c r="T182" s="122"/>
      <c r="U182" s="122"/>
      <c r="V182" s="122"/>
      <c r="W182" s="122"/>
      <c r="X182" s="122"/>
      <c r="Y182" s="122"/>
      <c r="Z182" s="122"/>
    </row>
    <row r="183" ht="48.0" customHeight="1">
      <c r="A183" s="188" t="s">
        <v>341</v>
      </c>
      <c r="B183" s="188" t="str">
        <f>'HECVAT - Full | Vendor Response'!B179</f>
        <v>Are you requiring multi-factor authentication for administrators of your cloud environment?</v>
      </c>
      <c r="C183" s="189" t="str">
        <f>'HECVAT - Full | Vendor Response'!C179</f>
        <v>Yes</v>
      </c>
      <c r="D183" s="190" t="str">
        <f>'HECVAT - Full | Vendor Response'!D179</f>
        <v>Via AWS MFA and AIM roles</v>
      </c>
      <c r="E183" s="183" t="s">
        <v>91</v>
      </c>
      <c r="F183" s="184" t="str">
        <f>VLOOKUP($A183,Questions!B$3:T$256,12,FALSE)</f>
        <v>Yes</v>
      </c>
      <c r="G183" s="185"/>
      <c r="H183" s="186">
        <f>VLOOKUP(A183,Questions!B$25:T$295,16,FALSE)</f>
        <v>20</v>
      </c>
      <c r="I183" s="187"/>
      <c r="J183" s="122"/>
      <c r="K183" s="122"/>
      <c r="L183" s="122"/>
      <c r="M183" s="122"/>
      <c r="N183" s="122"/>
      <c r="O183" s="122"/>
      <c r="P183" s="122"/>
      <c r="Q183" s="122"/>
      <c r="R183" s="122"/>
      <c r="S183" s="122"/>
      <c r="T183" s="122"/>
      <c r="U183" s="122"/>
      <c r="V183" s="122"/>
      <c r="W183" s="122"/>
      <c r="X183" s="122"/>
      <c r="Y183" s="122"/>
      <c r="Z183" s="122"/>
    </row>
    <row r="184" ht="48.0" customHeight="1">
      <c r="A184" s="188" t="s">
        <v>343</v>
      </c>
      <c r="B184" s="188" t="str">
        <f>'HECVAT - Full | Vendor Response'!B180</f>
        <v>Are you using your cloud providers available hardening tools or pre-hardened images?</v>
      </c>
      <c r="C184" s="189" t="str">
        <f>'HECVAT - Full | Vendor Response'!C180</f>
        <v>Yes</v>
      </c>
      <c r="D184" s="190" t="str">
        <f>'HECVAT - Full | Vendor Response'!D180</f>
        <v/>
      </c>
      <c r="E184" s="183" t="s">
        <v>91</v>
      </c>
      <c r="F184" s="184" t="str">
        <f>VLOOKUP($A184,Questions!B$3:T$256,12,FALSE)</f>
        <v>Yes</v>
      </c>
      <c r="G184" s="185"/>
      <c r="H184" s="186">
        <f>VLOOKUP(A184,Questions!B$25:T$295,16,FALSE)</f>
        <v>20</v>
      </c>
      <c r="I184" s="187"/>
      <c r="J184" s="122"/>
      <c r="K184" s="122"/>
      <c r="L184" s="122"/>
      <c r="M184" s="122"/>
      <c r="N184" s="122"/>
      <c r="O184" s="122"/>
      <c r="P184" s="122"/>
      <c r="Q184" s="122"/>
      <c r="R184" s="122"/>
      <c r="S184" s="122"/>
      <c r="T184" s="122"/>
      <c r="U184" s="122"/>
      <c r="V184" s="122"/>
      <c r="W184" s="122"/>
      <c r="X184" s="122"/>
      <c r="Y184" s="122"/>
      <c r="Z184" s="122"/>
    </row>
    <row r="185" ht="48.0" customHeight="1">
      <c r="A185" s="188" t="str">
        <f>'HECVAT - Full | Vendor Response'!A181</f>
        <v>DCTR-17</v>
      </c>
      <c r="B185" s="188" t="str">
        <f>'HECVAT - Full | Vendor Response'!B181</f>
        <v>Does your cloud vendor have access to your encryption keys?</v>
      </c>
      <c r="C185" s="189" t="str">
        <f>'HECVAT - Full | Vendor Response'!C181</f>
        <v>No</v>
      </c>
      <c r="D185" s="202" t="str">
        <f>'HECVAT - Full | Vendor Response'!D181</f>
        <v/>
      </c>
      <c r="E185" s="183" t="s">
        <v>91</v>
      </c>
      <c r="F185" s="184" t="str">
        <f>VLOOKUP($A185,Questions!B$3:T$256,12,FALSE)</f>
        <v>No</v>
      </c>
      <c r="G185" s="185"/>
      <c r="H185" s="186">
        <f>VLOOKUP(A185,Questions!B$25:T$295,16,FALSE)</f>
        <v>20</v>
      </c>
      <c r="I185" s="187"/>
      <c r="J185" s="122"/>
      <c r="K185" s="122"/>
      <c r="L185" s="122"/>
      <c r="M185" s="122"/>
      <c r="N185" s="122"/>
      <c r="O185" s="122"/>
      <c r="P185" s="122"/>
      <c r="Q185" s="122"/>
      <c r="R185" s="122"/>
      <c r="S185" s="122"/>
      <c r="T185" s="122"/>
      <c r="U185" s="122"/>
      <c r="V185" s="122"/>
      <c r="W185" s="122"/>
      <c r="X185" s="122"/>
      <c r="Y185" s="122"/>
      <c r="Z185" s="122"/>
    </row>
    <row r="186" ht="48.0" customHeight="1">
      <c r="A186" s="209" t="str">
        <f>'HECVAT - Full | Vendor Response'!A182</f>
        <v>DRP - Respond to as many questions below as possible.</v>
      </c>
      <c r="B186" s="9"/>
      <c r="C186" s="192" t="s">
        <v>513</v>
      </c>
      <c r="D186" s="193" t="s">
        <v>71</v>
      </c>
      <c r="E186" s="194" t="s">
        <v>73</v>
      </c>
      <c r="F186" s="195" t="s">
        <v>515</v>
      </c>
      <c r="G186" s="192" t="s">
        <v>516</v>
      </c>
      <c r="H186" s="192" t="s">
        <v>517</v>
      </c>
      <c r="I186" s="196" t="s">
        <v>518</v>
      </c>
      <c r="J186" s="122"/>
      <c r="K186" s="122"/>
      <c r="L186" s="122"/>
      <c r="M186" s="122"/>
      <c r="N186" s="122"/>
      <c r="O186" s="122"/>
      <c r="P186" s="122"/>
      <c r="Q186" s="122"/>
      <c r="R186" s="122"/>
      <c r="S186" s="122"/>
      <c r="T186" s="122"/>
      <c r="U186" s="122"/>
      <c r="V186" s="122"/>
      <c r="W186" s="122"/>
      <c r="X186" s="122"/>
      <c r="Y186" s="122"/>
      <c r="Z186" s="122"/>
    </row>
    <row r="187" ht="48.0" customHeight="1">
      <c r="A187" s="181" t="str">
        <f>'HECVAT - Full | Vendor Response'!A183</f>
        <v>DRPL-01</v>
      </c>
      <c r="B187" s="181" t="str">
        <f>'HECVAT - Full | Vendor Response'!B183</f>
        <v>Describe or provide a reference to your Disaster Recovery Plan (DRP).</v>
      </c>
      <c r="C187" s="200" t="str">
        <f>'HECVAT - Full | Vendor Response'!C183</f>
        <v>https://goqwickly.com/resources/security-page/Qwickly_Disaster_Recovery_Plan_Policy_2022.pdf </v>
      </c>
      <c r="D187" s="45"/>
      <c r="E187" s="198" t="s">
        <v>91</v>
      </c>
      <c r="F187" s="184" t="s">
        <v>519</v>
      </c>
      <c r="G187" s="185"/>
      <c r="H187" s="186">
        <f>VLOOKUP(A187,Questions!B$25:T$295,16,FALSE)</f>
        <v>20</v>
      </c>
      <c r="I187" s="187"/>
      <c r="J187" s="122"/>
      <c r="K187" s="122"/>
      <c r="L187" s="122"/>
      <c r="M187" s="122"/>
      <c r="N187" s="122"/>
      <c r="O187" s="122"/>
      <c r="P187" s="122"/>
      <c r="Q187" s="122"/>
      <c r="R187" s="122"/>
      <c r="S187" s="122"/>
      <c r="T187" s="122"/>
      <c r="U187" s="122"/>
      <c r="V187" s="122"/>
      <c r="W187" s="122"/>
      <c r="X187" s="122"/>
      <c r="Y187" s="122"/>
      <c r="Z187" s="122"/>
    </row>
    <row r="188" ht="48.0" customHeight="1">
      <c r="A188" s="188" t="str">
        <f>'HECVAT - Full | Vendor Response'!A184</f>
        <v>DRPL-02</v>
      </c>
      <c r="B188" s="188" t="str">
        <f>'HECVAT - Full | Vendor Response'!B184</f>
        <v>Is an owner assigned who is responsible for the maintenance and review of the DRP?</v>
      </c>
      <c r="C188" s="189" t="str">
        <f>'HECVAT - Full | Vendor Response'!C184</f>
        <v>Yes</v>
      </c>
      <c r="D188" s="202" t="str">
        <f>'HECVAT - Full | Vendor Response'!D184</f>
        <v>John DiGennaro, Security System Manager</v>
      </c>
      <c r="E188" s="183" t="s">
        <v>91</v>
      </c>
      <c r="F188" s="184" t="str">
        <f>VLOOKUP($A188,Questions!B$3:T$256,12,FALSE)</f>
        <v>Yes</v>
      </c>
      <c r="G188" s="185"/>
      <c r="H188" s="186">
        <f>VLOOKUP(A188,Questions!B$25:T$295,16,FALSE)</f>
        <v>15</v>
      </c>
      <c r="I188" s="187"/>
      <c r="J188" s="122"/>
      <c r="K188" s="122"/>
      <c r="L188" s="122"/>
      <c r="M188" s="122"/>
      <c r="N188" s="122"/>
      <c r="O188" s="122"/>
      <c r="P188" s="122"/>
      <c r="Q188" s="122"/>
      <c r="R188" s="122"/>
      <c r="S188" s="122"/>
      <c r="T188" s="122"/>
      <c r="U188" s="122"/>
      <c r="V188" s="122"/>
      <c r="W188" s="122"/>
      <c r="X188" s="122"/>
      <c r="Y188" s="122"/>
      <c r="Z188" s="122"/>
    </row>
    <row r="189" ht="48.0" customHeight="1">
      <c r="A189" s="188" t="str">
        <f>'HECVAT - Full | Vendor Response'!A185</f>
        <v>DRPL-03</v>
      </c>
      <c r="B189" s="188" t="str">
        <f>'HECVAT - Full | Vendor Response'!B185</f>
        <v>Can the Institution review your DRP and supporting documentation?</v>
      </c>
      <c r="C189" s="189" t="str">
        <f>'HECVAT - Full | Vendor Response'!C185</f>
        <v>Yes</v>
      </c>
      <c r="D189" s="202" t="str">
        <f>'HECVAT - Full | Vendor Response'!D185</f>
        <v>as needed</v>
      </c>
      <c r="E189" s="183" t="s">
        <v>91</v>
      </c>
      <c r="F189" s="184" t="str">
        <f>VLOOKUP($A189,Questions!B$3:T$256,12,FALSE)</f>
        <v>Yes</v>
      </c>
      <c r="G189" s="185"/>
      <c r="H189" s="186">
        <f>VLOOKUP(A189,Questions!B$25:T$295,16,FALSE)</f>
        <v>25</v>
      </c>
      <c r="I189" s="187"/>
      <c r="J189" s="122"/>
      <c r="K189" s="122"/>
      <c r="L189" s="122"/>
      <c r="M189" s="122"/>
      <c r="N189" s="122"/>
      <c r="O189" s="122"/>
      <c r="P189" s="122"/>
      <c r="Q189" s="122"/>
      <c r="R189" s="122"/>
      <c r="S189" s="122"/>
      <c r="T189" s="122"/>
      <c r="U189" s="122"/>
      <c r="V189" s="122"/>
      <c r="W189" s="122"/>
      <c r="X189" s="122"/>
      <c r="Y189" s="122"/>
      <c r="Z189" s="122"/>
    </row>
    <row r="190" ht="48.0" customHeight="1">
      <c r="A190" s="188" t="str">
        <f>'HECVAT - Full | Vendor Response'!A186</f>
        <v>DRPL-04</v>
      </c>
      <c r="B190" s="188" t="str">
        <f>'HECVAT - Full | Vendor Response'!B186</f>
        <v>Are any disaster recovery locations outside the Institution's geographic region?</v>
      </c>
      <c r="C190" s="189" t="str">
        <f>'HECVAT - Full | Vendor Response'!C186</f>
        <v>Yes</v>
      </c>
      <c r="D190" s="202" t="str">
        <f>'HECVAT - Full | Vendor Response'!D186</f>
        <v>US East, and US West</v>
      </c>
      <c r="E190" s="183" t="s">
        <v>91</v>
      </c>
      <c r="F190" s="184" t="str">
        <f>VLOOKUP($A190,Questions!B$3:T$256,12,FALSE)</f>
        <v>No</v>
      </c>
      <c r="G190" s="185"/>
      <c r="H190" s="186">
        <f>VLOOKUP(A190,Questions!B$25:T$295,16,FALSE)</f>
        <v>20</v>
      </c>
      <c r="I190" s="187"/>
      <c r="J190" s="122"/>
      <c r="K190" s="122"/>
      <c r="L190" s="122"/>
      <c r="M190" s="122"/>
      <c r="N190" s="122"/>
      <c r="O190" s="122"/>
      <c r="P190" s="122"/>
      <c r="Q190" s="122"/>
      <c r="R190" s="122"/>
      <c r="S190" s="122"/>
      <c r="T190" s="122"/>
      <c r="U190" s="122"/>
      <c r="V190" s="122"/>
      <c r="W190" s="122"/>
      <c r="X190" s="122"/>
      <c r="Y190" s="122"/>
      <c r="Z190" s="122"/>
    </row>
    <row r="191" ht="48.0" customHeight="1">
      <c r="A191" s="188" t="str">
        <f>'HECVAT - Full | Vendor Response'!A187</f>
        <v>DRPL-05</v>
      </c>
      <c r="B191" s="188" t="str">
        <f>'HECVAT - Full | Vendor Response'!B187</f>
        <v>Does your organization have a disaster recovery site or a contracted Disaster Recovery provider?</v>
      </c>
      <c r="C191" s="189" t="str">
        <f>'HECVAT - Full | Vendor Response'!C187</f>
        <v>Yes</v>
      </c>
      <c r="D191" s="210" t="str">
        <f>'HECVAT - Full | Vendor Response'!D187</f>
        <v>https://goqwickly.com/resources/security-page/Qwickly_Disaster_Recovery_Plan_Policy_2022.pdf </v>
      </c>
      <c r="E191" s="183" t="s">
        <v>91</v>
      </c>
      <c r="F191" s="184" t="str">
        <f>VLOOKUP($A191,Questions!B$3:T$256,12,FALSE)</f>
        <v>Yes</v>
      </c>
      <c r="G191" s="185"/>
      <c r="H191" s="186">
        <f>VLOOKUP(A191,Questions!B$25:T$295,16,FALSE)</f>
        <v>20</v>
      </c>
      <c r="I191" s="187"/>
      <c r="J191" s="122"/>
      <c r="K191" s="122"/>
      <c r="L191" s="122"/>
      <c r="M191" s="122"/>
      <c r="N191" s="122"/>
      <c r="O191" s="122"/>
      <c r="P191" s="122"/>
      <c r="Q191" s="122"/>
      <c r="R191" s="122"/>
      <c r="S191" s="122"/>
      <c r="T191" s="122"/>
      <c r="U191" s="122"/>
      <c r="V191" s="122"/>
      <c r="W191" s="122"/>
      <c r="X191" s="122"/>
      <c r="Y191" s="122"/>
      <c r="Z191" s="122"/>
    </row>
    <row r="192" ht="48.0" customHeight="1">
      <c r="A192" s="188" t="str">
        <f>'HECVAT - Full | Vendor Response'!A188</f>
        <v>DRPL-06</v>
      </c>
      <c r="B192" s="188" t="str">
        <f>'HECVAT - Full | Vendor Response'!B188</f>
        <v>Does your organization conduct an annual test of relocating to this site for disaster recovery purposes?</v>
      </c>
      <c r="C192" s="189" t="str">
        <f>'HECVAT - Full | Vendor Response'!C188</f>
        <v>No</v>
      </c>
      <c r="D192" s="202" t="str">
        <f>'HECVAT - Full | Vendor Response'!D188</f>
        <v>We are cloud hosted, no physical servers on prem</v>
      </c>
      <c r="E192" s="183" t="s">
        <v>91</v>
      </c>
      <c r="F192" s="184" t="str">
        <f>VLOOKUP($A192,Questions!B$3:T$256,12,FALSE)</f>
        <v>Yes</v>
      </c>
      <c r="G192" s="185"/>
      <c r="H192" s="186">
        <f>VLOOKUP(A192,Questions!B$25:T$295,16,FALSE)</f>
        <v>20</v>
      </c>
      <c r="I192" s="187"/>
      <c r="J192" s="122"/>
      <c r="K192" s="122"/>
      <c r="L192" s="122"/>
      <c r="M192" s="122"/>
      <c r="N192" s="122"/>
      <c r="O192" s="122"/>
      <c r="P192" s="122"/>
      <c r="Q192" s="122"/>
      <c r="R192" s="122"/>
      <c r="S192" s="122"/>
      <c r="T192" s="122"/>
      <c r="U192" s="122"/>
      <c r="V192" s="122"/>
      <c r="W192" s="122"/>
      <c r="X192" s="122"/>
      <c r="Y192" s="122"/>
      <c r="Z192" s="122"/>
    </row>
    <row r="193" ht="48.0" customHeight="1">
      <c r="A193" s="188" t="str">
        <f>'HECVAT - Full | Vendor Response'!A189</f>
        <v>DRPL-07</v>
      </c>
      <c r="B193" s="188" t="str">
        <f>'HECVAT - Full | Vendor Response'!B189</f>
        <v>Is there a defined problem/issue escalation plan in your DRP for impacted clients?</v>
      </c>
      <c r="C193" s="189" t="str">
        <f>'HECVAT - Full | Vendor Response'!C189</f>
        <v>Yes</v>
      </c>
      <c r="D193" s="210" t="str">
        <f>'HECVAT - Full | Vendor Response'!D189</f>
        <v>https://goqwickly.com/resources/security-page/Qwickly_Disaster_Recovery_Plan_Policy_2022.pdf </v>
      </c>
      <c r="E193" s="183" t="s">
        <v>91</v>
      </c>
      <c r="F193" s="184" t="str">
        <f>VLOOKUP($A193,Questions!B$3:T$256,12,FALSE)</f>
        <v>Yes</v>
      </c>
      <c r="G193" s="185"/>
      <c r="H193" s="186">
        <f>VLOOKUP(A193,Questions!B$25:T$295,16,FALSE)</f>
        <v>20</v>
      </c>
      <c r="I193" s="187"/>
      <c r="J193" s="122"/>
      <c r="K193" s="122"/>
      <c r="L193" s="122"/>
      <c r="M193" s="122"/>
      <c r="N193" s="122"/>
      <c r="O193" s="122"/>
      <c r="P193" s="122"/>
      <c r="Q193" s="122"/>
      <c r="R193" s="122"/>
      <c r="S193" s="122"/>
      <c r="T193" s="122"/>
      <c r="U193" s="122"/>
      <c r="V193" s="122"/>
      <c r="W193" s="122"/>
      <c r="X193" s="122"/>
      <c r="Y193" s="122"/>
      <c r="Z193" s="122"/>
    </row>
    <row r="194" ht="48.0" customHeight="1">
      <c r="A194" s="188" t="str">
        <f>'HECVAT - Full | Vendor Response'!A190</f>
        <v>DRPL-08</v>
      </c>
      <c r="B194" s="188" t="str">
        <f>'HECVAT - Full | Vendor Response'!B190</f>
        <v>Is there a documented communication plan in your DRP for impacted clients?</v>
      </c>
      <c r="C194" s="189" t="str">
        <f>'HECVAT - Full | Vendor Response'!C190</f>
        <v>Yes</v>
      </c>
      <c r="D194" s="202" t="str">
        <f>'HECVAT - Full | Vendor Response'!D190</f>
        <v>Clients are contacted as soon as we are made aware of a disaster that initiates the RPO or RTO. Main contacts and technical contacts are listed in our systems and will be notified via email. Communication will be handled via our support center https://www.goqwickly.com/support/or alternative email support@goqwickly.com if necessary.
https://goqwickly.com/resources/security-page/Qwickly_Disaster_Recovery_Plan_Policy_2022.pdf </v>
      </c>
      <c r="E194" s="183" t="s">
        <v>91</v>
      </c>
      <c r="F194" s="184" t="str">
        <f>VLOOKUP($A194,Questions!B$3:T$256,12,FALSE)</f>
        <v>Yes</v>
      </c>
      <c r="G194" s="185"/>
      <c r="H194" s="186">
        <f>VLOOKUP(A194,Questions!B$25:T$295,16,FALSE)</f>
        <v>20</v>
      </c>
      <c r="I194" s="187"/>
      <c r="J194" s="122"/>
      <c r="K194" s="122"/>
      <c r="L194" s="122"/>
      <c r="M194" s="122"/>
      <c r="N194" s="122"/>
      <c r="O194" s="122"/>
      <c r="P194" s="122"/>
      <c r="Q194" s="122"/>
      <c r="R194" s="122"/>
      <c r="S194" s="122"/>
      <c r="T194" s="122"/>
      <c r="U194" s="122"/>
      <c r="V194" s="122"/>
      <c r="W194" s="122"/>
      <c r="X194" s="122"/>
      <c r="Y194" s="122"/>
      <c r="Z194" s="122"/>
    </row>
    <row r="195" ht="48.0" customHeight="1">
      <c r="A195" s="181" t="str">
        <f>'HECVAT - Full | Vendor Response'!A191</f>
        <v>DRPL-09</v>
      </c>
      <c r="B195" s="181" t="str">
        <f>'HECVAT - Full | Vendor Response'!B191</f>
        <v>Describe or provide a reference to how your disaster recovery plan is tested? (i.e. scope of DR tests, end-to-end testing, etc.)</v>
      </c>
      <c r="C195" s="182" t="str">
        <f>'HECVAT - Full | Vendor Response'!C191</f>
        <v>Yearly test utilizing an actual new server and launching into the new server in production</v>
      </c>
      <c r="D195" s="45"/>
      <c r="E195" s="183" t="s">
        <v>91</v>
      </c>
      <c r="F195" s="184" t="s">
        <v>519</v>
      </c>
      <c r="G195" s="185"/>
      <c r="H195" s="186">
        <f>VLOOKUP(A195,Questions!B$25:T$295,16,FALSE)</f>
        <v>20</v>
      </c>
      <c r="I195" s="187"/>
      <c r="J195" s="122"/>
      <c r="K195" s="122"/>
      <c r="L195" s="122"/>
      <c r="M195" s="122"/>
      <c r="N195" s="122"/>
      <c r="O195" s="122"/>
      <c r="P195" s="122"/>
      <c r="Q195" s="122"/>
      <c r="R195" s="122"/>
      <c r="S195" s="122"/>
      <c r="T195" s="122"/>
      <c r="U195" s="122"/>
      <c r="V195" s="122"/>
      <c r="W195" s="122"/>
      <c r="X195" s="122"/>
      <c r="Y195" s="122"/>
      <c r="Z195" s="122"/>
    </row>
    <row r="196" ht="48.0" customHeight="1">
      <c r="A196" s="188" t="str">
        <f>'HECVAT - Full | Vendor Response'!A192</f>
        <v>DRPL-10</v>
      </c>
      <c r="B196" s="188" t="str">
        <f>'HECVAT - Full | Vendor Response'!B192</f>
        <v>Has the Disaster Recovery Plan been tested in the last year?</v>
      </c>
      <c r="C196" s="189" t="str">
        <f>'HECVAT - Full | Vendor Response'!C192</f>
        <v>Yes</v>
      </c>
      <c r="D196" s="202" t="str">
        <f>'HECVAT - Full | Vendor Response'!D192</f>
        <v>Tested via AWS Backup and Recovery. Results were a completed database and application copy. The copy took approximately 12 minutes, total recovery time was 58 minutes</v>
      </c>
      <c r="E196" s="183" t="s">
        <v>91</v>
      </c>
      <c r="F196" s="184" t="str">
        <f>VLOOKUP($A196,Questions!B$3:T$256,12,FALSE)</f>
        <v>Yes</v>
      </c>
      <c r="G196" s="185"/>
      <c r="H196" s="186">
        <f>VLOOKUP(A196,Questions!B$25:T$295,16,FALSE)</f>
        <v>25</v>
      </c>
      <c r="I196" s="187"/>
      <c r="J196" s="122"/>
      <c r="K196" s="122"/>
      <c r="L196" s="122"/>
      <c r="M196" s="122"/>
      <c r="N196" s="122"/>
      <c r="O196" s="122"/>
      <c r="P196" s="122"/>
      <c r="Q196" s="122"/>
      <c r="R196" s="122"/>
      <c r="S196" s="122"/>
      <c r="T196" s="122"/>
      <c r="U196" s="122"/>
      <c r="V196" s="122"/>
      <c r="W196" s="122"/>
      <c r="X196" s="122"/>
      <c r="Y196" s="122"/>
      <c r="Z196" s="122"/>
    </row>
    <row r="197" ht="48.0" customHeight="1">
      <c r="A197" s="188" t="str">
        <f>'HECVAT - Full | Vendor Response'!A193</f>
        <v>DRPL-11</v>
      </c>
      <c r="B197" s="188" t="str">
        <f>'HECVAT - Full | Vendor Response'!B193</f>
        <v>Are all components of the DRP reviewed at least annually and updated as needed to reflect change?</v>
      </c>
      <c r="C197" s="189" t="str">
        <f>'HECVAT - Full | Vendor Response'!C193</f>
        <v>Yes</v>
      </c>
      <c r="D197" s="210" t="str">
        <f>'HECVAT - Full | Vendor Response'!D193</f>
        <v>https://goqwickly.com/resources/security-page/Qwickly_Disaster_Recovery_Plan_Policy_2022.pdf </v>
      </c>
      <c r="E197" s="183" t="s">
        <v>91</v>
      </c>
      <c r="F197" s="184" t="str">
        <f>VLOOKUP($A197,Questions!B$3:T$256,12,FALSE)</f>
        <v>Yes</v>
      </c>
      <c r="G197" s="185"/>
      <c r="H197" s="186">
        <f>VLOOKUP(A197,Questions!B$25:T$295,16,FALSE)</f>
        <v>25</v>
      </c>
      <c r="I197" s="187"/>
      <c r="J197" s="122"/>
      <c r="K197" s="122"/>
      <c r="L197" s="122"/>
      <c r="M197" s="122"/>
      <c r="N197" s="122"/>
      <c r="O197" s="122"/>
      <c r="P197" s="122"/>
      <c r="Q197" s="122"/>
      <c r="R197" s="122"/>
      <c r="S197" s="122"/>
      <c r="T197" s="122"/>
      <c r="U197" s="122"/>
      <c r="V197" s="122"/>
      <c r="W197" s="122"/>
      <c r="X197" s="122"/>
      <c r="Y197" s="122"/>
      <c r="Z197" s="122"/>
    </row>
    <row r="198" ht="48.0" customHeight="1">
      <c r="A198" s="207" t="str">
        <f>'HECVAT - Full | Vendor Response'!A194</f>
        <v>Firewalls, IDS, IPS, and Networking</v>
      </c>
      <c r="B198" s="207"/>
      <c r="C198" s="192" t="s">
        <v>513</v>
      </c>
      <c r="D198" s="193" t="s">
        <v>71</v>
      </c>
      <c r="E198" s="194" t="s">
        <v>73</v>
      </c>
      <c r="F198" s="195" t="s">
        <v>515</v>
      </c>
      <c r="G198" s="192" t="s">
        <v>516</v>
      </c>
      <c r="H198" s="192" t="s">
        <v>517</v>
      </c>
      <c r="I198" s="196" t="s">
        <v>518</v>
      </c>
      <c r="J198" s="122"/>
      <c r="K198" s="122"/>
      <c r="L198" s="122"/>
      <c r="M198" s="122"/>
      <c r="N198" s="122"/>
      <c r="O198" s="122"/>
      <c r="P198" s="122"/>
      <c r="Q198" s="122"/>
      <c r="R198" s="122"/>
      <c r="S198" s="122"/>
      <c r="T198" s="122"/>
      <c r="U198" s="122"/>
      <c r="V198" s="122"/>
      <c r="W198" s="122"/>
      <c r="X198" s="122"/>
      <c r="Y198" s="122"/>
      <c r="Z198" s="122"/>
    </row>
    <row r="199" ht="48.0" customHeight="1">
      <c r="A199" s="188" t="str">
        <f>'HECVAT - Full | Vendor Response'!A195</f>
        <v>FIDP-01</v>
      </c>
      <c r="B199" s="188" t="str">
        <f>'HECVAT - Full | Vendor Response'!B195</f>
        <v>Are you utilizing a stateful packet inspection (SPI) firewall?</v>
      </c>
      <c r="C199" s="189" t="str">
        <f>'HECVAT - Full | Vendor Response'!C195</f>
        <v>Yes</v>
      </c>
      <c r="D199" s="202" t="str">
        <f>'HECVAT - Full | Vendor Response'!D195</f>
        <v>Yes, via AWS GuardDuty</v>
      </c>
      <c r="E199" s="183" t="s">
        <v>91</v>
      </c>
      <c r="F199" s="184" t="str">
        <f>VLOOKUP($A199,Questions!B$3:T$256,12,FALSE)</f>
        <v>Yes</v>
      </c>
      <c r="G199" s="185"/>
      <c r="H199" s="186">
        <f>VLOOKUP(A199,Questions!B$25:T$295,16,FALSE)</f>
        <v>25</v>
      </c>
      <c r="I199" s="187"/>
      <c r="J199" s="122"/>
      <c r="K199" s="122"/>
      <c r="L199" s="122"/>
      <c r="M199" s="122"/>
      <c r="N199" s="122"/>
      <c r="O199" s="122"/>
      <c r="P199" s="122"/>
      <c r="Q199" s="122"/>
      <c r="R199" s="122"/>
      <c r="S199" s="122"/>
      <c r="T199" s="122"/>
      <c r="U199" s="122"/>
      <c r="V199" s="122"/>
      <c r="W199" s="122"/>
      <c r="X199" s="122"/>
      <c r="Y199" s="122"/>
      <c r="Z199" s="122"/>
    </row>
    <row r="200" ht="48.0" customHeight="1">
      <c r="A200" s="188" t="str">
        <f>'HECVAT - Full | Vendor Response'!A196</f>
        <v>FIDP-02</v>
      </c>
      <c r="B200" s="188" t="str">
        <f>'HECVAT - Full | Vendor Response'!B196</f>
        <v>Is authority for firewall change approval documented?  Please list approver names or titles in Additional Info</v>
      </c>
      <c r="C200" s="189" t="str">
        <f>'HECVAT - Full | Vendor Response'!C196</f>
        <v>Yes</v>
      </c>
      <c r="D200" s="202" t="str">
        <f>'HECVAT - Full | Vendor Response'!D196</f>
        <v>John DiGennaro, Security System Manager</v>
      </c>
      <c r="E200" s="183" t="s">
        <v>91</v>
      </c>
      <c r="F200" s="184" t="str">
        <f>VLOOKUP($A200,Questions!B$3:T$256,12,FALSE)</f>
        <v>Yes</v>
      </c>
      <c r="G200" s="185"/>
      <c r="H200" s="186">
        <f>VLOOKUP(A200,Questions!B$25:T$295,16,FALSE)</f>
        <v>20</v>
      </c>
      <c r="I200" s="187"/>
      <c r="J200" s="122"/>
      <c r="K200" s="122"/>
      <c r="L200" s="122"/>
      <c r="M200" s="122"/>
      <c r="N200" s="122"/>
      <c r="O200" s="122"/>
      <c r="P200" s="122"/>
      <c r="Q200" s="122"/>
      <c r="R200" s="122"/>
      <c r="S200" s="122"/>
      <c r="T200" s="122"/>
      <c r="U200" s="122"/>
      <c r="V200" s="122"/>
      <c r="W200" s="122"/>
      <c r="X200" s="122"/>
      <c r="Y200" s="122"/>
      <c r="Z200" s="122"/>
    </row>
    <row r="201" ht="48.0" customHeight="1">
      <c r="A201" s="188" t="str">
        <f>'HECVAT - Full | Vendor Response'!A197</f>
        <v>FIDP-03</v>
      </c>
      <c r="B201" s="188" t="str">
        <f>'HECVAT - Full | Vendor Response'!B197</f>
        <v>Do you have a documented policy for firewall change requests?</v>
      </c>
      <c r="C201" s="189" t="str">
        <f>'HECVAT - Full | Vendor Response'!C197</f>
        <v>Yes</v>
      </c>
      <c r="D201" s="202" t="str">
        <f>'HECVAT - Full | Vendor Response'!D197</f>
        <v>See https://drive.google.com/file/d/1O__eIIy0nMb3PGX0xFe__KRtYwWo2Ygw/view?usp=sharing</v>
      </c>
      <c r="E201" s="183" t="s">
        <v>91</v>
      </c>
      <c r="F201" s="184" t="str">
        <f>VLOOKUP($A201,Questions!B$3:T$256,12,FALSE)</f>
        <v>Yes</v>
      </c>
      <c r="G201" s="185"/>
      <c r="H201" s="186">
        <f>VLOOKUP(A201,Questions!B$25:T$295,16,FALSE)</f>
        <v>25</v>
      </c>
      <c r="I201" s="187"/>
      <c r="J201" s="122"/>
      <c r="K201" s="122"/>
      <c r="L201" s="122"/>
      <c r="M201" s="122"/>
      <c r="N201" s="122"/>
      <c r="O201" s="122"/>
      <c r="P201" s="122"/>
      <c r="Q201" s="122"/>
      <c r="R201" s="122"/>
      <c r="S201" s="122"/>
      <c r="T201" s="122"/>
      <c r="U201" s="122"/>
      <c r="V201" s="122"/>
      <c r="W201" s="122"/>
      <c r="X201" s="122"/>
      <c r="Y201" s="122"/>
      <c r="Z201" s="122"/>
    </row>
    <row r="202" ht="48.0" customHeight="1">
      <c r="A202" s="188" t="str">
        <f>'HECVAT - Full | Vendor Response'!A198</f>
        <v>FIDP-04</v>
      </c>
      <c r="B202" s="188" t="str">
        <f>'HECVAT - Full | Vendor Response'!B198</f>
        <v>Have you implemented an Intrusion Detection System (network-based)?</v>
      </c>
      <c r="C202" s="189" t="str">
        <f>'HECVAT - Full | Vendor Response'!C198</f>
        <v>Yes</v>
      </c>
      <c r="D202" s="202" t="str">
        <f>'HECVAT - Full | Vendor Response'!D198</f>
        <v>Yes, via AWS GuardDuty</v>
      </c>
      <c r="E202" s="183" t="s">
        <v>91</v>
      </c>
      <c r="F202" s="184" t="str">
        <f>VLOOKUP($A202,Questions!B$3:T$256,12,FALSE)</f>
        <v>Yes</v>
      </c>
      <c r="G202" s="185"/>
      <c r="H202" s="186">
        <f>VLOOKUP(A202,Questions!B$25:T$295,16,FALSE)</f>
        <v>25</v>
      </c>
      <c r="I202" s="187"/>
      <c r="J202" s="122"/>
      <c r="K202" s="122"/>
      <c r="L202" s="122"/>
      <c r="M202" s="122"/>
      <c r="N202" s="122"/>
      <c r="O202" s="122"/>
      <c r="P202" s="122"/>
      <c r="Q202" s="122"/>
      <c r="R202" s="122"/>
      <c r="S202" s="122"/>
      <c r="T202" s="122"/>
      <c r="U202" s="122"/>
      <c r="V202" s="122"/>
      <c r="W202" s="122"/>
      <c r="X202" s="122"/>
      <c r="Y202" s="122"/>
      <c r="Z202" s="122"/>
    </row>
    <row r="203" ht="48.0" customHeight="1">
      <c r="A203" s="188" t="str">
        <f>'HECVAT - Full | Vendor Response'!A199</f>
        <v>FIDP-05</v>
      </c>
      <c r="B203" s="188" t="str">
        <f>'HECVAT - Full | Vendor Response'!B199</f>
        <v>Have you implemented an Intrusion Prevention System (network-based)?</v>
      </c>
      <c r="C203" s="189" t="str">
        <f>'HECVAT - Full | Vendor Response'!C199</f>
        <v>Yes</v>
      </c>
      <c r="D203" s="202" t="str">
        <f>'HECVAT - Full | Vendor Response'!D199</f>
        <v>We utlized AWS Inspector https://aws.amazon.com/inspector/</v>
      </c>
      <c r="E203" s="183" t="s">
        <v>91</v>
      </c>
      <c r="F203" s="184" t="str">
        <f>VLOOKUP($A203,Questions!B$3:T$256,12,FALSE)</f>
        <v>Yes</v>
      </c>
      <c r="G203" s="185"/>
      <c r="H203" s="186">
        <f>VLOOKUP(A203,Questions!B$25:T$295,16,FALSE)</f>
        <v>20</v>
      </c>
      <c r="I203" s="187"/>
      <c r="J203" s="122"/>
      <c r="K203" s="122"/>
      <c r="L203" s="122"/>
      <c r="M203" s="122"/>
      <c r="N203" s="122"/>
      <c r="O203" s="122"/>
      <c r="P203" s="122"/>
      <c r="Q203" s="122"/>
      <c r="R203" s="122"/>
      <c r="S203" s="122"/>
      <c r="T203" s="122"/>
      <c r="U203" s="122"/>
      <c r="V203" s="122"/>
      <c r="W203" s="122"/>
      <c r="X203" s="122"/>
      <c r="Y203" s="122"/>
      <c r="Z203" s="122"/>
    </row>
    <row r="204" ht="48.0" customHeight="1">
      <c r="A204" s="188" t="str">
        <f>'HECVAT - Full | Vendor Response'!A200</f>
        <v>FIDP-06</v>
      </c>
      <c r="B204" s="188" t="str">
        <f>'HECVAT - Full | Vendor Response'!B200</f>
        <v>Do you employ host-based intrusion detection?</v>
      </c>
      <c r="C204" s="189" t="str">
        <f>'HECVAT - Full | Vendor Response'!C200</f>
        <v>Yes</v>
      </c>
      <c r="D204" s="202" t="str">
        <f>'HECVAT - Full | Vendor Response'!D200</f>
        <v>Yes, via AWS GuardDuty</v>
      </c>
      <c r="E204" s="183" t="s">
        <v>91</v>
      </c>
      <c r="F204" s="184" t="str">
        <f>VLOOKUP($A204,Questions!B$3:T$256,12,FALSE)</f>
        <v>Yes</v>
      </c>
      <c r="G204" s="185"/>
      <c r="H204" s="186">
        <f>VLOOKUP(A204,Questions!B$25:T$295,16,FALSE)</f>
        <v>25</v>
      </c>
      <c r="I204" s="187"/>
      <c r="J204" s="122"/>
      <c r="K204" s="122"/>
      <c r="L204" s="122"/>
      <c r="M204" s="122"/>
      <c r="N204" s="122"/>
      <c r="O204" s="122"/>
      <c r="P204" s="122"/>
      <c r="Q204" s="122"/>
      <c r="R204" s="122"/>
      <c r="S204" s="122"/>
      <c r="T204" s="122"/>
      <c r="U204" s="122"/>
      <c r="V204" s="122"/>
      <c r="W204" s="122"/>
      <c r="X204" s="122"/>
      <c r="Y204" s="122"/>
      <c r="Z204" s="122"/>
    </row>
    <row r="205" ht="48.0" customHeight="1">
      <c r="A205" s="188" t="str">
        <f>'HECVAT - Full | Vendor Response'!A201</f>
        <v>FIDP-07</v>
      </c>
      <c r="B205" s="188" t="str">
        <f>'HECVAT - Full | Vendor Response'!B201</f>
        <v>Do you employ host-based intrusion prevention?</v>
      </c>
      <c r="C205" s="189" t="str">
        <f>'HECVAT - Full | Vendor Response'!C201</f>
        <v>Yes</v>
      </c>
      <c r="D205" s="202" t="str">
        <f>'HECVAT - Full | Vendor Response'!D201</f>
        <v>EC2 Instance IDS/IPS solutions offer key features to help protect your EC2 instances. This includes alerting administrators of malicious activity and policy violations, as well as identifying and taking action against attacks.</v>
      </c>
      <c r="E205" s="183" t="s">
        <v>91</v>
      </c>
      <c r="F205" s="184" t="str">
        <f>VLOOKUP($A205,Questions!B$3:T$256,12,FALSE)</f>
        <v>Yes</v>
      </c>
      <c r="G205" s="185"/>
      <c r="H205" s="186">
        <f>VLOOKUP(A205,Questions!B$25:T$295,16,FALSE)</f>
        <v>20</v>
      </c>
      <c r="I205" s="187"/>
      <c r="J205" s="122"/>
      <c r="K205" s="122"/>
      <c r="L205" s="122"/>
      <c r="M205" s="122"/>
      <c r="N205" s="122"/>
      <c r="O205" s="122"/>
      <c r="P205" s="122"/>
      <c r="Q205" s="122"/>
      <c r="R205" s="122"/>
      <c r="S205" s="122"/>
      <c r="T205" s="122"/>
      <c r="U205" s="122"/>
      <c r="V205" s="122"/>
      <c r="W205" s="122"/>
      <c r="X205" s="122"/>
      <c r="Y205" s="122"/>
      <c r="Z205" s="122"/>
    </row>
    <row r="206" ht="48.0" customHeight="1">
      <c r="A206" s="188" t="str">
        <f>'HECVAT - Full | Vendor Response'!A202</f>
        <v>FIDP-08</v>
      </c>
      <c r="B206" s="188" t="str">
        <f>'HECVAT - Full | Vendor Response'!B202</f>
        <v>Are you employing any next-generation persistent threat (NGPT) monitoring?</v>
      </c>
      <c r="C206" s="189" t="str">
        <f>'HECVAT - Full | Vendor Response'!C202</f>
        <v>Yes</v>
      </c>
      <c r="D206" s="202" t="str">
        <f>'HECVAT - Full | Vendor Response'!D202</f>
        <v>Yes, via AWS Guard Duty  https://aws.amazon.com/guardduty/</v>
      </c>
      <c r="E206" s="183" t="s">
        <v>91</v>
      </c>
      <c r="F206" s="184" t="str">
        <f>VLOOKUP($A206,Questions!B$3:T$256,12,FALSE)</f>
        <v>Yes</v>
      </c>
      <c r="G206" s="185"/>
      <c r="H206" s="186">
        <f>VLOOKUP(A206,Questions!B$25:T$295,16,FALSE)</f>
        <v>20</v>
      </c>
      <c r="I206" s="187"/>
      <c r="J206" s="122"/>
      <c r="K206" s="122"/>
      <c r="L206" s="122"/>
      <c r="M206" s="122"/>
      <c r="N206" s="122"/>
      <c r="O206" s="122"/>
      <c r="P206" s="122"/>
      <c r="Q206" s="122"/>
      <c r="R206" s="122"/>
      <c r="S206" s="122"/>
      <c r="T206" s="122"/>
      <c r="U206" s="122"/>
      <c r="V206" s="122"/>
      <c r="W206" s="122"/>
      <c r="X206" s="122"/>
      <c r="Y206" s="122"/>
      <c r="Z206" s="122"/>
    </row>
    <row r="207" ht="48.0" customHeight="1">
      <c r="A207" s="188" t="str">
        <f>'HECVAT - Full | Vendor Response'!A203</f>
        <v>FIDP-09</v>
      </c>
      <c r="B207" s="188" t="str">
        <f>'HECVAT - Full | Vendor Response'!B203</f>
        <v>Do you monitor for intrusions on a 24x7x365 basis?</v>
      </c>
      <c r="C207" s="189" t="str">
        <f>'HECVAT - Full | Vendor Response'!C203</f>
        <v>Yes</v>
      </c>
      <c r="D207" s="201" t="str">
        <f>'HECVAT - Full | Vendor Response'!D203</f>
        <v>https://aws.amazon.com/compliance/data-center/controls/</v>
      </c>
      <c r="E207" s="183" t="s">
        <v>91</v>
      </c>
      <c r="F207" s="184" t="str">
        <f>VLOOKUP($A207,Questions!B$3:T$256,12,FALSE)</f>
        <v>Yes</v>
      </c>
      <c r="G207" s="185"/>
      <c r="H207" s="186">
        <f>VLOOKUP(A207,Questions!B$25:T$295,16,FALSE)</f>
        <v>15</v>
      </c>
      <c r="I207" s="187"/>
      <c r="J207" s="122"/>
      <c r="K207" s="122"/>
      <c r="L207" s="122"/>
      <c r="M207" s="122"/>
      <c r="N207" s="122"/>
      <c r="O207" s="122"/>
      <c r="P207" s="122"/>
      <c r="Q207" s="122"/>
      <c r="R207" s="122"/>
      <c r="S207" s="122"/>
      <c r="T207" s="122"/>
      <c r="U207" s="122"/>
      <c r="V207" s="122"/>
      <c r="W207" s="122"/>
      <c r="X207" s="122"/>
      <c r="Y207" s="122"/>
      <c r="Z207" s="122"/>
    </row>
    <row r="208" ht="48.0" customHeight="1">
      <c r="A208" s="188" t="str">
        <f>'HECVAT - Full | Vendor Response'!A204</f>
        <v>FIDP-10</v>
      </c>
      <c r="B208" s="188" t="str">
        <f>'HECVAT - Full | Vendor Response'!B204</f>
        <v>Is intrusion monitoring performed internally or by a third-party service?</v>
      </c>
      <c r="C208" s="189" t="str">
        <f>'HECVAT - Full | Vendor Response'!C204</f>
        <v>Yes</v>
      </c>
      <c r="D208" s="202" t="str">
        <f>'HECVAT - Full | Vendor Response'!D204</f>
        <v>Both internally and third party</v>
      </c>
      <c r="E208" s="183" t="s">
        <v>91</v>
      </c>
      <c r="F208" s="184" t="str">
        <f>VLOOKUP($A208,Questions!B$3:T$256,12,FALSE)</f>
        <v>Yes</v>
      </c>
      <c r="G208" s="185"/>
      <c r="H208" s="186">
        <f>VLOOKUP(A208,Questions!B$25:T$295,16,FALSE)</f>
        <v>20</v>
      </c>
      <c r="I208" s="187"/>
      <c r="J208" s="122"/>
      <c r="K208" s="122"/>
      <c r="L208" s="122"/>
      <c r="M208" s="122"/>
      <c r="N208" s="122"/>
      <c r="O208" s="122"/>
      <c r="P208" s="122"/>
      <c r="Q208" s="122"/>
      <c r="R208" s="122"/>
      <c r="S208" s="122"/>
      <c r="T208" s="122"/>
      <c r="U208" s="122"/>
      <c r="V208" s="122"/>
      <c r="W208" s="122"/>
      <c r="X208" s="122"/>
      <c r="Y208" s="122"/>
      <c r="Z208" s="122"/>
    </row>
    <row r="209" ht="48.0" customHeight="1">
      <c r="A209" s="188" t="str">
        <f>'HECVAT - Full | Vendor Response'!A205</f>
        <v>FIDP-11</v>
      </c>
      <c r="B209" s="188" t="str">
        <f>'HECVAT - Full | Vendor Response'!B205</f>
        <v>Are audit logs available for all changes to the network, firewall, IDS, and IPS systems?</v>
      </c>
      <c r="C209" s="189" t="str">
        <f>'HECVAT - Full | Vendor Response'!C205</f>
        <v>Yes</v>
      </c>
      <c r="D209" s="202" t="str">
        <f>'HECVAT - Full | Vendor Response'!D205</f>
        <v>Via AWS Logs</v>
      </c>
      <c r="E209" s="183" t="s">
        <v>91</v>
      </c>
      <c r="F209" s="184" t="str">
        <f>VLOOKUP($A209,Questions!B$3:T$256,12,FALSE)</f>
        <v>Yes</v>
      </c>
      <c r="G209" s="185"/>
      <c r="H209" s="186">
        <f>VLOOKUP(A209,Questions!B$25:T$295,16,FALSE)</f>
        <v>25</v>
      </c>
      <c r="I209" s="187"/>
      <c r="J209" s="122"/>
      <c r="K209" s="122"/>
      <c r="L209" s="122"/>
      <c r="M209" s="122"/>
      <c r="N209" s="122"/>
      <c r="O209" s="122"/>
      <c r="P209" s="122"/>
      <c r="Q209" s="122"/>
      <c r="R209" s="122"/>
      <c r="S209" s="122"/>
      <c r="T209" s="122"/>
      <c r="U209" s="122"/>
      <c r="V209" s="122"/>
      <c r="W209" s="122"/>
      <c r="X209" s="122"/>
      <c r="Y209" s="122"/>
      <c r="Z209" s="122"/>
    </row>
    <row r="210" ht="48.0" customHeight="1">
      <c r="A210" s="209" t="str">
        <f>'HECVAT - Full | Vendor Response'!A206</f>
        <v>Policies, Procedures, and Processes</v>
      </c>
      <c r="B210" s="9"/>
      <c r="C210" s="192" t="s">
        <v>513</v>
      </c>
      <c r="D210" s="193" t="s">
        <v>71</v>
      </c>
      <c r="E210" s="194" t="s">
        <v>73</v>
      </c>
      <c r="F210" s="195" t="s">
        <v>515</v>
      </c>
      <c r="G210" s="192" t="s">
        <v>516</v>
      </c>
      <c r="H210" s="192" t="s">
        <v>517</v>
      </c>
      <c r="I210" s="196" t="s">
        <v>518</v>
      </c>
      <c r="J210" s="122"/>
      <c r="K210" s="122"/>
      <c r="L210" s="122"/>
      <c r="M210" s="122"/>
      <c r="N210" s="122"/>
      <c r="O210" s="122"/>
      <c r="P210" s="122"/>
      <c r="Q210" s="122"/>
      <c r="R210" s="122"/>
      <c r="S210" s="122"/>
      <c r="T210" s="122"/>
      <c r="U210" s="122"/>
      <c r="V210" s="122"/>
      <c r="W210" s="122"/>
      <c r="X210" s="122"/>
      <c r="Y210" s="122"/>
      <c r="Z210" s="122"/>
    </row>
    <row r="211" ht="48.0" customHeight="1">
      <c r="A211" s="188" t="str">
        <f>'HECVAT - Full | Vendor Response'!A207</f>
        <v>PPPR-01</v>
      </c>
      <c r="B211" s="188" t="str">
        <f>'HECVAT - Full | Vendor Response'!B207</f>
        <v>Can you share the organization chart, mission statement, and policies for your information security unit?</v>
      </c>
      <c r="C211" s="189" t="str">
        <f>'HECVAT - Full | Vendor Response'!C207</f>
        <v>Yes</v>
      </c>
      <c r="D211" s="202" t="str">
        <f>'HECVAT - Full | Vendor Response'!D207</f>
        <v>See https://drive.google.com/file/d/1RfcDRfnWhUdJe_163-qRI1_5Snvt5WbT/view?usp=sharing</v>
      </c>
      <c r="E211" s="183" t="s">
        <v>91</v>
      </c>
      <c r="F211" s="184" t="str">
        <f>VLOOKUP($A211,Questions!B$3:T$256,12,FALSE)</f>
        <v>Yes</v>
      </c>
      <c r="G211" s="185"/>
      <c r="H211" s="186">
        <f>VLOOKUP(A211,Questions!B$25:T$295,16,FALSE)</f>
        <v>20</v>
      </c>
      <c r="I211" s="187"/>
      <c r="J211" s="122"/>
      <c r="K211" s="122"/>
      <c r="L211" s="122"/>
      <c r="M211" s="122"/>
      <c r="N211" s="122"/>
      <c r="O211" s="122"/>
      <c r="P211" s="122"/>
      <c r="Q211" s="122"/>
      <c r="R211" s="122"/>
      <c r="S211" s="122"/>
      <c r="T211" s="122"/>
      <c r="U211" s="122"/>
      <c r="V211" s="122"/>
      <c r="W211" s="122"/>
      <c r="X211" s="122"/>
      <c r="Y211" s="122"/>
      <c r="Z211" s="122"/>
    </row>
    <row r="212" ht="48.0" customHeight="1">
      <c r="A212" s="188" t="str">
        <f>'HECVAT - Full | Vendor Response'!A208</f>
        <v>PPPR-02</v>
      </c>
      <c r="B212" s="188" t="str">
        <f>'HECVAT - Full | Vendor Response'!B208</f>
        <v>Do you have a documented patch management process?</v>
      </c>
      <c r="C212" s="189" t="str">
        <f>'HECVAT - Full | Vendor Response'!C208</f>
        <v>Yes</v>
      </c>
      <c r="D212" s="202" t="str">
        <f>'HECVAT - Full | Vendor Response'!D208</f>
        <v/>
      </c>
      <c r="E212" s="183" t="s">
        <v>91</v>
      </c>
      <c r="F212" s="184" t="str">
        <f>VLOOKUP($A212,Questions!B$3:T$256,12,FALSE)</f>
        <v>Yes</v>
      </c>
      <c r="G212" s="185"/>
      <c r="H212" s="186">
        <f>VLOOKUP(A212,Questions!B$25:T$295,16,FALSE)</f>
        <v>25</v>
      </c>
      <c r="I212" s="187"/>
      <c r="J212" s="122"/>
      <c r="K212" s="122"/>
      <c r="L212" s="122"/>
      <c r="M212" s="122"/>
      <c r="N212" s="122"/>
      <c r="O212" s="122"/>
      <c r="P212" s="122"/>
      <c r="Q212" s="122"/>
      <c r="R212" s="122"/>
      <c r="S212" s="122"/>
      <c r="T212" s="122"/>
      <c r="U212" s="122"/>
      <c r="V212" s="122"/>
      <c r="W212" s="122"/>
      <c r="X212" s="122"/>
      <c r="Y212" s="122"/>
      <c r="Z212" s="122"/>
    </row>
    <row r="213" ht="48.0" customHeight="1">
      <c r="A213" s="188" t="str">
        <f>'HECVAT - Full | Vendor Response'!A209</f>
        <v>PPPR-03</v>
      </c>
      <c r="B213" s="188" t="str">
        <f>'HECVAT - Full | Vendor Response'!B209</f>
        <v>Can you accommodate encryption requirements using open standards?</v>
      </c>
      <c r="C213" s="189" t="str">
        <f>'HECVAT - Full | Vendor Response'!C209</f>
        <v>Yes</v>
      </c>
      <c r="D213" s="202" t="str">
        <f>'HECVAT - Full | Vendor Response'!D209</f>
        <v/>
      </c>
      <c r="E213" s="183" t="s">
        <v>91</v>
      </c>
      <c r="F213" s="184" t="str">
        <f>VLOOKUP($A213,Questions!B$3:T$256,12,FALSE)</f>
        <v>Yes</v>
      </c>
      <c r="G213" s="185"/>
      <c r="H213" s="186">
        <f>VLOOKUP(A213,Questions!B$25:T$295,16,FALSE)</f>
        <v>20</v>
      </c>
      <c r="I213" s="187"/>
      <c r="J213" s="122"/>
      <c r="K213" s="122"/>
      <c r="L213" s="122"/>
      <c r="M213" s="122"/>
      <c r="N213" s="122"/>
      <c r="O213" s="122"/>
      <c r="P213" s="122"/>
      <c r="Q213" s="122"/>
      <c r="R213" s="122"/>
      <c r="S213" s="122"/>
      <c r="T213" s="122"/>
      <c r="U213" s="122"/>
      <c r="V213" s="122"/>
      <c r="W213" s="122"/>
      <c r="X213" s="122"/>
      <c r="Y213" s="122"/>
      <c r="Z213" s="122"/>
    </row>
    <row r="214" ht="48.0" customHeight="1">
      <c r="A214" s="188" t="str">
        <f>'HECVAT - Full | Vendor Response'!A210</f>
        <v>PPPR-04</v>
      </c>
      <c r="B214" s="188" t="str">
        <f>'HECVAT - Full | Vendor Response'!B210</f>
        <v>Are information security principles designed into the product lifecycle?</v>
      </c>
      <c r="C214" s="189" t="str">
        <f>'HECVAT - Full | Vendor Response'!C210</f>
        <v>Yes</v>
      </c>
      <c r="D214" s="202" t="str">
        <f>'HECVAT - Full | Vendor Response'!D210</f>
        <v>We constantly review our code base for security principles and monitor our security continually utilizing AWS security tools including code reviews.</v>
      </c>
      <c r="E214" s="183" t="s">
        <v>91</v>
      </c>
      <c r="F214" s="184" t="str">
        <f>VLOOKUP($A214,Questions!B$3:T$256,12,FALSE)</f>
        <v>Yes</v>
      </c>
      <c r="G214" s="185"/>
      <c r="H214" s="186">
        <f>VLOOKUP(A214,Questions!B$25:T$295,16,FALSE)</f>
        <v>15</v>
      </c>
      <c r="I214" s="187"/>
      <c r="J214" s="122"/>
      <c r="K214" s="122"/>
      <c r="L214" s="122"/>
      <c r="M214" s="122"/>
      <c r="N214" s="122"/>
      <c r="O214" s="122"/>
      <c r="P214" s="122"/>
      <c r="Q214" s="122"/>
      <c r="R214" s="122"/>
      <c r="S214" s="122"/>
      <c r="T214" s="122"/>
      <c r="U214" s="122"/>
      <c r="V214" s="122"/>
      <c r="W214" s="122"/>
      <c r="X214" s="122"/>
      <c r="Y214" s="122"/>
      <c r="Z214" s="122"/>
    </row>
    <row r="215" ht="48.0" customHeight="1">
      <c r="A215" s="188" t="str">
        <f>'HECVAT - Full | Vendor Response'!A211</f>
        <v>PPPR-05</v>
      </c>
      <c r="B215" s="188" t="str">
        <f>'HECVAT - Full | Vendor Response'!B211</f>
        <v>Do you have a documented systems development life cycle (SDLC)?</v>
      </c>
      <c r="C215" s="189" t="str">
        <f>'HECVAT - Full | Vendor Response'!C211</f>
        <v>No</v>
      </c>
      <c r="D215" s="202" t="str">
        <f>'HECVAT - Full | Vendor Response'!D211</f>
        <v>We plan on implementing a SDLC in the 2023-24 academic year.</v>
      </c>
      <c r="E215" s="183" t="s">
        <v>91</v>
      </c>
      <c r="F215" s="184" t="str">
        <f>VLOOKUP($A215,Questions!B$3:T$256,12,FALSE)</f>
        <v>Yes</v>
      </c>
      <c r="G215" s="185"/>
      <c r="H215" s="186">
        <f>VLOOKUP(A215,Questions!B$25:T$295,16,FALSE)</f>
        <v>20</v>
      </c>
      <c r="I215" s="187"/>
      <c r="J215" s="122"/>
      <c r="K215" s="122"/>
      <c r="L215" s="122"/>
      <c r="M215" s="122"/>
      <c r="N215" s="122"/>
      <c r="O215" s="122"/>
      <c r="P215" s="122"/>
      <c r="Q215" s="122"/>
      <c r="R215" s="122"/>
      <c r="S215" s="122"/>
      <c r="T215" s="122"/>
      <c r="U215" s="122"/>
      <c r="V215" s="122"/>
      <c r="W215" s="122"/>
      <c r="X215" s="122"/>
      <c r="Y215" s="122"/>
      <c r="Z215" s="122"/>
    </row>
    <row r="216" ht="48.0" customHeight="1">
      <c r="A216" s="188" t="str">
        <f>'HECVAT - Full | Vendor Response'!A212</f>
        <v>PPPR-06</v>
      </c>
      <c r="B216" s="188" t="str">
        <f>'HECVAT - Full | Vendor Response'!B212</f>
        <v>Will you comply with applicable breach notification laws?</v>
      </c>
      <c r="C216" s="189" t="str">
        <f>'HECVAT - Full | Vendor Response'!C212</f>
        <v>Yes</v>
      </c>
      <c r="D216" s="202" t="str">
        <f>'HECVAT - Full | Vendor Response'!D212</f>
        <v>As required by local, state, federal, and worldwide jurisdictions</v>
      </c>
      <c r="E216" s="183" t="s">
        <v>91</v>
      </c>
      <c r="F216" s="184" t="str">
        <f>VLOOKUP($A216,Questions!B$3:T$256,12,FALSE)</f>
        <v>Yes</v>
      </c>
      <c r="G216" s="185"/>
      <c r="H216" s="186">
        <f>VLOOKUP(A216,Questions!B$25:T$295,16,FALSE)</f>
        <v>15</v>
      </c>
      <c r="I216" s="187"/>
      <c r="J216" s="122"/>
      <c r="K216" s="122"/>
      <c r="L216" s="122"/>
      <c r="M216" s="122"/>
      <c r="N216" s="122"/>
      <c r="O216" s="122"/>
      <c r="P216" s="122"/>
      <c r="Q216" s="122"/>
      <c r="R216" s="122"/>
      <c r="S216" s="122"/>
      <c r="T216" s="122"/>
      <c r="U216" s="122"/>
      <c r="V216" s="122"/>
      <c r="W216" s="122"/>
      <c r="X216" s="122"/>
      <c r="Y216" s="122"/>
      <c r="Z216" s="122"/>
    </row>
    <row r="217" ht="48.0" customHeight="1">
      <c r="A217" s="188" t="str">
        <f>'HECVAT - Full | Vendor Response'!A213</f>
        <v>PPPR-07</v>
      </c>
      <c r="B217" s="188" t="str">
        <f>'HECVAT - Full | Vendor Response'!B213</f>
        <v>Will you comply with the Institution's IT policies with regards to user privacy and data protection?</v>
      </c>
      <c r="C217" s="189" t="str">
        <f>'HECVAT - Full | Vendor Response'!C213</f>
        <v>Yes</v>
      </c>
      <c r="D217" s="202" t="str">
        <f>'HECVAT - Full | Vendor Response'!D213</f>
        <v>We have reviewed the institution's IT policies with regards to user privacy and data protection</v>
      </c>
      <c r="E217" s="183" t="s">
        <v>91</v>
      </c>
      <c r="F217" s="184" t="str">
        <f>VLOOKUP($A217,Questions!B$3:T$256,12,FALSE)</f>
        <v>Yes</v>
      </c>
      <c r="G217" s="185"/>
      <c r="H217" s="186">
        <f>VLOOKUP(A217,Questions!B$25:T$295,16,FALSE)</f>
        <v>25</v>
      </c>
      <c r="I217" s="187"/>
      <c r="J217" s="122"/>
      <c r="K217" s="122"/>
      <c r="L217" s="122"/>
      <c r="M217" s="122"/>
      <c r="N217" s="122"/>
      <c r="O217" s="122"/>
      <c r="P217" s="122"/>
      <c r="Q217" s="122"/>
      <c r="R217" s="122"/>
      <c r="S217" s="122"/>
      <c r="T217" s="122"/>
      <c r="U217" s="122"/>
      <c r="V217" s="122"/>
      <c r="W217" s="122"/>
      <c r="X217" s="122"/>
      <c r="Y217" s="122"/>
      <c r="Z217" s="122"/>
    </row>
    <row r="218" ht="48.0" customHeight="1">
      <c r="A218" s="188" t="str">
        <f>'HECVAT - Full | Vendor Response'!A214</f>
        <v>PPPR-08</v>
      </c>
      <c r="B218" s="188" t="str">
        <f>'HECVAT - Full | Vendor Response'!B214</f>
        <v>Is your company subject to Institution's geographic region's laws and regulations?</v>
      </c>
      <c r="C218" s="189" t="str">
        <f>'HECVAT - Full | Vendor Response'!C214</f>
        <v>Yes</v>
      </c>
      <c r="D218" s="202" t="str">
        <f>'HECVAT - Full | Vendor Response'!D214</f>
        <v>As applicable to the contract, Delaware, USA</v>
      </c>
      <c r="E218" s="183" t="s">
        <v>91</v>
      </c>
      <c r="F218" s="184" t="str">
        <f>VLOOKUP($A218,Questions!B$3:T$256,12,FALSE)</f>
        <v>Yes</v>
      </c>
      <c r="G218" s="185"/>
      <c r="H218" s="186">
        <f>VLOOKUP(A218,Questions!B$25:T$295,16,FALSE)</f>
        <v>25</v>
      </c>
      <c r="I218" s="187"/>
      <c r="J218" s="122"/>
      <c r="K218" s="122"/>
      <c r="L218" s="122"/>
      <c r="M218" s="122"/>
      <c r="N218" s="122"/>
      <c r="O218" s="122"/>
      <c r="P218" s="122"/>
      <c r="Q218" s="122"/>
      <c r="R218" s="122"/>
      <c r="S218" s="122"/>
      <c r="T218" s="122"/>
      <c r="U218" s="122"/>
      <c r="V218" s="122"/>
      <c r="W218" s="122"/>
      <c r="X218" s="122"/>
      <c r="Y218" s="122"/>
      <c r="Z218" s="122"/>
    </row>
    <row r="219" ht="48.0" customHeight="1">
      <c r="A219" s="188" t="str">
        <f>'HECVAT - Full | Vendor Response'!A215</f>
        <v>PPPR-09</v>
      </c>
      <c r="B219" s="188" t="str">
        <f>'HECVAT - Full | Vendor Response'!B215</f>
        <v>Do you perform background screenings or multi-state background checks on all employees prior to their first day of work?</v>
      </c>
      <c r="C219" s="189" t="str">
        <f>'HECVAT - Full | Vendor Response'!C215</f>
        <v>Yes</v>
      </c>
      <c r="D219" s="202" t="str">
        <f>'HECVAT - Full | Vendor Response'!D215</f>
        <v>All offers of employment at Qwickly, Inc. are contingent upon clear results of a thorough background check. Background checks will be conducted on all final candidates and on all employees who are promoted, as deemed necessary. Background checks may be conducted on a yearly basis to conform to information technology requirements.</v>
      </c>
      <c r="E219" s="183" t="s">
        <v>91</v>
      </c>
      <c r="F219" s="184" t="str">
        <f>VLOOKUP($A219,Questions!B$3:T$256,12,FALSE)</f>
        <v>Yes</v>
      </c>
      <c r="G219" s="185"/>
      <c r="H219" s="186">
        <f>VLOOKUP(A219,Questions!B$25:T$295,16,FALSE)</f>
        <v>20</v>
      </c>
      <c r="I219" s="187"/>
      <c r="J219" s="122"/>
      <c r="K219" s="122"/>
      <c r="L219" s="122"/>
      <c r="M219" s="122"/>
      <c r="N219" s="122"/>
      <c r="O219" s="122"/>
      <c r="P219" s="122"/>
      <c r="Q219" s="122"/>
      <c r="R219" s="122"/>
      <c r="S219" s="122"/>
      <c r="T219" s="122"/>
      <c r="U219" s="122"/>
      <c r="V219" s="122"/>
      <c r="W219" s="122"/>
      <c r="X219" s="122"/>
      <c r="Y219" s="122"/>
      <c r="Z219" s="122"/>
    </row>
    <row r="220" ht="48.0" customHeight="1">
      <c r="A220" s="188" t="str">
        <f>'HECVAT - Full | Vendor Response'!A216</f>
        <v>PPPR-10</v>
      </c>
      <c r="B220" s="188" t="str">
        <f>'HECVAT - Full | Vendor Response'!B216</f>
        <v>Do you require new employees to fill out agreements and review policies?</v>
      </c>
      <c r="C220" s="189" t="str">
        <f>'HECVAT - Full | Vendor Response'!C216</f>
        <v>Yes</v>
      </c>
      <c r="D220" s="202" t="str">
        <f>'HECVAT - Full | Vendor Response'!D216</f>
        <v>All new employees must review and sign the employee handbook which includes a number of different policies, including Acceptable Use Policy, Remote Employee Policy, etc.</v>
      </c>
      <c r="E220" s="183" t="s">
        <v>91</v>
      </c>
      <c r="F220" s="184" t="str">
        <f>VLOOKUP($A220,Questions!B$3:T$256,12,FALSE)</f>
        <v>Yes</v>
      </c>
      <c r="G220" s="185"/>
      <c r="H220" s="186">
        <f>VLOOKUP(A220,Questions!B$25:T$295,16,FALSE)</f>
        <v>20</v>
      </c>
      <c r="I220" s="187"/>
      <c r="J220" s="122"/>
      <c r="K220" s="122"/>
      <c r="L220" s="122"/>
      <c r="M220" s="122"/>
      <c r="N220" s="122"/>
      <c r="O220" s="122"/>
      <c r="P220" s="122"/>
      <c r="Q220" s="122"/>
      <c r="R220" s="122"/>
      <c r="S220" s="122"/>
      <c r="T220" s="122"/>
      <c r="U220" s="122"/>
      <c r="V220" s="122"/>
      <c r="W220" s="122"/>
      <c r="X220" s="122"/>
      <c r="Y220" s="122"/>
      <c r="Z220" s="122"/>
    </row>
    <row r="221" ht="48.0" customHeight="1">
      <c r="A221" s="188" t="str">
        <f>'HECVAT - Full | Vendor Response'!A217</f>
        <v>PPPR-11</v>
      </c>
      <c r="B221" s="188" t="str">
        <f>'HECVAT - Full | Vendor Response'!B217</f>
        <v>Do you have a documented information security policy?</v>
      </c>
      <c r="C221" s="189" t="str">
        <f>'HECVAT - Full | Vendor Response'!C217</f>
        <v>Yes</v>
      </c>
      <c r="D221" s="210" t="str">
        <f>'HECVAT - Full | Vendor Response'!D217</f>
        <v>https://goqwickly.com/resources/security-page/Qwickly_Security_Policy.pdf</v>
      </c>
      <c r="E221" s="183" t="s">
        <v>91</v>
      </c>
      <c r="F221" s="184" t="str">
        <f>VLOOKUP($A221,Questions!B$3:T$256,12,FALSE)</f>
        <v>Yes</v>
      </c>
      <c r="G221" s="185"/>
      <c r="H221" s="186">
        <f>VLOOKUP(A221,Questions!B$25:T$295,16,FALSE)</f>
        <v>20</v>
      </c>
      <c r="I221" s="187"/>
      <c r="J221" s="122"/>
      <c r="K221" s="122"/>
      <c r="L221" s="122"/>
      <c r="M221" s="122"/>
      <c r="N221" s="122"/>
      <c r="O221" s="122"/>
      <c r="P221" s="122"/>
      <c r="Q221" s="122"/>
      <c r="R221" s="122"/>
      <c r="S221" s="122"/>
      <c r="T221" s="122"/>
      <c r="U221" s="122"/>
      <c r="V221" s="122"/>
      <c r="W221" s="122"/>
      <c r="X221" s="122"/>
      <c r="Y221" s="122"/>
      <c r="Z221" s="122"/>
    </row>
    <row r="222" ht="48.0" customHeight="1">
      <c r="A222" s="188" t="str">
        <f>'HECVAT - Full | Vendor Response'!A218</f>
        <v>PPPR-12</v>
      </c>
      <c r="B222" s="188" t="str">
        <f>'HECVAT - Full | Vendor Response'!B218</f>
        <v>Do you have an information security awareness program?</v>
      </c>
      <c r="C222" s="189" t="str">
        <f>'HECVAT - Full | Vendor Response'!C218</f>
        <v>Yes</v>
      </c>
      <c r="D222" s="202" t="str">
        <f>'HECVAT - Full | Vendor Response'!D218</f>
        <v>Utlize training for all employees</v>
      </c>
      <c r="E222" s="183" t="s">
        <v>91</v>
      </c>
      <c r="F222" s="184" t="str">
        <f>VLOOKUP($A222,Questions!B$3:T$256,12,FALSE)</f>
        <v>Yes</v>
      </c>
      <c r="G222" s="185"/>
      <c r="H222" s="186">
        <f>VLOOKUP(A222,Questions!B$25:T$295,16,FALSE)</f>
        <v>15</v>
      </c>
      <c r="I222" s="187"/>
      <c r="J222" s="122"/>
      <c r="K222" s="122"/>
      <c r="L222" s="122"/>
      <c r="M222" s="122"/>
      <c r="N222" s="122"/>
      <c r="O222" s="122"/>
      <c r="P222" s="122"/>
      <c r="Q222" s="122"/>
      <c r="R222" s="122"/>
      <c r="S222" s="122"/>
      <c r="T222" s="122"/>
      <c r="U222" s="122"/>
      <c r="V222" s="122"/>
      <c r="W222" s="122"/>
      <c r="X222" s="122"/>
      <c r="Y222" s="122"/>
      <c r="Z222" s="122"/>
    </row>
    <row r="223" ht="48.0" customHeight="1">
      <c r="A223" s="188" t="str">
        <f>'HECVAT - Full | Vendor Response'!A219</f>
        <v>PPPR-13</v>
      </c>
      <c r="B223" s="188" t="str">
        <f>'HECVAT - Full | Vendor Response'!B219</f>
        <v>Is security awareness training mandatory for all employees?</v>
      </c>
      <c r="C223" s="189" t="str">
        <f>'HECVAT - Full | Vendor Response'!C219</f>
        <v>Yes</v>
      </c>
      <c r="D223" s="202" t="str">
        <f>'HECVAT - Full | Vendor Response'!D219</f>
        <v>Quarterly training for all employees</v>
      </c>
      <c r="E223" s="183" t="s">
        <v>91</v>
      </c>
      <c r="F223" s="184" t="str">
        <f>VLOOKUP($A223,Questions!B$3:T$256,12,FALSE)</f>
        <v>Yes</v>
      </c>
      <c r="G223" s="185"/>
      <c r="H223" s="186">
        <f>VLOOKUP(A223,Questions!B$25:T$295,16,FALSE)</f>
        <v>15</v>
      </c>
      <c r="I223" s="187"/>
      <c r="J223" s="122"/>
      <c r="K223" s="122"/>
      <c r="L223" s="122"/>
      <c r="M223" s="122"/>
      <c r="N223" s="122"/>
      <c r="O223" s="122"/>
      <c r="P223" s="122"/>
      <c r="Q223" s="122"/>
      <c r="R223" s="122"/>
      <c r="S223" s="122"/>
      <c r="T223" s="122"/>
      <c r="U223" s="122"/>
      <c r="V223" s="122"/>
      <c r="W223" s="122"/>
      <c r="X223" s="122"/>
      <c r="Y223" s="122"/>
      <c r="Z223" s="122"/>
    </row>
    <row r="224" ht="48.0" customHeight="1">
      <c r="A224" s="188" t="str">
        <f>'HECVAT - Full | Vendor Response'!A220</f>
        <v>PPPR-14</v>
      </c>
      <c r="B224" s="188" t="str">
        <f>'HECVAT - Full | Vendor Response'!B220</f>
        <v>Do you have process and procedure(s) documented, and currently followed, that require a review and update of the access-list(s) for privileged accounts?</v>
      </c>
      <c r="C224" s="189" t="str">
        <f>'HECVAT - Full | Vendor Response'!C220</f>
        <v>Yes</v>
      </c>
      <c r="D224" s="202" t="str">
        <f>'HECVAT - Full | Vendor Response'!D220</f>
        <v>All access lists are managed in AWS using security groups</v>
      </c>
      <c r="E224" s="183" t="s">
        <v>91</v>
      </c>
      <c r="F224" s="184" t="str">
        <f>VLOOKUP($A224,Questions!B$3:T$256,12,FALSE)</f>
        <v>Yes</v>
      </c>
      <c r="G224" s="185"/>
      <c r="H224" s="186">
        <f>VLOOKUP(A224,Questions!B$25:T$295,16,FALSE)</f>
        <v>15</v>
      </c>
      <c r="I224" s="187"/>
      <c r="J224" s="122"/>
      <c r="K224" s="122"/>
      <c r="L224" s="122"/>
      <c r="M224" s="122"/>
      <c r="N224" s="122"/>
      <c r="O224" s="122"/>
      <c r="P224" s="122"/>
      <c r="Q224" s="122"/>
      <c r="R224" s="122"/>
      <c r="S224" s="122"/>
      <c r="T224" s="122"/>
      <c r="U224" s="122"/>
      <c r="V224" s="122"/>
      <c r="W224" s="122"/>
      <c r="X224" s="122"/>
      <c r="Y224" s="122"/>
      <c r="Z224" s="122"/>
    </row>
    <row r="225" ht="48.0" customHeight="1">
      <c r="A225" s="188" t="str">
        <f>'HECVAT - Full | Vendor Response'!A221</f>
        <v>PPPR-15</v>
      </c>
      <c r="B225" s="188" t="str">
        <f>'HECVAT - Full | Vendor Response'!B221</f>
        <v>Do you have documented, and currently implemented, internal audit processes and procedures?</v>
      </c>
      <c r="C225" s="189" t="str">
        <f>'HECVAT - Full | Vendor Response'!C221</f>
        <v>Yes</v>
      </c>
      <c r="D225" s="202" t="str">
        <f>'HECVAT - Full | Vendor Response'!D221</f>
        <v>See https://drive.google.com/file/d/1OVZaQYAkCdq-K6saBYOogMA6MMiAXUsb/view?usp=drive_link</v>
      </c>
      <c r="E225" s="183" t="s">
        <v>91</v>
      </c>
      <c r="F225" s="184" t="str">
        <f>VLOOKUP($A225,Questions!B$3:T$256,12,FALSE)</f>
        <v>Yes</v>
      </c>
      <c r="G225" s="185"/>
      <c r="H225" s="186">
        <f>VLOOKUP(A225,Questions!B$25:T$295,16,FALSE)</f>
        <v>15</v>
      </c>
      <c r="I225" s="187"/>
      <c r="J225" s="122"/>
      <c r="K225" s="122"/>
      <c r="L225" s="122"/>
      <c r="M225" s="122"/>
      <c r="N225" s="122"/>
      <c r="O225" s="122"/>
      <c r="P225" s="122"/>
      <c r="Q225" s="122"/>
      <c r="R225" s="122"/>
      <c r="S225" s="122"/>
      <c r="T225" s="122"/>
      <c r="U225" s="122"/>
      <c r="V225" s="122"/>
      <c r="W225" s="122"/>
      <c r="X225" s="122"/>
      <c r="Y225" s="122"/>
      <c r="Z225" s="122"/>
    </row>
    <row r="226" ht="48.0" customHeight="1">
      <c r="A226" s="188" t="str">
        <f>'HECVAT - Full | Vendor Response'!A222</f>
        <v>PPPR-16</v>
      </c>
      <c r="B226" s="188" t="str">
        <f>'HECVAT - Full | Vendor Response'!B222</f>
        <v>Does your organization have physical security controls and policies in place?</v>
      </c>
      <c r="C226" s="189" t="str">
        <f>'HECVAT - Full | Vendor Response'!C222</f>
        <v>Yes</v>
      </c>
      <c r="D226" s="202" t="str">
        <f>'HECVAT - Full | Vendor Response'!D222</f>
        <v>See Physical Environment Policy https://drive.google.com/file/d/1j0g7ChF6GBt0MYBKJgXO-l7p9uF68lhv/view?usp=drive_link</v>
      </c>
      <c r="E226" s="183" t="s">
        <v>91</v>
      </c>
      <c r="F226" s="184" t="str">
        <f>VLOOKUP($A226,Questions!B$3:T$256,12,FALSE)</f>
        <v>Yes</v>
      </c>
      <c r="G226" s="185"/>
      <c r="H226" s="186">
        <f>VLOOKUP(A226,Questions!B$25:T$295,16,FALSE)</f>
        <v>15</v>
      </c>
      <c r="I226" s="187"/>
      <c r="J226" s="122"/>
      <c r="K226" s="122"/>
      <c r="L226" s="122"/>
      <c r="M226" s="122"/>
      <c r="N226" s="122"/>
      <c r="O226" s="122"/>
      <c r="P226" s="122"/>
      <c r="Q226" s="122"/>
      <c r="R226" s="122"/>
      <c r="S226" s="122"/>
      <c r="T226" s="122"/>
      <c r="U226" s="122"/>
      <c r="V226" s="122"/>
      <c r="W226" s="122"/>
      <c r="X226" s="122"/>
      <c r="Y226" s="122"/>
      <c r="Z226" s="122"/>
    </row>
    <row r="227" ht="48.0" customHeight="1">
      <c r="A227" s="207" t="str">
        <f>'HECVAT - Full | Vendor Response'!A223</f>
        <v>Incident Handling</v>
      </c>
      <c r="B227" s="207"/>
      <c r="C227" s="192" t="s">
        <v>513</v>
      </c>
      <c r="D227" s="193" t="s">
        <v>71</v>
      </c>
      <c r="E227" s="194" t="s">
        <v>73</v>
      </c>
      <c r="F227" s="195" t="s">
        <v>515</v>
      </c>
      <c r="G227" s="192" t="s">
        <v>516</v>
      </c>
      <c r="H227" s="192" t="s">
        <v>517</v>
      </c>
      <c r="I227" s="196" t="s">
        <v>518</v>
      </c>
      <c r="J227" s="122"/>
      <c r="K227" s="122"/>
      <c r="L227" s="122"/>
      <c r="M227" s="122"/>
      <c r="N227" s="122"/>
      <c r="O227" s="122"/>
      <c r="P227" s="122"/>
      <c r="Q227" s="122"/>
      <c r="R227" s="122"/>
      <c r="S227" s="122"/>
      <c r="T227" s="122"/>
      <c r="U227" s="122"/>
      <c r="V227" s="122"/>
      <c r="W227" s="122"/>
      <c r="X227" s="122"/>
      <c r="Y227" s="122"/>
      <c r="Z227" s="122"/>
    </row>
    <row r="228" ht="48.0" customHeight="1">
      <c r="A228" s="188" t="str">
        <f>'HECVAT - Full | Vendor Response'!A224</f>
        <v>HFIH-01</v>
      </c>
      <c r="B228" s="188" t="str">
        <f>'HECVAT - Full | Vendor Response'!B224</f>
        <v>Do you have a formal incident response plan?</v>
      </c>
      <c r="C228" s="189" t="str">
        <f>'HECVAT - Full | Vendor Response'!C224</f>
        <v>Yes</v>
      </c>
      <c r="D228" s="210" t="str">
        <f>'HECVAT - Full | Vendor Response'!D224</f>
        <v>https://goqwickly.com/resources/security-page/Qwickly_Data_Breach_Response.pdf </v>
      </c>
      <c r="E228" s="183" t="s">
        <v>91</v>
      </c>
      <c r="F228" s="184" t="str">
        <f>VLOOKUP($A228,Questions!B$3:T$256,12,FALSE)</f>
        <v>Yes</v>
      </c>
      <c r="G228" s="185"/>
      <c r="H228" s="186">
        <f>VLOOKUP(A228,Questions!B$25:T$295,16,FALSE)</f>
        <v>15</v>
      </c>
      <c r="I228" s="187"/>
      <c r="J228" s="122"/>
      <c r="K228" s="122"/>
      <c r="L228" s="122"/>
      <c r="M228" s="122"/>
      <c r="N228" s="122"/>
      <c r="O228" s="122"/>
      <c r="P228" s="122"/>
      <c r="Q228" s="122"/>
      <c r="R228" s="122"/>
      <c r="S228" s="122"/>
      <c r="T228" s="122"/>
      <c r="U228" s="122"/>
      <c r="V228" s="122"/>
      <c r="W228" s="122"/>
      <c r="X228" s="122"/>
      <c r="Y228" s="122"/>
      <c r="Z228" s="122"/>
    </row>
    <row r="229" ht="48.0" customHeight="1">
      <c r="A229" s="188" t="str">
        <f>'HECVAT - Full | Vendor Response'!A225</f>
        <v>HFIH-02</v>
      </c>
      <c r="B229" s="188" t="str">
        <f>'HECVAT - Full | Vendor Response'!B225</f>
        <v>Do you have either an internal incident response team or retain an external team?</v>
      </c>
      <c r="C229" s="189" t="str">
        <f>'HECVAT - Full | Vendor Response'!C225</f>
        <v>Yes</v>
      </c>
      <c r="D229" s="202" t="str">
        <f>'HECVAT - Full | Vendor Response'!D225</f>
        <v>Both, internal and external team
https://goqwickly.com/resources/security-page/Qwickly_Data_Breach_Response.pdf </v>
      </c>
      <c r="E229" s="183" t="s">
        <v>91</v>
      </c>
      <c r="F229" s="184" t="str">
        <f>VLOOKUP($A229,Questions!B$3:T$256,12,FALSE)</f>
        <v>Yes</v>
      </c>
      <c r="G229" s="185"/>
      <c r="H229" s="186">
        <f>VLOOKUP(A229,Questions!B$25:T$295,16,FALSE)</f>
        <v>15</v>
      </c>
      <c r="I229" s="187"/>
      <c r="J229" s="122"/>
      <c r="K229" s="122"/>
      <c r="L229" s="122"/>
      <c r="M229" s="122"/>
      <c r="N229" s="122"/>
      <c r="O229" s="122"/>
      <c r="P229" s="122"/>
      <c r="Q229" s="122"/>
      <c r="R229" s="122"/>
      <c r="S229" s="122"/>
      <c r="T229" s="122"/>
      <c r="U229" s="122"/>
      <c r="V229" s="122"/>
      <c r="W229" s="122"/>
      <c r="X229" s="122"/>
      <c r="Y229" s="122"/>
      <c r="Z229" s="122"/>
    </row>
    <row r="230" ht="48.0" customHeight="1">
      <c r="A230" s="188" t="str">
        <f>'HECVAT - Full | Vendor Response'!A226</f>
        <v>HFIH-03</v>
      </c>
      <c r="B230" s="188" t="str">
        <f>'HECVAT - Full | Vendor Response'!B226</f>
        <v>Do you have the capability to respond to incidents on a 24x7x365 basis?</v>
      </c>
      <c r="C230" s="189" t="str">
        <f>'HECVAT - Full | Vendor Response'!C226</f>
        <v>Yes</v>
      </c>
      <c r="D230" s="202" t="str">
        <f>'HECVAT - Full | Vendor Response'!D226</f>
        <v>24/7/365 contracts with AWS support</v>
      </c>
      <c r="E230" s="183" t="s">
        <v>91</v>
      </c>
      <c r="F230" s="184" t="str">
        <f>VLOOKUP($A230,Questions!B$3:T$256,12,FALSE)</f>
        <v>Yes</v>
      </c>
      <c r="G230" s="185"/>
      <c r="H230" s="186">
        <f>VLOOKUP(A230,Questions!B$25:T$295,16,FALSE)</f>
        <v>15</v>
      </c>
      <c r="I230" s="187"/>
      <c r="J230" s="122"/>
      <c r="K230" s="122"/>
      <c r="L230" s="122"/>
      <c r="M230" s="122"/>
      <c r="N230" s="122"/>
      <c r="O230" s="122"/>
      <c r="P230" s="122"/>
      <c r="Q230" s="122"/>
      <c r="R230" s="122"/>
      <c r="S230" s="122"/>
      <c r="T230" s="122"/>
      <c r="U230" s="122"/>
      <c r="V230" s="122"/>
      <c r="W230" s="122"/>
      <c r="X230" s="122"/>
      <c r="Y230" s="122"/>
      <c r="Z230" s="122"/>
    </row>
    <row r="231" ht="48.0" customHeight="1">
      <c r="A231" s="188" t="str">
        <f>'HECVAT - Full | Vendor Response'!A227</f>
        <v>HFIH-04</v>
      </c>
      <c r="B231" s="188" t="str">
        <f>'HECVAT - Full | Vendor Response'!B227</f>
        <v>Do you carry cyber-risk insurance to protect against unforeseen service outages, data that is lost or stolen, and security incidents?</v>
      </c>
      <c r="C231" s="189" t="str">
        <f>'HECVAT - Full | Vendor Response'!C227</f>
        <v>Yes</v>
      </c>
      <c r="D231" s="202" t="str">
        <f>'HECVAT - Full | Vendor Response'!D227</f>
        <v>The Hartford CyberSecurity coverage, policy number #65SBAAB7435</v>
      </c>
      <c r="E231" s="183" t="s">
        <v>91</v>
      </c>
      <c r="F231" s="184" t="str">
        <f>VLOOKUP($A231,Questions!B$3:T$256,12,FALSE)</f>
        <v>Yes</v>
      </c>
      <c r="G231" s="185"/>
      <c r="H231" s="186">
        <f>VLOOKUP(A231,Questions!B$25:T$295,16,FALSE)</f>
        <v>15</v>
      </c>
      <c r="I231" s="187"/>
      <c r="J231" s="122"/>
      <c r="K231" s="122"/>
      <c r="L231" s="122"/>
      <c r="M231" s="122"/>
      <c r="N231" s="122"/>
      <c r="O231" s="122"/>
      <c r="P231" s="122"/>
      <c r="Q231" s="122"/>
      <c r="R231" s="122"/>
      <c r="S231" s="122"/>
      <c r="T231" s="122"/>
      <c r="U231" s="122"/>
      <c r="V231" s="122"/>
      <c r="W231" s="122"/>
      <c r="X231" s="122"/>
      <c r="Y231" s="122"/>
      <c r="Z231" s="122"/>
    </row>
    <row r="232" ht="48.0" customHeight="1">
      <c r="A232" s="207" t="str">
        <f>'HECVAT - Full | Vendor Response'!A228</f>
        <v>Quality Assurance</v>
      </c>
      <c r="B232" s="207"/>
      <c r="C232" s="192" t="s">
        <v>513</v>
      </c>
      <c r="D232" s="193" t="s">
        <v>71</v>
      </c>
      <c r="E232" s="194" t="s">
        <v>73</v>
      </c>
      <c r="F232" s="195" t="s">
        <v>515</v>
      </c>
      <c r="G232" s="192" t="s">
        <v>516</v>
      </c>
      <c r="H232" s="192" t="s">
        <v>517</v>
      </c>
      <c r="I232" s="196" t="s">
        <v>518</v>
      </c>
      <c r="J232" s="122"/>
      <c r="K232" s="122"/>
      <c r="L232" s="122"/>
      <c r="M232" s="122"/>
      <c r="N232" s="122"/>
      <c r="O232" s="122"/>
      <c r="P232" s="122"/>
      <c r="Q232" s="122"/>
      <c r="R232" s="122"/>
      <c r="S232" s="122"/>
      <c r="T232" s="122"/>
      <c r="U232" s="122"/>
      <c r="V232" s="122"/>
      <c r="W232" s="122"/>
      <c r="X232" s="122"/>
      <c r="Y232" s="122"/>
      <c r="Z232" s="122"/>
    </row>
    <row r="233" ht="48.0" customHeight="1">
      <c r="A233" s="188" t="str">
        <f>'HECVAT - Full | Vendor Response'!A229</f>
        <v>QLAS-01</v>
      </c>
      <c r="B233" s="188" t="str">
        <f>'HECVAT - Full | Vendor Response'!B229</f>
        <v>Do you have a documented and currently implemented Quality Assurance program?</v>
      </c>
      <c r="C233" s="189" t="str">
        <f>'HECVAT - Full | Vendor Response'!C229</f>
        <v>Yes</v>
      </c>
      <c r="D233" s="202" t="str">
        <f>'HECVAT - Full | Vendor Response'!D229</f>
        <v>The software development lifecycle activities at Qwickly include the code development and change management processes at Qwickly which are centralized across Qwickly teams developing externally- and internally-facing code with processes applying to both internal and external service teams. Code deployed is developed and managed in a consistent process, regardless of its ultimate destination. There are several systems utilized in this process, including:
A code management system used to assemble a code package as part of development.
Internal source code repository.
The hosting system in which Qwickly code pipelines are staged.
The tool utilized for automating the testing, approval, deployment, and ongoing monitoring of code.
A change management tool which breaks change workflows down into discrete, easy to manage steps and tracks change details.
A monitoring service to detect unapproved changes to code or configurations in production systems. Any variances are escalated to the service owner/team."</v>
      </c>
      <c r="E233" s="183" t="s">
        <v>91</v>
      </c>
      <c r="F233" s="184" t="str">
        <f>VLOOKUP($A233,Questions!B$3:T$256,12,FALSE)</f>
        <v>Yes</v>
      </c>
      <c r="G233" s="185"/>
      <c r="H233" s="186">
        <f>VLOOKUP(A233,Questions!B$25:T$295,16,FALSE)</f>
        <v>10</v>
      </c>
      <c r="I233" s="187"/>
      <c r="J233" s="122"/>
      <c r="K233" s="122"/>
      <c r="L233" s="122"/>
      <c r="M233" s="122"/>
      <c r="N233" s="122"/>
      <c r="O233" s="122"/>
      <c r="P233" s="122"/>
      <c r="Q233" s="122"/>
      <c r="R233" s="122"/>
      <c r="S233" s="122"/>
      <c r="T233" s="122"/>
      <c r="U233" s="122"/>
      <c r="V233" s="122"/>
      <c r="W233" s="122"/>
      <c r="X233" s="122"/>
      <c r="Y233" s="122"/>
      <c r="Z233" s="122"/>
    </row>
    <row r="234" ht="48.0" customHeight="1">
      <c r="A234" s="188" t="str">
        <f>'HECVAT - Full | Vendor Response'!A230</f>
        <v>QLAS-02</v>
      </c>
      <c r="B234" s="188" t="str">
        <f>'HECVAT - Full | Vendor Response'!B230</f>
        <v>Do you comply with ISO 9001?</v>
      </c>
      <c r="C234" s="189" t="str">
        <f>'HECVAT - Full | Vendor Response'!C230</f>
        <v>No</v>
      </c>
      <c r="D234" s="202" t="str">
        <f>'HECVAT - Full | Vendor Response'!D230</f>
        <v>Not applicable</v>
      </c>
      <c r="E234" s="183" t="s">
        <v>91</v>
      </c>
      <c r="F234" s="184" t="str">
        <f>VLOOKUP($A234,Questions!B$3:T$256,12,FALSE)</f>
        <v>Yes</v>
      </c>
      <c r="G234" s="185"/>
      <c r="H234" s="186">
        <f>VLOOKUP(A234,Questions!B$25:T$295,16,FALSE)</f>
        <v>15</v>
      </c>
      <c r="I234" s="187"/>
      <c r="J234" s="122"/>
      <c r="K234" s="122"/>
      <c r="L234" s="122"/>
      <c r="M234" s="122"/>
      <c r="N234" s="122"/>
      <c r="O234" s="122"/>
      <c r="P234" s="122"/>
      <c r="Q234" s="122"/>
      <c r="R234" s="122"/>
      <c r="S234" s="122"/>
      <c r="T234" s="122"/>
      <c r="U234" s="122"/>
      <c r="V234" s="122"/>
      <c r="W234" s="122"/>
      <c r="X234" s="122"/>
      <c r="Y234" s="122"/>
      <c r="Z234" s="122"/>
    </row>
    <row r="235" ht="48.0" customHeight="1">
      <c r="A235" s="188" t="str">
        <f>'HECVAT - Full | Vendor Response'!A231</f>
        <v>QLAS-03</v>
      </c>
      <c r="B235" s="188" t="str">
        <f>'HECVAT - Full | Vendor Response'!B231</f>
        <v>Will your company provide quality and performance metrics in relation to the scope of services and performance expectations for the services you are offering?</v>
      </c>
      <c r="C235" s="189" t="str">
        <f>'HECVAT - Full | Vendor Response'!C231</f>
        <v>Yes</v>
      </c>
      <c r="D235" s="202" t="str">
        <f>'HECVAT - Full | Vendor Response'!D231</f>
        <v>Uptime, including server performance as requested</v>
      </c>
      <c r="E235" s="183" t="s">
        <v>91</v>
      </c>
      <c r="F235" s="184" t="str">
        <f>VLOOKUP($A235,Questions!B$3:T$256,12,FALSE)</f>
        <v>Yes</v>
      </c>
      <c r="G235" s="185"/>
      <c r="H235" s="186">
        <f>VLOOKUP(A235,Questions!B$25:T$295,16,FALSE)</f>
        <v>20</v>
      </c>
      <c r="I235" s="187"/>
      <c r="J235" s="122"/>
      <c r="K235" s="122"/>
      <c r="L235" s="122"/>
      <c r="M235" s="122"/>
      <c r="N235" s="122"/>
      <c r="O235" s="122"/>
      <c r="P235" s="122"/>
      <c r="Q235" s="122"/>
      <c r="R235" s="122"/>
      <c r="S235" s="122"/>
      <c r="T235" s="122"/>
      <c r="U235" s="122"/>
      <c r="V235" s="122"/>
      <c r="W235" s="122"/>
      <c r="X235" s="122"/>
      <c r="Y235" s="122"/>
      <c r="Z235" s="122"/>
    </row>
    <row r="236" ht="48.0" customHeight="1">
      <c r="A236" s="188" t="str">
        <f>'HECVAT - Full | Vendor Response'!A232</f>
        <v>QLAS-04</v>
      </c>
      <c r="B236" s="188" t="str">
        <f>'HECVAT - Full | Vendor Response'!B232</f>
        <v>Do you incorporate customer feedback into security feature requests?</v>
      </c>
      <c r="C236" s="189" t="str">
        <f>'HECVAT - Full | Vendor Response'!C232</f>
        <v>Yes</v>
      </c>
      <c r="D236" s="202" t="str">
        <f>'HECVAT - Full | Vendor Response'!D232</f>
        <v>Please send requests to sales@goqwickly.com </v>
      </c>
      <c r="E236" s="183" t="s">
        <v>91</v>
      </c>
      <c r="F236" s="184" t="str">
        <f>VLOOKUP($A236,Questions!B$3:T$256,12,FALSE)</f>
        <v>Yes</v>
      </c>
      <c r="G236" s="185"/>
      <c r="H236" s="186">
        <f>VLOOKUP(A236,Questions!B$25:T$295,16,FALSE)</f>
        <v>25</v>
      </c>
      <c r="I236" s="187"/>
      <c r="J236" s="122"/>
      <c r="K236" s="122"/>
      <c r="L236" s="122"/>
      <c r="M236" s="122"/>
      <c r="N236" s="122"/>
      <c r="O236" s="122"/>
      <c r="P236" s="122"/>
      <c r="Q236" s="122"/>
      <c r="R236" s="122"/>
      <c r="S236" s="122"/>
      <c r="T236" s="122"/>
      <c r="U236" s="122"/>
      <c r="V236" s="122"/>
      <c r="W236" s="122"/>
      <c r="X236" s="122"/>
      <c r="Y236" s="122"/>
      <c r="Z236" s="122"/>
    </row>
    <row r="237" ht="48.0" customHeight="1">
      <c r="A237" s="188" t="str">
        <f>'HECVAT - Full | Vendor Response'!A233</f>
        <v>QLAS-05</v>
      </c>
      <c r="B237" s="188" t="str">
        <f>'HECVAT - Full | Vendor Response'!B233</f>
        <v>Can you provide an evaluation site to the institution for testing?</v>
      </c>
      <c r="C237" s="189" t="str">
        <f>'HECVAT - Full | Vendor Response'!C233</f>
        <v>Yes</v>
      </c>
      <c r="D237" s="202" t="str">
        <f>'HECVAT - Full | Vendor Response'!D233</f>
        <v>As needed</v>
      </c>
      <c r="E237" s="183" t="s">
        <v>91</v>
      </c>
      <c r="F237" s="184" t="str">
        <f>VLOOKUP($A237,Questions!B$3:T$256,12,FALSE)</f>
        <v>Yes</v>
      </c>
      <c r="G237" s="185"/>
      <c r="H237" s="186">
        <f>VLOOKUP(A237,Questions!B$25:T$295,16,FALSE)</f>
        <v>20</v>
      </c>
      <c r="I237" s="187"/>
      <c r="J237" s="122"/>
      <c r="K237" s="122"/>
      <c r="L237" s="122"/>
      <c r="M237" s="122"/>
      <c r="N237" s="122"/>
      <c r="O237" s="122"/>
      <c r="P237" s="122"/>
      <c r="Q237" s="122"/>
      <c r="R237" s="122"/>
      <c r="S237" s="122"/>
      <c r="T237" s="122"/>
      <c r="U237" s="122"/>
      <c r="V237" s="122"/>
      <c r="W237" s="122"/>
      <c r="X237" s="122"/>
      <c r="Y237" s="122"/>
      <c r="Z237" s="122"/>
    </row>
    <row r="238" ht="48.0" customHeight="1">
      <c r="A238" s="207" t="str">
        <f>'HECVAT - Full | Vendor Response'!A234</f>
        <v>Vulnerability Scanning</v>
      </c>
      <c r="B238" s="207"/>
      <c r="C238" s="192" t="s">
        <v>513</v>
      </c>
      <c r="D238" s="193" t="s">
        <v>71</v>
      </c>
      <c r="E238" s="194" t="s">
        <v>73</v>
      </c>
      <c r="F238" s="195" t="s">
        <v>515</v>
      </c>
      <c r="G238" s="192" t="s">
        <v>516</v>
      </c>
      <c r="H238" s="192" t="s">
        <v>517</v>
      </c>
      <c r="I238" s="196" t="s">
        <v>518</v>
      </c>
      <c r="J238" s="122"/>
      <c r="K238" s="122"/>
      <c r="L238" s="122"/>
      <c r="M238" s="122"/>
      <c r="N238" s="122"/>
      <c r="O238" s="122"/>
      <c r="P238" s="122"/>
      <c r="Q238" s="122"/>
      <c r="R238" s="122"/>
      <c r="S238" s="122"/>
      <c r="T238" s="122"/>
      <c r="U238" s="122"/>
      <c r="V238" s="122"/>
      <c r="W238" s="122"/>
      <c r="X238" s="122"/>
      <c r="Y238" s="122"/>
      <c r="Z238" s="122"/>
    </row>
    <row r="239" ht="48.0" customHeight="1">
      <c r="A239" s="188" t="str">
        <f>'HECVAT - Full | Vendor Response'!A235</f>
        <v>VULN-01</v>
      </c>
      <c r="B239" s="188" t="str">
        <f>'HECVAT - Full | Vendor Response'!B235</f>
        <v>Are your systems and applications regularly scanned externally for vulnerabilities?</v>
      </c>
      <c r="C239" s="189" t="str">
        <f>'HECVAT - Full | Vendor Response'!C235</f>
        <v>Yes</v>
      </c>
      <c r="D239" s="202" t="str">
        <f>'HECVAT - Full | Vendor Response'!D235</f>
        <v>Using AWS</v>
      </c>
      <c r="E239" s="183" t="s">
        <v>91</v>
      </c>
      <c r="F239" s="184" t="str">
        <f>VLOOKUP($A239,Questions!B$3:T$256,12,FALSE)</f>
        <v>Yes</v>
      </c>
      <c r="G239" s="185"/>
      <c r="H239" s="186">
        <f>VLOOKUP(A239,Questions!B$25:T$295,16,FALSE)</f>
        <v>15</v>
      </c>
      <c r="I239" s="187"/>
      <c r="J239" s="122"/>
      <c r="K239" s="122"/>
      <c r="L239" s="122"/>
      <c r="M239" s="122"/>
      <c r="N239" s="122"/>
      <c r="O239" s="122"/>
      <c r="P239" s="122"/>
      <c r="Q239" s="122"/>
      <c r="R239" s="122"/>
      <c r="S239" s="122"/>
      <c r="T239" s="122"/>
      <c r="U239" s="122"/>
      <c r="V239" s="122"/>
      <c r="W239" s="122"/>
      <c r="X239" s="122"/>
      <c r="Y239" s="122"/>
      <c r="Z239" s="122"/>
    </row>
    <row r="240" ht="48.0" customHeight="1">
      <c r="A240" s="188" t="str">
        <f>'HECVAT - Full | Vendor Response'!A236</f>
        <v>VULN-02</v>
      </c>
      <c r="B240" s="188" t="str">
        <f>'HECVAT - Full | Vendor Response'!B236</f>
        <v>Have your systems and applications had a third party security assessment completed in the last year?</v>
      </c>
      <c r="C240" s="189" t="str">
        <f>'HECVAT - Full | Vendor Response'!C236</f>
        <v>Yes</v>
      </c>
      <c r="D240" s="202" t="str">
        <f>'HECVAT - Full | Vendor Response'!D236</f>
        <v>Via AWS Inspector https://aws.amazon.com/inspector/</v>
      </c>
      <c r="E240" s="183" t="s">
        <v>91</v>
      </c>
      <c r="F240" s="184" t="str">
        <f>VLOOKUP($A240,Questions!B$3:T$256,12,FALSE)</f>
        <v>Yes</v>
      </c>
      <c r="G240" s="185"/>
      <c r="H240" s="186">
        <f>VLOOKUP(A240,Questions!B$25:T$295,16,FALSE)</f>
        <v>20</v>
      </c>
      <c r="I240" s="187"/>
      <c r="J240" s="122"/>
      <c r="K240" s="122"/>
      <c r="L240" s="122"/>
      <c r="M240" s="122"/>
      <c r="N240" s="122"/>
      <c r="O240" s="122"/>
      <c r="P240" s="122"/>
      <c r="Q240" s="122"/>
      <c r="R240" s="122"/>
      <c r="S240" s="122"/>
      <c r="T240" s="122"/>
      <c r="U240" s="122"/>
      <c r="V240" s="122"/>
      <c r="W240" s="122"/>
      <c r="X240" s="122"/>
      <c r="Y240" s="122"/>
      <c r="Z240" s="122"/>
    </row>
    <row r="241" ht="48.0" customHeight="1">
      <c r="A241" s="188" t="str">
        <f>'HECVAT - Full | Vendor Response'!A237</f>
        <v>VULN-03</v>
      </c>
      <c r="B241" s="188" t="str">
        <f>'HECVAT - Full | Vendor Response'!B237</f>
        <v>Are your systems and applications scanned with an authenticated user account for vulnerabilities [that are remediated] prior to new releases?</v>
      </c>
      <c r="C241" s="189" t="str">
        <f>'HECVAT - Full | Vendor Response'!C237</f>
        <v>Yes</v>
      </c>
      <c r="D241" s="202" t="str">
        <f>'HECVAT - Full | Vendor Response'!D237</f>
        <v>Using AWS Inspector https://aws.amazon.com/inspector/</v>
      </c>
      <c r="E241" s="183" t="s">
        <v>91</v>
      </c>
      <c r="F241" s="184" t="str">
        <f>VLOOKUP($A241,Questions!B$3:T$256,12,FALSE)</f>
        <v>Yes</v>
      </c>
      <c r="G241" s="185"/>
      <c r="H241" s="186">
        <f>VLOOKUP(A241,Questions!B$25:T$295,16,FALSE)</f>
        <v>25</v>
      </c>
      <c r="I241" s="187"/>
      <c r="J241" s="122"/>
      <c r="K241" s="122"/>
      <c r="L241" s="122"/>
      <c r="M241" s="122"/>
      <c r="N241" s="122"/>
      <c r="O241" s="122"/>
      <c r="P241" s="122"/>
      <c r="Q241" s="122"/>
      <c r="R241" s="122"/>
      <c r="S241" s="122"/>
      <c r="T241" s="122"/>
      <c r="U241" s="122"/>
      <c r="V241" s="122"/>
      <c r="W241" s="122"/>
      <c r="X241" s="122"/>
      <c r="Y241" s="122"/>
      <c r="Z241" s="122"/>
    </row>
    <row r="242" ht="48.0" customHeight="1">
      <c r="A242" s="188" t="str">
        <f>'HECVAT - Full | Vendor Response'!A238</f>
        <v>VULN-04</v>
      </c>
      <c r="B242" s="188" t="str">
        <f>'HECVAT - Full | Vendor Response'!B238</f>
        <v>Will you provide results of application and system vulnerability scans to the Institution?</v>
      </c>
      <c r="C242" s="189" t="str">
        <f>'HECVAT - Full | Vendor Response'!C238</f>
        <v>Yes</v>
      </c>
      <c r="D242" s="202" t="str">
        <f>'HECVAT - Full | Vendor Response'!D238</f>
        <v>We would provide outlined AWS Inspector reports https://aws.amazon.com/inspector/</v>
      </c>
      <c r="E242" s="183" t="s">
        <v>91</v>
      </c>
      <c r="F242" s="184" t="str">
        <f>VLOOKUP($A242,Questions!B$3:T$256,12,FALSE)</f>
        <v>Yes</v>
      </c>
      <c r="G242" s="185"/>
      <c r="H242" s="186">
        <f>VLOOKUP(A242,Questions!B$25:T$295,16,FALSE)</f>
        <v>25</v>
      </c>
      <c r="I242" s="187"/>
      <c r="J242" s="122"/>
      <c r="K242" s="122"/>
      <c r="L242" s="122"/>
      <c r="M242" s="122"/>
      <c r="N242" s="122"/>
      <c r="O242" s="122"/>
      <c r="P242" s="122"/>
      <c r="Q242" s="122"/>
      <c r="R242" s="122"/>
      <c r="S242" s="122"/>
      <c r="T242" s="122"/>
      <c r="U242" s="122"/>
      <c r="V242" s="122"/>
      <c r="W242" s="122"/>
      <c r="X242" s="122"/>
      <c r="Y242" s="122"/>
      <c r="Z242" s="122"/>
    </row>
    <row r="243" ht="48.0" customHeight="1">
      <c r="A243" s="188" t="str">
        <f>'HECVAT - Full | Vendor Response'!A239</f>
        <v>VULN-05</v>
      </c>
      <c r="B243" s="188" t="str">
        <f>'HECVAT - Full | Vendor Response'!B239</f>
        <v>Describe or provide a reference to how you monitor for and protect against common web application security vulnerabilities (e.g. SQL injection, XSS, XSRF, etc.).</v>
      </c>
      <c r="C243" s="189" t="str">
        <f>'HECVAT - Full | Vendor Response'!C239</f>
        <v>Yes</v>
      </c>
      <c r="D243" s="202" t="str">
        <f>'HECVAT - Full | Vendor Response'!D239</f>
        <v>We utilized the Django development framework, along with standard html and css security which includes web app common vunerability mitigation</v>
      </c>
      <c r="E243" s="183" t="s">
        <v>91</v>
      </c>
      <c r="F243" s="184" t="str">
        <f>VLOOKUP($A243,Questions!B$3:T$256,12,FALSE)</f>
        <v>Yes</v>
      </c>
      <c r="G243" s="185"/>
      <c r="H243" s="186">
        <f>VLOOKUP(A243,Questions!B$25:T$295,16,FALSE)</f>
        <v>20</v>
      </c>
      <c r="I243" s="187"/>
      <c r="J243" s="122"/>
      <c r="K243" s="122"/>
      <c r="L243" s="122"/>
      <c r="M243" s="122"/>
      <c r="N243" s="122"/>
      <c r="O243" s="122"/>
      <c r="P243" s="122"/>
      <c r="Q243" s="122"/>
      <c r="R243" s="122"/>
      <c r="S243" s="122"/>
      <c r="T243" s="122"/>
      <c r="U243" s="122"/>
      <c r="V243" s="122"/>
      <c r="W243" s="122"/>
      <c r="X243" s="122"/>
      <c r="Y243" s="122"/>
      <c r="Z243" s="122"/>
    </row>
    <row r="244" ht="48.0" customHeight="1">
      <c r="A244" s="188" t="str">
        <f>'HECVAT - Full | Vendor Response'!A240</f>
        <v>VULN-06</v>
      </c>
      <c r="B244" s="188" t="str">
        <f>'HECVAT - Full | Vendor Response'!B240</f>
        <v>Will you allow the institution to perform its own vulnerability testing and/or scanning of your systems and/or application provided that testing is performed at a mutually agreed upon time and date?</v>
      </c>
      <c r="C244" s="189" t="str">
        <f>'HECVAT - Full | Vendor Response'!C240</f>
        <v>No</v>
      </c>
      <c r="D244" s="202" t="str">
        <f>'HECVAT - Full | Vendor Response'!D240</f>
        <v>AWS does not permit third party scanning from external non-contracted sources</v>
      </c>
      <c r="E244" s="183" t="s">
        <v>91</v>
      </c>
      <c r="F244" s="184" t="str">
        <f>VLOOKUP($A244,Questions!B$3:T$256,12,FALSE)</f>
        <v>Yes</v>
      </c>
      <c r="G244" s="185"/>
      <c r="H244" s="186">
        <f>VLOOKUP(A244,Questions!B$25:T$295,16,FALSE)</f>
        <v>25</v>
      </c>
      <c r="I244" s="187"/>
      <c r="J244" s="122"/>
      <c r="K244" s="122"/>
      <c r="L244" s="122"/>
      <c r="M244" s="122"/>
      <c r="N244" s="122"/>
      <c r="O244" s="122"/>
      <c r="P244" s="122"/>
      <c r="Q244" s="122"/>
      <c r="R244" s="122"/>
      <c r="S244" s="122"/>
      <c r="T244" s="122"/>
      <c r="U244" s="122"/>
      <c r="V244" s="122"/>
      <c r="W244" s="122"/>
      <c r="X244" s="122"/>
      <c r="Y244" s="122"/>
      <c r="Z244" s="122"/>
    </row>
    <row r="245" ht="48.0" customHeight="1">
      <c r="A245" s="207" t="str">
        <f>'HECVAT - Full | Vendor Response'!A241</f>
        <v>HIPAA - Optional based on QUALIFIER response.</v>
      </c>
      <c r="B245" s="207"/>
      <c r="C245" s="192" t="s">
        <v>513</v>
      </c>
      <c r="D245" s="193" t="s">
        <v>71</v>
      </c>
      <c r="E245" s="194" t="s">
        <v>73</v>
      </c>
      <c r="F245" s="195" t="s">
        <v>515</v>
      </c>
      <c r="G245" s="192" t="s">
        <v>516</v>
      </c>
      <c r="H245" s="192" t="s">
        <v>517</v>
      </c>
      <c r="I245" s="196" t="s">
        <v>518</v>
      </c>
      <c r="J245" s="122"/>
      <c r="K245" s="122"/>
      <c r="L245" s="122"/>
      <c r="M245" s="122"/>
      <c r="N245" s="122"/>
      <c r="O245" s="122"/>
      <c r="P245" s="122"/>
      <c r="Q245" s="122"/>
      <c r="R245" s="122"/>
      <c r="S245" s="122"/>
      <c r="T245" s="122"/>
      <c r="U245" s="122"/>
      <c r="V245" s="122"/>
      <c r="W245" s="122"/>
      <c r="X245" s="122"/>
      <c r="Y245" s="122"/>
      <c r="Z245" s="122"/>
    </row>
    <row r="246" ht="48.0" customHeight="1">
      <c r="A246" s="188" t="str">
        <f>'HECVAT - Full | Vendor Response'!A242</f>
        <v>HIPA-01</v>
      </c>
      <c r="B246" s="188" t="str">
        <f>'HECVAT - Full | Vendor Response'!B242</f>
        <v>Do your workforce members receive regular training related to the HIPAA Privacy and Security Rules and the HITECH Act?</v>
      </c>
      <c r="C246" s="189" t="str">
        <f>'HECVAT - Full | Vendor Response'!C242</f>
        <v/>
      </c>
      <c r="D246" s="202" t="str">
        <f>'HECVAT - Full | Vendor Response'!D242</f>
        <v/>
      </c>
      <c r="E246" s="183" t="s">
        <v>91</v>
      </c>
      <c r="F246" s="184" t="str">
        <f>VLOOKUP($A246,Questions!B$3:T$256,12,FALSE)</f>
        <v>Yes</v>
      </c>
      <c r="G246" s="185"/>
      <c r="H246" s="186">
        <f>VLOOKUP(A246,Questions!B$25:T$295,16,FALSE)</f>
        <v>25</v>
      </c>
      <c r="I246" s="187"/>
      <c r="J246" s="122"/>
      <c r="K246" s="122"/>
      <c r="L246" s="122"/>
      <c r="M246" s="122"/>
      <c r="N246" s="122"/>
      <c r="O246" s="122"/>
      <c r="P246" s="122"/>
      <c r="Q246" s="122"/>
      <c r="R246" s="122"/>
      <c r="S246" s="122"/>
      <c r="T246" s="122"/>
      <c r="U246" s="122"/>
      <c r="V246" s="122"/>
      <c r="W246" s="122"/>
      <c r="X246" s="122"/>
      <c r="Y246" s="122"/>
      <c r="Z246" s="122"/>
    </row>
    <row r="247" ht="48.0" customHeight="1">
      <c r="A247" s="188" t="str">
        <f>'HECVAT - Full | Vendor Response'!A243</f>
        <v>HIPA-02</v>
      </c>
      <c r="B247" s="188" t="str">
        <f>'HECVAT - Full | Vendor Response'!B243</f>
        <v>Do you monitor or receive information regarding changes in HIPAA regulations?</v>
      </c>
      <c r="C247" s="189" t="str">
        <f>'HECVAT - Full | Vendor Response'!C243</f>
        <v/>
      </c>
      <c r="D247" s="202" t="str">
        <f>'HECVAT - Full | Vendor Response'!D243</f>
        <v/>
      </c>
      <c r="E247" s="183" t="s">
        <v>91</v>
      </c>
      <c r="F247" s="184" t="str">
        <f>VLOOKUP($A247,Questions!B$3:T$256,12,FALSE)</f>
        <v>Yes</v>
      </c>
      <c r="G247" s="185"/>
      <c r="H247" s="186">
        <f>VLOOKUP(A247,Questions!B$25:T$295,16,FALSE)</f>
        <v>20</v>
      </c>
      <c r="I247" s="187"/>
      <c r="J247" s="122"/>
      <c r="K247" s="122"/>
      <c r="L247" s="122"/>
      <c r="M247" s="122"/>
      <c r="N247" s="122"/>
      <c r="O247" s="122"/>
      <c r="P247" s="122"/>
      <c r="Q247" s="122"/>
      <c r="R247" s="122"/>
      <c r="S247" s="122"/>
      <c r="T247" s="122"/>
      <c r="U247" s="122"/>
      <c r="V247" s="122"/>
      <c r="W247" s="122"/>
      <c r="X247" s="122"/>
      <c r="Y247" s="122"/>
      <c r="Z247" s="122"/>
    </row>
    <row r="248" ht="48.0" customHeight="1">
      <c r="A248" s="188" t="str">
        <f>'HECVAT - Full | Vendor Response'!A244</f>
        <v>HIPA-03</v>
      </c>
      <c r="B248" s="188" t="str">
        <f>'HECVAT - Full | Vendor Response'!B244</f>
        <v>Has your organization designated HIPAA Privacy and Security officers as required by the Rules?</v>
      </c>
      <c r="C248" s="189" t="str">
        <f>'HECVAT - Full | Vendor Response'!C244</f>
        <v/>
      </c>
      <c r="D248" s="202" t="str">
        <f>'HECVAT - Full | Vendor Response'!D244</f>
        <v/>
      </c>
      <c r="E248" s="183" t="s">
        <v>91</v>
      </c>
      <c r="F248" s="184" t="str">
        <f>VLOOKUP($A248,Questions!B$3:T$256,12,FALSE)</f>
        <v>Yes</v>
      </c>
      <c r="G248" s="185"/>
      <c r="H248" s="186">
        <f>VLOOKUP(A248,Questions!B$25:T$295,16,FALSE)</f>
        <v>20</v>
      </c>
      <c r="I248" s="187"/>
      <c r="J248" s="122"/>
      <c r="K248" s="122"/>
      <c r="L248" s="122"/>
      <c r="M248" s="122"/>
      <c r="N248" s="122"/>
      <c r="O248" s="122"/>
      <c r="P248" s="122"/>
      <c r="Q248" s="122"/>
      <c r="R248" s="122"/>
      <c r="S248" s="122"/>
      <c r="T248" s="122"/>
      <c r="U248" s="122"/>
      <c r="V248" s="122"/>
      <c r="W248" s="122"/>
      <c r="X248" s="122"/>
      <c r="Y248" s="122"/>
      <c r="Z248" s="122"/>
    </row>
    <row r="249" ht="48.0" customHeight="1">
      <c r="A249" s="188" t="str">
        <f>'HECVAT - Full | Vendor Response'!A245</f>
        <v>HIPA-04</v>
      </c>
      <c r="B249" s="188" t="str">
        <f>'HECVAT - Full | Vendor Response'!B245</f>
        <v>Do you comply with the requirements of the Health Information Technology for Economic and Clinical Health Act (HITECH)?</v>
      </c>
      <c r="C249" s="189" t="str">
        <f>'HECVAT - Full | Vendor Response'!C245</f>
        <v/>
      </c>
      <c r="D249" s="202" t="str">
        <f>'HECVAT - Full | Vendor Response'!D245</f>
        <v/>
      </c>
      <c r="E249" s="183" t="s">
        <v>91</v>
      </c>
      <c r="F249" s="184" t="str">
        <f>VLOOKUP($A249,Questions!B$3:T$256,12,FALSE)</f>
        <v>Yes</v>
      </c>
      <c r="G249" s="185"/>
      <c r="H249" s="186">
        <f>VLOOKUP(A249,Questions!B$25:T$295,16,FALSE)</f>
        <v>20</v>
      </c>
      <c r="I249" s="187"/>
      <c r="J249" s="122"/>
      <c r="K249" s="122"/>
      <c r="L249" s="122"/>
      <c r="M249" s="122"/>
      <c r="N249" s="122"/>
      <c r="O249" s="122"/>
      <c r="P249" s="122"/>
      <c r="Q249" s="122"/>
      <c r="R249" s="122"/>
      <c r="S249" s="122"/>
      <c r="T249" s="122"/>
      <c r="U249" s="122"/>
      <c r="V249" s="122"/>
      <c r="W249" s="122"/>
      <c r="X249" s="122"/>
      <c r="Y249" s="122"/>
      <c r="Z249" s="122"/>
    </row>
    <row r="250" ht="48.0" customHeight="1">
      <c r="A250" s="188" t="str">
        <f>'HECVAT - Full | Vendor Response'!A246</f>
        <v>HIPA-05</v>
      </c>
      <c r="B250" s="188" t="str">
        <f>'HECVAT - Full | Vendor Response'!B246</f>
        <v>Have you conducted a risk analysis as required under the Security Rule?</v>
      </c>
      <c r="C250" s="189" t="str">
        <f>'HECVAT - Full | Vendor Response'!C246</f>
        <v/>
      </c>
      <c r="D250" s="202" t="str">
        <f>'HECVAT - Full | Vendor Response'!D246</f>
        <v/>
      </c>
      <c r="E250" s="183" t="s">
        <v>91</v>
      </c>
      <c r="F250" s="184" t="str">
        <f>VLOOKUP($A250,Questions!B$3:T$256,12,FALSE)</f>
        <v>Yes</v>
      </c>
      <c r="G250" s="185"/>
      <c r="H250" s="186">
        <f>VLOOKUP(A250,Questions!B$25:T$295,16,FALSE)</f>
        <v>20</v>
      </c>
      <c r="I250" s="187"/>
      <c r="J250" s="122"/>
      <c r="K250" s="122"/>
      <c r="L250" s="122"/>
      <c r="M250" s="122"/>
      <c r="N250" s="122"/>
      <c r="O250" s="122"/>
      <c r="P250" s="122"/>
      <c r="Q250" s="122"/>
      <c r="R250" s="122"/>
      <c r="S250" s="122"/>
      <c r="T250" s="122"/>
      <c r="U250" s="122"/>
      <c r="V250" s="122"/>
      <c r="W250" s="122"/>
      <c r="X250" s="122"/>
      <c r="Y250" s="122"/>
      <c r="Z250" s="122"/>
    </row>
    <row r="251" ht="48.0" customHeight="1">
      <c r="A251" s="188" t="str">
        <f>'HECVAT - Full | Vendor Response'!A247</f>
        <v>HIPA-06</v>
      </c>
      <c r="B251" s="188" t="str">
        <f>'HECVAT - Full | Vendor Response'!B247</f>
        <v>Have you identified areas of risks?</v>
      </c>
      <c r="C251" s="189" t="str">
        <f>'HECVAT - Full | Vendor Response'!C247</f>
        <v/>
      </c>
      <c r="D251" s="202" t="str">
        <f>'HECVAT - Full | Vendor Response'!D247</f>
        <v/>
      </c>
      <c r="E251" s="183" t="s">
        <v>91</v>
      </c>
      <c r="F251" s="184" t="str">
        <f>VLOOKUP($A251,Questions!B$3:T$256,12,FALSE)</f>
        <v>Yes</v>
      </c>
      <c r="G251" s="185"/>
      <c r="H251" s="186">
        <f>VLOOKUP(A251,Questions!B$25:T$295,16,FALSE)</f>
        <v>25</v>
      </c>
      <c r="I251" s="187"/>
      <c r="J251" s="122"/>
      <c r="K251" s="122"/>
      <c r="L251" s="122"/>
      <c r="M251" s="122"/>
      <c r="N251" s="122"/>
      <c r="O251" s="122"/>
      <c r="P251" s="122"/>
      <c r="Q251" s="122"/>
      <c r="R251" s="122"/>
      <c r="S251" s="122"/>
      <c r="T251" s="122"/>
      <c r="U251" s="122"/>
      <c r="V251" s="122"/>
      <c r="W251" s="122"/>
      <c r="X251" s="122"/>
      <c r="Y251" s="122"/>
      <c r="Z251" s="122"/>
    </row>
    <row r="252" ht="48.0" customHeight="1">
      <c r="A252" s="188" t="str">
        <f>'HECVAT - Full | Vendor Response'!A248</f>
        <v>HIPA-07</v>
      </c>
      <c r="B252" s="188" t="str">
        <f>'HECVAT - Full | Vendor Response'!B248</f>
        <v>Have you taken actions to mitigate the identified risks?</v>
      </c>
      <c r="C252" s="189" t="str">
        <f>'HECVAT - Full | Vendor Response'!C248</f>
        <v/>
      </c>
      <c r="D252" s="202" t="str">
        <f>'HECVAT - Full | Vendor Response'!D248</f>
        <v/>
      </c>
      <c r="E252" s="183" t="s">
        <v>91</v>
      </c>
      <c r="F252" s="184" t="str">
        <f>VLOOKUP($A252,Questions!B$3:T$256,12,FALSE)</f>
        <v>Yes</v>
      </c>
      <c r="G252" s="185"/>
      <c r="H252" s="186">
        <f>VLOOKUP(A252,Questions!B$25:T$295,16,FALSE)</f>
        <v>20</v>
      </c>
      <c r="I252" s="187"/>
      <c r="J252" s="122"/>
      <c r="K252" s="122"/>
      <c r="L252" s="122"/>
      <c r="M252" s="122"/>
      <c r="N252" s="122"/>
      <c r="O252" s="122"/>
      <c r="P252" s="122"/>
      <c r="Q252" s="122"/>
      <c r="R252" s="122"/>
      <c r="S252" s="122"/>
      <c r="T252" s="122"/>
      <c r="U252" s="122"/>
      <c r="V252" s="122"/>
      <c r="W252" s="122"/>
      <c r="X252" s="122"/>
      <c r="Y252" s="122"/>
      <c r="Z252" s="122"/>
    </row>
    <row r="253" ht="48.0" customHeight="1">
      <c r="A253" s="188" t="str">
        <f>'HECVAT - Full | Vendor Response'!A249</f>
        <v>HIPA-08</v>
      </c>
      <c r="B253" s="188" t="str">
        <f>'HECVAT - Full | Vendor Response'!B249</f>
        <v>Does your application require user and system administrator password changes at a frequency no greater than 90 days?</v>
      </c>
      <c r="C253" s="189" t="str">
        <f>'HECVAT - Full | Vendor Response'!C249</f>
        <v/>
      </c>
      <c r="D253" s="202" t="str">
        <f>'HECVAT - Full | Vendor Response'!D249</f>
        <v/>
      </c>
      <c r="E253" s="183" t="s">
        <v>91</v>
      </c>
      <c r="F253" s="184" t="str">
        <f>VLOOKUP($A253,Questions!B$3:T$256,12,FALSE)</f>
        <v>Yes</v>
      </c>
      <c r="G253" s="185"/>
      <c r="H253" s="186">
        <f>VLOOKUP(A253,Questions!B$25:T$295,16,FALSE)</f>
        <v>20</v>
      </c>
      <c r="I253" s="187"/>
      <c r="J253" s="122"/>
      <c r="K253" s="122"/>
      <c r="L253" s="122"/>
      <c r="M253" s="122"/>
      <c r="N253" s="122"/>
      <c r="O253" s="122"/>
      <c r="P253" s="122"/>
      <c r="Q253" s="122"/>
      <c r="R253" s="122"/>
      <c r="S253" s="122"/>
      <c r="T253" s="122"/>
      <c r="U253" s="122"/>
      <c r="V253" s="122"/>
      <c r="W253" s="122"/>
      <c r="X253" s="122"/>
      <c r="Y253" s="122"/>
      <c r="Z253" s="122"/>
    </row>
    <row r="254" ht="48.0" customHeight="1">
      <c r="A254" s="188" t="str">
        <f>'HECVAT - Full | Vendor Response'!A250</f>
        <v>HIPA-09</v>
      </c>
      <c r="B254" s="188" t="str">
        <f>'HECVAT - Full | Vendor Response'!B250</f>
        <v>Does your application require a user to set their own password after an administrator reset or on first use of the account?</v>
      </c>
      <c r="C254" s="189" t="str">
        <f>'HECVAT - Full | Vendor Response'!C250</f>
        <v/>
      </c>
      <c r="D254" s="202" t="str">
        <f>'HECVAT - Full | Vendor Response'!D250</f>
        <v/>
      </c>
      <c r="E254" s="183" t="s">
        <v>91</v>
      </c>
      <c r="F254" s="184" t="str">
        <f>VLOOKUP($A254,Questions!B$3:T$256,12,FALSE)</f>
        <v>Yes</v>
      </c>
      <c r="G254" s="185"/>
      <c r="H254" s="186">
        <f>VLOOKUP(A254,Questions!B$25:T$295,16,FALSE)</f>
        <v>20</v>
      </c>
      <c r="I254" s="187"/>
      <c r="J254" s="122"/>
      <c r="K254" s="122"/>
      <c r="L254" s="122"/>
      <c r="M254" s="122"/>
      <c r="N254" s="122"/>
      <c r="O254" s="122"/>
      <c r="P254" s="122"/>
      <c r="Q254" s="122"/>
      <c r="R254" s="122"/>
      <c r="S254" s="122"/>
      <c r="T254" s="122"/>
      <c r="U254" s="122"/>
      <c r="V254" s="122"/>
      <c r="W254" s="122"/>
      <c r="X254" s="122"/>
      <c r="Y254" s="122"/>
      <c r="Z254" s="122"/>
    </row>
    <row r="255" ht="48.0" customHeight="1">
      <c r="A255" s="188" t="str">
        <f>'HECVAT - Full | Vendor Response'!A251</f>
        <v>HIPA-10</v>
      </c>
      <c r="B255" s="188" t="str">
        <f>'HECVAT - Full | Vendor Response'!B251</f>
        <v>Does your application lock-out an account after a number of failed login attempts? </v>
      </c>
      <c r="C255" s="189" t="str">
        <f>'HECVAT - Full | Vendor Response'!C251</f>
        <v/>
      </c>
      <c r="D255" s="202" t="str">
        <f>'HECVAT - Full | Vendor Response'!D251</f>
        <v/>
      </c>
      <c r="E255" s="183" t="s">
        <v>91</v>
      </c>
      <c r="F255" s="184" t="str">
        <f>VLOOKUP($A255,Questions!B$3:T$256,12,FALSE)</f>
        <v>Yes</v>
      </c>
      <c r="G255" s="185"/>
      <c r="H255" s="186">
        <f>VLOOKUP(A255,Questions!B$25:T$295,16,FALSE)</f>
        <v>20</v>
      </c>
      <c r="I255" s="187"/>
      <c r="J255" s="122"/>
      <c r="K255" s="122"/>
      <c r="L255" s="122"/>
      <c r="M255" s="122"/>
      <c r="N255" s="122"/>
      <c r="O255" s="122"/>
      <c r="P255" s="122"/>
      <c r="Q255" s="122"/>
      <c r="R255" s="122"/>
      <c r="S255" s="122"/>
      <c r="T255" s="122"/>
      <c r="U255" s="122"/>
      <c r="V255" s="122"/>
      <c r="W255" s="122"/>
      <c r="X255" s="122"/>
      <c r="Y255" s="122"/>
      <c r="Z255" s="122"/>
    </row>
    <row r="256" ht="48.0" customHeight="1">
      <c r="A256" s="188" t="str">
        <f>'HECVAT - Full | Vendor Response'!A252</f>
        <v>HIPA-11</v>
      </c>
      <c r="B256" s="188" t="str">
        <f>'HECVAT - Full | Vendor Response'!B252</f>
        <v>Does your application automatically lock or log-out an account after a period of inactivity?</v>
      </c>
      <c r="C256" s="189" t="str">
        <f>'HECVAT - Full | Vendor Response'!C252</f>
        <v/>
      </c>
      <c r="D256" s="202" t="str">
        <f>'HECVAT - Full | Vendor Response'!D252</f>
        <v/>
      </c>
      <c r="E256" s="183" t="s">
        <v>91</v>
      </c>
      <c r="F256" s="184" t="str">
        <f>VLOOKUP($A256,Questions!B$3:T$256,12,FALSE)</f>
        <v>Yes</v>
      </c>
      <c r="G256" s="185"/>
      <c r="H256" s="186">
        <f>VLOOKUP(A256,Questions!B$25:T$295,16,FALSE)</f>
        <v>20</v>
      </c>
      <c r="I256" s="187"/>
      <c r="J256" s="122"/>
      <c r="K256" s="122"/>
      <c r="L256" s="122"/>
      <c r="M256" s="122"/>
      <c r="N256" s="122"/>
      <c r="O256" s="122"/>
      <c r="P256" s="122"/>
      <c r="Q256" s="122"/>
      <c r="R256" s="122"/>
      <c r="S256" s="122"/>
      <c r="T256" s="122"/>
      <c r="U256" s="122"/>
      <c r="V256" s="122"/>
      <c r="W256" s="122"/>
      <c r="X256" s="122"/>
      <c r="Y256" s="122"/>
      <c r="Z256" s="122"/>
    </row>
    <row r="257" ht="48.0" customHeight="1">
      <c r="A257" s="188" t="str">
        <f>'HECVAT - Full | Vendor Response'!A253</f>
        <v>HIPA-12</v>
      </c>
      <c r="B257" s="188" t="str">
        <f>'HECVAT - Full | Vendor Response'!B253</f>
        <v>Are passwords visible in plain text, whether when stored or entered, including service level accounts (i.e. database accounts, etc.)?</v>
      </c>
      <c r="C257" s="189" t="str">
        <f>'HECVAT - Full | Vendor Response'!C253</f>
        <v/>
      </c>
      <c r="D257" s="202" t="str">
        <f>'HECVAT - Full | Vendor Response'!D253</f>
        <v/>
      </c>
      <c r="E257" s="183" t="s">
        <v>91</v>
      </c>
      <c r="F257" s="184" t="str">
        <f>VLOOKUP($A257,Questions!B$3:T$256,12,FALSE)</f>
        <v>No</v>
      </c>
      <c r="G257" s="185"/>
      <c r="H257" s="186">
        <f>VLOOKUP(A257,Questions!B$25:T$295,16,FALSE)</f>
        <v>20</v>
      </c>
      <c r="I257" s="187"/>
      <c r="J257" s="122"/>
      <c r="K257" s="122"/>
      <c r="L257" s="122"/>
      <c r="M257" s="122"/>
      <c r="N257" s="122"/>
      <c r="O257" s="122"/>
      <c r="P257" s="122"/>
      <c r="Q257" s="122"/>
      <c r="R257" s="122"/>
      <c r="S257" s="122"/>
      <c r="T257" s="122"/>
      <c r="U257" s="122"/>
      <c r="V257" s="122"/>
      <c r="W257" s="122"/>
      <c r="X257" s="122"/>
      <c r="Y257" s="122"/>
      <c r="Z257" s="122"/>
    </row>
    <row r="258" ht="48.0" customHeight="1">
      <c r="A258" s="188" t="str">
        <f>'HECVAT - Full | Vendor Response'!A254</f>
        <v>HIPA-13</v>
      </c>
      <c r="B258" s="188" t="str">
        <f>'HECVAT - Full | Vendor Response'!B254</f>
        <v>If the application is institution-hosted, can all service level and administrative account passwords be changed by the institution?</v>
      </c>
      <c r="C258" s="189" t="str">
        <f>'HECVAT - Full | Vendor Response'!C254</f>
        <v/>
      </c>
      <c r="D258" s="202" t="str">
        <f>'HECVAT - Full | Vendor Response'!D254</f>
        <v/>
      </c>
      <c r="E258" s="183" t="s">
        <v>91</v>
      </c>
      <c r="F258" s="184" t="str">
        <f>VLOOKUP($A258,Questions!B$3:T$256,12,FALSE)</f>
        <v>Yes</v>
      </c>
      <c r="G258" s="185"/>
      <c r="H258" s="186">
        <f>VLOOKUP(A258,Questions!B$25:T$295,16,FALSE)</f>
        <v>20</v>
      </c>
      <c r="I258" s="187"/>
      <c r="J258" s="122"/>
      <c r="K258" s="122"/>
      <c r="L258" s="122"/>
      <c r="M258" s="122"/>
      <c r="N258" s="122"/>
      <c r="O258" s="122"/>
      <c r="P258" s="122"/>
      <c r="Q258" s="122"/>
      <c r="R258" s="122"/>
      <c r="S258" s="122"/>
      <c r="T258" s="122"/>
      <c r="U258" s="122"/>
      <c r="V258" s="122"/>
      <c r="W258" s="122"/>
      <c r="X258" s="122"/>
      <c r="Y258" s="122"/>
      <c r="Z258" s="122"/>
    </row>
    <row r="259" ht="48.0" customHeight="1">
      <c r="A259" s="188" t="str">
        <f>'HECVAT - Full | Vendor Response'!A255</f>
        <v>HIPA-14</v>
      </c>
      <c r="B259" s="188" t="str">
        <f>'HECVAT - Full | Vendor Response'!B255</f>
        <v>Does your application provide the ability to define user access levels?</v>
      </c>
      <c r="C259" s="189" t="str">
        <f>'HECVAT - Full | Vendor Response'!C255</f>
        <v/>
      </c>
      <c r="D259" s="202" t="str">
        <f>'HECVAT - Full | Vendor Response'!D255</f>
        <v/>
      </c>
      <c r="E259" s="183" t="s">
        <v>91</v>
      </c>
      <c r="F259" s="184" t="str">
        <f>VLOOKUP($A259,Questions!B$3:T$256,12,FALSE)</f>
        <v>Yes</v>
      </c>
      <c r="G259" s="185"/>
      <c r="H259" s="186">
        <f>VLOOKUP(A259,Questions!B$25:T$295,16,FALSE)</f>
        <v>20</v>
      </c>
      <c r="I259" s="187"/>
      <c r="J259" s="122"/>
      <c r="K259" s="122"/>
      <c r="L259" s="122"/>
      <c r="M259" s="122"/>
      <c r="N259" s="122"/>
      <c r="O259" s="122"/>
      <c r="P259" s="122"/>
      <c r="Q259" s="122"/>
      <c r="R259" s="122"/>
      <c r="S259" s="122"/>
      <c r="T259" s="122"/>
      <c r="U259" s="122"/>
      <c r="V259" s="122"/>
      <c r="W259" s="122"/>
      <c r="X259" s="122"/>
      <c r="Y259" s="122"/>
      <c r="Z259" s="122"/>
    </row>
    <row r="260" ht="48.0" customHeight="1">
      <c r="A260" s="188" t="str">
        <f>'HECVAT - Full | Vendor Response'!A256</f>
        <v>HIPA-15</v>
      </c>
      <c r="B260" s="188" t="str">
        <f>'HECVAT - Full | Vendor Response'!B256</f>
        <v>Does your application support varying levels of access to administrative tasks defined individually per user?</v>
      </c>
      <c r="C260" s="189" t="str">
        <f>'HECVAT - Full | Vendor Response'!C256</f>
        <v/>
      </c>
      <c r="D260" s="202" t="str">
        <f>'HECVAT - Full | Vendor Response'!D256</f>
        <v/>
      </c>
      <c r="E260" s="183" t="s">
        <v>91</v>
      </c>
      <c r="F260" s="184" t="str">
        <f>VLOOKUP($A260,Questions!B$3:T$256,12,FALSE)</f>
        <v>Yes</v>
      </c>
      <c r="G260" s="185"/>
      <c r="H260" s="186">
        <f>VLOOKUP(A260,Questions!B$25:T$295,16,FALSE)</f>
        <v>20</v>
      </c>
      <c r="I260" s="187"/>
      <c r="J260" s="122"/>
      <c r="K260" s="122"/>
      <c r="L260" s="122"/>
      <c r="M260" s="122"/>
      <c r="N260" s="122"/>
      <c r="O260" s="122"/>
      <c r="P260" s="122"/>
      <c r="Q260" s="122"/>
      <c r="R260" s="122"/>
      <c r="S260" s="122"/>
      <c r="T260" s="122"/>
      <c r="U260" s="122"/>
      <c r="V260" s="122"/>
      <c r="W260" s="122"/>
      <c r="X260" s="122"/>
      <c r="Y260" s="122"/>
      <c r="Z260" s="122"/>
    </row>
    <row r="261" ht="48.0" customHeight="1">
      <c r="A261" s="188" t="str">
        <f>'HECVAT - Full | Vendor Response'!A257</f>
        <v>HIPA-16</v>
      </c>
      <c r="B261" s="188" t="str">
        <f>'HECVAT - Full | Vendor Response'!B257</f>
        <v>Does your application support varying levels of access to records based on user ID?</v>
      </c>
      <c r="C261" s="189" t="str">
        <f>'HECVAT - Full | Vendor Response'!C257</f>
        <v/>
      </c>
      <c r="D261" s="202" t="str">
        <f>'HECVAT - Full | Vendor Response'!D257</f>
        <v/>
      </c>
      <c r="E261" s="183" t="s">
        <v>91</v>
      </c>
      <c r="F261" s="184" t="str">
        <f>VLOOKUP($A261,Questions!B$3:T$256,12,FALSE)</f>
        <v>No</v>
      </c>
      <c r="G261" s="185"/>
      <c r="H261" s="186">
        <f>VLOOKUP(A261,Questions!B$25:T$295,16,FALSE)</f>
        <v>20</v>
      </c>
      <c r="I261" s="187"/>
      <c r="J261" s="122"/>
      <c r="K261" s="122"/>
      <c r="L261" s="122"/>
      <c r="M261" s="122"/>
      <c r="N261" s="122"/>
      <c r="O261" s="122"/>
      <c r="P261" s="122"/>
      <c r="Q261" s="122"/>
      <c r="R261" s="122"/>
      <c r="S261" s="122"/>
      <c r="T261" s="122"/>
      <c r="U261" s="122"/>
      <c r="V261" s="122"/>
      <c r="W261" s="122"/>
      <c r="X261" s="122"/>
      <c r="Y261" s="122"/>
      <c r="Z261" s="122"/>
    </row>
    <row r="262" ht="48.0" customHeight="1">
      <c r="A262" s="188" t="str">
        <f>'HECVAT - Full | Vendor Response'!A258</f>
        <v>HIPA-17</v>
      </c>
      <c r="B262" s="188" t="str">
        <f>'HECVAT - Full | Vendor Response'!B258</f>
        <v>Is there a limit to the number of groups a user can be assigned?</v>
      </c>
      <c r="C262" s="189" t="str">
        <f>'HECVAT - Full | Vendor Response'!C258</f>
        <v/>
      </c>
      <c r="D262" s="202" t="str">
        <f>'HECVAT - Full | Vendor Response'!D258</f>
        <v/>
      </c>
      <c r="E262" s="183" t="s">
        <v>91</v>
      </c>
      <c r="F262" s="184" t="str">
        <f>VLOOKUP($A262,Questions!B$3:T$256,12,FALSE)</f>
        <v>Yes</v>
      </c>
      <c r="G262" s="185"/>
      <c r="H262" s="186">
        <f>VLOOKUP(A262,Questions!B$25:T$295,16,FALSE)</f>
        <v>20</v>
      </c>
      <c r="I262" s="187"/>
      <c r="J262" s="122"/>
      <c r="K262" s="122"/>
      <c r="L262" s="122"/>
      <c r="M262" s="122"/>
      <c r="N262" s="122"/>
      <c r="O262" s="122"/>
      <c r="P262" s="122"/>
      <c r="Q262" s="122"/>
      <c r="R262" s="122"/>
      <c r="S262" s="122"/>
      <c r="T262" s="122"/>
      <c r="U262" s="122"/>
      <c r="V262" s="122"/>
      <c r="W262" s="122"/>
      <c r="X262" s="122"/>
      <c r="Y262" s="122"/>
      <c r="Z262" s="122"/>
    </row>
    <row r="263" ht="48.0" customHeight="1">
      <c r="A263" s="188" t="str">
        <f>'HECVAT - Full | Vendor Response'!A259</f>
        <v>HIPA-18</v>
      </c>
      <c r="B263" s="188" t="str">
        <f>'HECVAT - Full | Vendor Response'!B259</f>
        <v>Do accounts used for vendor supplied remote support abide by the same authentication policies and access logging as the rest of the system?</v>
      </c>
      <c r="C263" s="189" t="str">
        <f>'HECVAT - Full | Vendor Response'!C259</f>
        <v/>
      </c>
      <c r="D263" s="202" t="str">
        <f>'HECVAT - Full | Vendor Response'!D259</f>
        <v/>
      </c>
      <c r="E263" s="183" t="s">
        <v>91</v>
      </c>
      <c r="F263" s="184" t="str">
        <f>VLOOKUP($A263,Questions!B$3:T$256,12,FALSE)</f>
        <v>Yes</v>
      </c>
      <c r="G263" s="185"/>
      <c r="H263" s="186">
        <f>VLOOKUP(A263,Questions!B$25:T$295,16,FALSE)</f>
        <v>20</v>
      </c>
      <c r="I263" s="187"/>
      <c r="J263" s="122"/>
      <c r="K263" s="122"/>
      <c r="L263" s="122"/>
      <c r="M263" s="122"/>
      <c r="N263" s="122"/>
      <c r="O263" s="122"/>
      <c r="P263" s="122"/>
      <c r="Q263" s="122"/>
      <c r="R263" s="122"/>
      <c r="S263" s="122"/>
      <c r="T263" s="122"/>
      <c r="U263" s="122"/>
      <c r="V263" s="122"/>
      <c r="W263" s="122"/>
      <c r="X263" s="122"/>
      <c r="Y263" s="122"/>
      <c r="Z263" s="122"/>
    </row>
    <row r="264" ht="48.0" customHeight="1">
      <c r="A264" s="188" t="str">
        <f>'HECVAT - Full | Vendor Response'!A260</f>
        <v>HIPA-19</v>
      </c>
      <c r="B264" s="188" t="str">
        <f>'HECVAT - Full | Vendor Response'!B260</f>
        <v>Does the application log record access including specific user, date/time of access, and originating IP or device? </v>
      </c>
      <c r="C264" s="189" t="str">
        <f>'HECVAT - Full | Vendor Response'!C260</f>
        <v/>
      </c>
      <c r="D264" s="202" t="str">
        <f>'HECVAT - Full | Vendor Response'!D260</f>
        <v/>
      </c>
      <c r="E264" s="183" t="s">
        <v>91</v>
      </c>
      <c r="F264" s="184" t="str">
        <f>VLOOKUP($A264,Questions!B$3:T$256,12,FALSE)</f>
        <v>Yes</v>
      </c>
      <c r="G264" s="185"/>
      <c r="H264" s="186">
        <f>VLOOKUP(A264,Questions!B$25:T$295,16,FALSE)</f>
        <v>20</v>
      </c>
      <c r="I264" s="187"/>
      <c r="J264" s="122"/>
      <c r="K264" s="122"/>
      <c r="L264" s="122"/>
      <c r="M264" s="122"/>
      <c r="N264" s="122"/>
      <c r="O264" s="122"/>
      <c r="P264" s="122"/>
      <c r="Q264" s="122"/>
      <c r="R264" s="122"/>
      <c r="S264" s="122"/>
      <c r="T264" s="122"/>
      <c r="U264" s="122"/>
      <c r="V264" s="122"/>
      <c r="W264" s="122"/>
      <c r="X264" s="122"/>
      <c r="Y264" s="122"/>
      <c r="Z264" s="122"/>
    </row>
    <row r="265" ht="48.0" customHeight="1">
      <c r="A265" s="188" t="str">
        <f>'HECVAT - Full | Vendor Response'!A261</f>
        <v>HIPA-20</v>
      </c>
      <c r="B265" s="188" t="str">
        <f>'HECVAT - Full | Vendor Response'!B261</f>
        <v>Does the application log administrative activity, such user account access changes and password changes, including specific user, date/time of changes, and originating IP or device?</v>
      </c>
      <c r="C265" s="189" t="str">
        <f>'HECVAT - Full | Vendor Response'!C261</f>
        <v/>
      </c>
      <c r="D265" s="202" t="str">
        <f>'HECVAT - Full | Vendor Response'!D261</f>
        <v/>
      </c>
      <c r="E265" s="183" t="s">
        <v>91</v>
      </c>
      <c r="F265" s="184" t="str">
        <f>VLOOKUP($A265,Questions!B$3:T$256,12,FALSE)</f>
        <v>Yes</v>
      </c>
      <c r="G265" s="185"/>
      <c r="H265" s="186">
        <f>VLOOKUP(A265,Questions!B$25:T$295,16,FALSE)</f>
        <v>20</v>
      </c>
      <c r="I265" s="187"/>
      <c r="J265" s="122"/>
      <c r="K265" s="122"/>
      <c r="L265" s="122"/>
      <c r="M265" s="122"/>
      <c r="N265" s="122"/>
      <c r="O265" s="122"/>
      <c r="P265" s="122"/>
      <c r="Q265" s="122"/>
      <c r="R265" s="122"/>
      <c r="S265" s="122"/>
      <c r="T265" s="122"/>
      <c r="U265" s="122"/>
      <c r="V265" s="122"/>
      <c r="W265" s="122"/>
      <c r="X265" s="122"/>
      <c r="Y265" s="122"/>
      <c r="Z265" s="122"/>
    </row>
    <row r="266" ht="48.0" customHeight="1">
      <c r="A266" s="188" t="str">
        <f>'HECVAT - Full | Vendor Response'!A262</f>
        <v>HIPA-21</v>
      </c>
      <c r="B266" s="188" t="str">
        <f>'HECVAT - Full | Vendor Response'!B262</f>
        <v>How long does the application keep access/change logs?</v>
      </c>
      <c r="C266" s="189" t="str">
        <f>'HECVAT - Full | Vendor Response'!C262</f>
        <v/>
      </c>
      <c r="D266" s="202" t="str">
        <f>'HECVAT - Full | Vendor Response'!D262</f>
        <v/>
      </c>
      <c r="E266" s="183" t="s">
        <v>91</v>
      </c>
      <c r="F266" s="184" t="str">
        <f>VLOOKUP($A266,Questions!B$3:T$256,12,FALSE)</f>
        <v>Yes</v>
      </c>
      <c r="G266" s="185"/>
      <c r="H266" s="186">
        <f>VLOOKUP(A266,Questions!B$25:T$295,16,FALSE)</f>
        <v>20</v>
      </c>
      <c r="I266" s="187"/>
      <c r="J266" s="122"/>
      <c r="K266" s="122"/>
      <c r="L266" s="122"/>
      <c r="M266" s="122"/>
      <c r="N266" s="122"/>
      <c r="O266" s="122"/>
      <c r="P266" s="122"/>
      <c r="Q266" s="122"/>
      <c r="R266" s="122"/>
      <c r="S266" s="122"/>
      <c r="T266" s="122"/>
      <c r="U266" s="122"/>
      <c r="V266" s="122"/>
      <c r="W266" s="122"/>
      <c r="X266" s="122"/>
      <c r="Y266" s="122"/>
      <c r="Z266" s="122"/>
    </row>
    <row r="267" ht="48.0" customHeight="1">
      <c r="A267" s="188" t="str">
        <f>'HECVAT - Full | Vendor Response'!A263</f>
        <v>HIPA-22</v>
      </c>
      <c r="B267" s="188" t="str">
        <f>'HECVAT - Full | Vendor Response'!B263</f>
        <v>Can the application logs be archived? </v>
      </c>
      <c r="C267" s="189" t="str">
        <f>'HECVAT - Full | Vendor Response'!C263</f>
        <v/>
      </c>
      <c r="D267" s="202" t="str">
        <f>'HECVAT - Full | Vendor Response'!D263</f>
        <v/>
      </c>
      <c r="E267" s="183" t="s">
        <v>91</v>
      </c>
      <c r="F267" s="184" t="str">
        <f>VLOOKUP($A267,Questions!B$3:T$256,12,FALSE)</f>
        <v>Yes</v>
      </c>
      <c r="G267" s="185"/>
      <c r="H267" s="186">
        <f>VLOOKUP(A267,Questions!B$25:T$295,16,FALSE)</f>
        <v>20</v>
      </c>
      <c r="I267" s="187"/>
      <c r="J267" s="122"/>
      <c r="K267" s="122"/>
      <c r="L267" s="122"/>
      <c r="M267" s="122"/>
      <c r="N267" s="122"/>
      <c r="O267" s="122"/>
      <c r="P267" s="122"/>
      <c r="Q267" s="122"/>
      <c r="R267" s="122"/>
      <c r="S267" s="122"/>
      <c r="T267" s="122"/>
      <c r="U267" s="122"/>
      <c r="V267" s="122"/>
      <c r="W267" s="122"/>
      <c r="X267" s="122"/>
      <c r="Y267" s="122"/>
      <c r="Z267" s="122"/>
    </row>
    <row r="268" ht="48.0" customHeight="1">
      <c r="A268" s="188" t="str">
        <f>'HECVAT - Full | Vendor Response'!A264</f>
        <v>HIPA-23</v>
      </c>
      <c r="B268" s="188" t="str">
        <f>'HECVAT - Full | Vendor Response'!B264</f>
        <v>Can the application logs be saved externally? </v>
      </c>
      <c r="C268" s="189" t="str">
        <f>'HECVAT - Full | Vendor Response'!C264</f>
        <v/>
      </c>
      <c r="D268" s="202" t="str">
        <f>'HECVAT - Full | Vendor Response'!D264</f>
        <v/>
      </c>
      <c r="E268" s="183" t="s">
        <v>91</v>
      </c>
      <c r="F268" s="184" t="str">
        <f>VLOOKUP($A268,Questions!B$3:T$256,12,FALSE)</f>
        <v>Yes</v>
      </c>
      <c r="G268" s="185"/>
      <c r="H268" s="186">
        <f>VLOOKUP(A268,Questions!B$25:T$295,16,FALSE)</f>
        <v>20</v>
      </c>
      <c r="I268" s="187"/>
      <c r="J268" s="122"/>
      <c r="K268" s="122"/>
      <c r="L268" s="122"/>
      <c r="M268" s="122"/>
      <c r="N268" s="122"/>
      <c r="O268" s="122"/>
      <c r="P268" s="122"/>
      <c r="Q268" s="122"/>
      <c r="R268" s="122"/>
      <c r="S268" s="122"/>
      <c r="T268" s="122"/>
      <c r="U268" s="122"/>
      <c r="V268" s="122"/>
      <c r="W268" s="122"/>
      <c r="X268" s="122"/>
      <c r="Y268" s="122"/>
      <c r="Z268" s="122"/>
    </row>
    <row r="269" ht="48.0" customHeight="1">
      <c r="A269" s="188" t="str">
        <f>'HECVAT - Full | Vendor Response'!A265</f>
        <v>HIPA-24</v>
      </c>
      <c r="B269" s="188" t="str">
        <f>'HECVAT - Full | Vendor Response'!B265</f>
        <v>Does your data backup and retention policies and practices meet HIPAA requirements?</v>
      </c>
      <c r="C269" s="189" t="str">
        <f>'HECVAT - Full | Vendor Response'!C265</f>
        <v/>
      </c>
      <c r="D269" s="202" t="str">
        <f>'HECVAT - Full | Vendor Response'!D265</f>
        <v/>
      </c>
      <c r="E269" s="183" t="s">
        <v>91</v>
      </c>
      <c r="F269" s="184" t="str">
        <f>VLOOKUP($A269,Questions!B$3:T$256,12,FALSE)</f>
        <v>Yes</v>
      </c>
      <c r="G269" s="185"/>
      <c r="H269" s="186">
        <f>VLOOKUP(A269,Questions!B$25:T$295,16,FALSE)</f>
        <v>15</v>
      </c>
      <c r="I269" s="187"/>
      <c r="J269" s="122"/>
      <c r="K269" s="122"/>
      <c r="L269" s="122"/>
      <c r="M269" s="122"/>
      <c r="N269" s="122"/>
      <c r="O269" s="122"/>
      <c r="P269" s="122"/>
      <c r="Q269" s="122"/>
      <c r="R269" s="122"/>
      <c r="S269" s="122"/>
      <c r="T269" s="122"/>
      <c r="U269" s="122"/>
      <c r="V269" s="122"/>
      <c r="W269" s="122"/>
      <c r="X269" s="122"/>
      <c r="Y269" s="122"/>
      <c r="Z269" s="122"/>
    </row>
    <row r="270" ht="48.0" customHeight="1">
      <c r="A270" s="188" t="str">
        <f>'HECVAT - Full | Vendor Response'!A266</f>
        <v>HIPA-25</v>
      </c>
      <c r="B270" s="188" t="str">
        <f>'HECVAT - Full | Vendor Response'!B266</f>
        <v>Do you have a disaster recovery plan and emergency mode operation plan?</v>
      </c>
      <c r="C270" s="189" t="str">
        <f>'HECVAT - Full | Vendor Response'!C266</f>
        <v/>
      </c>
      <c r="D270" s="202" t="str">
        <f>'HECVAT - Full | Vendor Response'!D266</f>
        <v/>
      </c>
      <c r="E270" s="183" t="s">
        <v>91</v>
      </c>
      <c r="F270" s="184" t="str">
        <f>VLOOKUP($A270,Questions!B$3:T$256,12,FALSE)</f>
        <v>Yes</v>
      </c>
      <c r="G270" s="185"/>
      <c r="H270" s="186">
        <f>VLOOKUP(A270,Questions!B$25:T$295,16,FALSE)</f>
        <v>20</v>
      </c>
      <c r="I270" s="187"/>
      <c r="J270" s="122"/>
      <c r="K270" s="122"/>
      <c r="L270" s="122"/>
      <c r="M270" s="122"/>
      <c r="N270" s="122"/>
      <c r="O270" s="122"/>
      <c r="P270" s="122"/>
      <c r="Q270" s="122"/>
      <c r="R270" s="122"/>
      <c r="S270" s="122"/>
      <c r="T270" s="122"/>
      <c r="U270" s="122"/>
      <c r="V270" s="122"/>
      <c r="W270" s="122"/>
      <c r="X270" s="122"/>
      <c r="Y270" s="122"/>
      <c r="Z270" s="122"/>
    </row>
    <row r="271" ht="48.0" customHeight="1">
      <c r="A271" s="188" t="str">
        <f>'HECVAT - Full | Vendor Response'!A267</f>
        <v>HIPA-26</v>
      </c>
      <c r="B271" s="188" t="str">
        <f>'HECVAT - Full | Vendor Response'!B267</f>
        <v>Have the policies/plans mentioned above been tested?</v>
      </c>
      <c r="C271" s="189" t="str">
        <f>'HECVAT - Full | Vendor Response'!C267</f>
        <v/>
      </c>
      <c r="D271" s="202" t="str">
        <f>'HECVAT - Full | Vendor Response'!D267</f>
        <v/>
      </c>
      <c r="E271" s="183" t="s">
        <v>91</v>
      </c>
      <c r="F271" s="184" t="str">
        <f>VLOOKUP($A271,Questions!B$3:T$256,12,FALSE)</f>
        <v>Yes</v>
      </c>
      <c r="G271" s="185"/>
      <c r="H271" s="186">
        <f>VLOOKUP(A271,Questions!B$25:T$295,16,FALSE)</f>
        <v>25</v>
      </c>
      <c r="I271" s="187"/>
      <c r="J271" s="122"/>
      <c r="K271" s="122"/>
      <c r="L271" s="122"/>
      <c r="M271" s="122"/>
      <c r="N271" s="122"/>
      <c r="O271" s="122"/>
      <c r="P271" s="122"/>
      <c r="Q271" s="122"/>
      <c r="R271" s="122"/>
      <c r="S271" s="122"/>
      <c r="T271" s="122"/>
      <c r="U271" s="122"/>
      <c r="V271" s="122"/>
      <c r="W271" s="122"/>
      <c r="X271" s="122"/>
      <c r="Y271" s="122"/>
      <c r="Z271" s="122"/>
    </row>
    <row r="272" ht="48.0" customHeight="1">
      <c r="A272" s="188" t="str">
        <f>'HECVAT - Full | Vendor Response'!A268</f>
        <v>HIPA-27</v>
      </c>
      <c r="B272" s="188" t="str">
        <f>'HECVAT - Full | Vendor Response'!B268</f>
        <v>Can you provide a HIPAA compliance attestation document?</v>
      </c>
      <c r="C272" s="189" t="str">
        <f>'HECVAT - Full | Vendor Response'!C268</f>
        <v/>
      </c>
      <c r="D272" s="202" t="str">
        <f>'HECVAT - Full | Vendor Response'!D268</f>
        <v/>
      </c>
      <c r="E272" s="183" t="s">
        <v>91</v>
      </c>
      <c r="F272" s="184" t="str">
        <f>VLOOKUP($A272,Questions!B$3:T$256,12,FALSE)</f>
        <v>Yes</v>
      </c>
      <c r="G272" s="185"/>
      <c r="H272" s="186">
        <f>VLOOKUP(A272,Questions!B$25:T$295,16,FALSE)</f>
        <v>20</v>
      </c>
      <c r="I272" s="187"/>
      <c r="J272" s="122"/>
      <c r="K272" s="122"/>
      <c r="L272" s="122"/>
      <c r="M272" s="122"/>
      <c r="N272" s="122"/>
      <c r="O272" s="122"/>
      <c r="P272" s="122"/>
      <c r="Q272" s="122"/>
      <c r="R272" s="122"/>
      <c r="S272" s="122"/>
      <c r="T272" s="122"/>
      <c r="U272" s="122"/>
      <c r="V272" s="122"/>
      <c r="W272" s="122"/>
      <c r="X272" s="122"/>
      <c r="Y272" s="122"/>
      <c r="Z272" s="122"/>
    </row>
    <row r="273" ht="48.0" customHeight="1">
      <c r="A273" s="188" t="str">
        <f>'HECVAT - Full | Vendor Response'!A269</f>
        <v>HIPA-28</v>
      </c>
      <c r="B273" s="188" t="str">
        <f>'HECVAT - Full | Vendor Response'!B269</f>
        <v>Are you willing to enter into a Business Associate Agreement (BAA)?</v>
      </c>
      <c r="C273" s="189" t="str">
        <f>'HECVAT - Full | Vendor Response'!C269</f>
        <v/>
      </c>
      <c r="D273" s="202" t="str">
        <f>'HECVAT - Full | Vendor Response'!D269</f>
        <v/>
      </c>
      <c r="E273" s="183" t="s">
        <v>91</v>
      </c>
      <c r="F273" s="184" t="str">
        <f>VLOOKUP($A273,Questions!B$3:T$256,12,FALSE)</f>
        <v>Yes</v>
      </c>
      <c r="G273" s="185"/>
      <c r="H273" s="186">
        <f>VLOOKUP(A273,Questions!B$25:T$295,16,FALSE)</f>
        <v>20</v>
      </c>
      <c r="I273" s="187"/>
      <c r="J273" s="122"/>
      <c r="K273" s="122"/>
      <c r="L273" s="122"/>
      <c r="M273" s="122"/>
      <c r="N273" s="122"/>
      <c r="O273" s="122"/>
      <c r="P273" s="122"/>
      <c r="Q273" s="122"/>
      <c r="R273" s="122"/>
      <c r="S273" s="122"/>
      <c r="T273" s="122"/>
      <c r="U273" s="122"/>
      <c r="V273" s="122"/>
      <c r="W273" s="122"/>
      <c r="X273" s="122"/>
      <c r="Y273" s="122"/>
      <c r="Z273" s="122"/>
    </row>
    <row r="274" ht="48.0" customHeight="1">
      <c r="A274" s="188" t="str">
        <f>'HECVAT - Full | Vendor Response'!A270</f>
        <v>HIPA-29</v>
      </c>
      <c r="B274" s="188" t="str">
        <f>'HECVAT - Full | Vendor Response'!B270</f>
        <v>Have you entered into a BAA with all subcontractors who may have access to protected health information (PHI)?</v>
      </c>
      <c r="C274" s="189" t="str">
        <f>'HECVAT - Full | Vendor Response'!C270</f>
        <v/>
      </c>
      <c r="D274" s="202" t="str">
        <f>'HECVAT - Full | Vendor Response'!D270</f>
        <v/>
      </c>
      <c r="E274" s="183" t="s">
        <v>91</v>
      </c>
      <c r="F274" s="184" t="str">
        <f>VLOOKUP($A274,Questions!B$3:T$256,12,FALSE)</f>
        <v>Yes</v>
      </c>
      <c r="G274" s="185"/>
      <c r="H274" s="186">
        <f>VLOOKUP(A274,Questions!B$25:T$295,16,FALSE)</f>
        <v>25</v>
      </c>
      <c r="I274" s="187"/>
      <c r="J274" s="122"/>
      <c r="K274" s="122"/>
      <c r="L274" s="122"/>
      <c r="M274" s="122"/>
      <c r="N274" s="122"/>
      <c r="O274" s="122"/>
      <c r="P274" s="122"/>
      <c r="Q274" s="122"/>
      <c r="R274" s="122"/>
      <c r="S274" s="122"/>
      <c r="T274" s="122"/>
      <c r="U274" s="122"/>
      <c r="V274" s="122"/>
      <c r="W274" s="122"/>
      <c r="X274" s="122"/>
      <c r="Y274" s="122"/>
      <c r="Z274" s="122"/>
    </row>
    <row r="275" ht="48.0" customHeight="1">
      <c r="A275" s="207" t="str">
        <f>'HECVAT - Full | Vendor Response'!A271</f>
        <v>PCI DSS</v>
      </c>
      <c r="B275" s="207"/>
      <c r="C275" s="192" t="s">
        <v>513</v>
      </c>
      <c r="D275" s="193" t="s">
        <v>71</v>
      </c>
      <c r="E275" s="194" t="s">
        <v>73</v>
      </c>
      <c r="F275" s="195" t="s">
        <v>515</v>
      </c>
      <c r="G275" s="192" t="s">
        <v>516</v>
      </c>
      <c r="H275" s="192" t="s">
        <v>517</v>
      </c>
      <c r="I275" s="196" t="s">
        <v>518</v>
      </c>
      <c r="J275" s="122"/>
      <c r="K275" s="122"/>
      <c r="L275" s="122"/>
      <c r="M275" s="122"/>
      <c r="N275" s="122"/>
      <c r="O275" s="122"/>
      <c r="P275" s="122"/>
      <c r="Q275" s="122"/>
      <c r="R275" s="122"/>
      <c r="S275" s="122"/>
      <c r="T275" s="122"/>
      <c r="U275" s="122"/>
      <c r="V275" s="122"/>
      <c r="W275" s="122"/>
      <c r="X275" s="122"/>
      <c r="Y275" s="122"/>
      <c r="Z275" s="122"/>
    </row>
    <row r="276" ht="48.0" customHeight="1">
      <c r="A276" s="188" t="str">
        <f>'HECVAT - Full | Vendor Response'!A272</f>
        <v>PCID-01</v>
      </c>
      <c r="B276" s="188" t="str">
        <f>'HECVAT - Full | Vendor Response'!B272</f>
        <v>Do your systems or products store, process, or transmit cardholder (payment/credit/debt card) data?</v>
      </c>
      <c r="C276" s="189" t="str">
        <f>'HECVAT - Full | Vendor Response'!C272</f>
        <v/>
      </c>
      <c r="D276" s="202" t="str">
        <f>'HECVAT - Full | Vendor Response'!D272</f>
        <v/>
      </c>
      <c r="E276" s="183" t="s">
        <v>91</v>
      </c>
      <c r="F276" s="184" t="str">
        <f>VLOOKUP($A276,Questions!B$3:T$256,12,FALSE)</f>
        <v>Yes</v>
      </c>
      <c r="G276" s="185"/>
      <c r="H276" s="186">
        <f>VLOOKUP(A276,Questions!B$25:T$295,16,FALSE)</f>
        <v>20</v>
      </c>
      <c r="I276" s="187"/>
      <c r="J276" s="122"/>
      <c r="K276" s="122"/>
      <c r="L276" s="122"/>
      <c r="M276" s="122"/>
      <c r="N276" s="122"/>
      <c r="O276" s="122"/>
      <c r="P276" s="122"/>
      <c r="Q276" s="122"/>
      <c r="R276" s="122"/>
      <c r="S276" s="122"/>
      <c r="T276" s="122"/>
      <c r="U276" s="122"/>
      <c r="V276" s="122"/>
      <c r="W276" s="122"/>
      <c r="X276" s="122"/>
      <c r="Y276" s="122"/>
      <c r="Z276" s="122"/>
    </row>
    <row r="277" ht="48.0" customHeight="1">
      <c r="A277" s="188" t="str">
        <f>'HECVAT - Full | Vendor Response'!A273</f>
        <v>PCID-02</v>
      </c>
      <c r="B277" s="188" t="str">
        <f>'HECVAT - Full | Vendor Response'!B273</f>
        <v>Are you compliant with the Payment Card Industry Data Security Standard (PCI DSS)?</v>
      </c>
      <c r="C277" s="189" t="str">
        <f>'HECVAT - Full | Vendor Response'!C273</f>
        <v/>
      </c>
      <c r="D277" s="202" t="str">
        <f>'HECVAT - Full | Vendor Response'!D273</f>
        <v/>
      </c>
      <c r="E277" s="183" t="s">
        <v>91</v>
      </c>
      <c r="F277" s="184" t="str">
        <f>VLOOKUP($A277,Questions!B$3:T$256,12,FALSE)</f>
        <v>Yes</v>
      </c>
      <c r="G277" s="185"/>
      <c r="H277" s="186">
        <f>VLOOKUP(A277,Questions!B$25:T$295,16,FALSE)</f>
        <v>20</v>
      </c>
      <c r="I277" s="187"/>
      <c r="J277" s="122"/>
      <c r="K277" s="122"/>
      <c r="L277" s="122"/>
      <c r="M277" s="122"/>
      <c r="N277" s="122"/>
      <c r="O277" s="122"/>
      <c r="P277" s="122"/>
      <c r="Q277" s="122"/>
      <c r="R277" s="122"/>
      <c r="S277" s="122"/>
      <c r="T277" s="122"/>
      <c r="U277" s="122"/>
      <c r="V277" s="122"/>
      <c r="W277" s="122"/>
      <c r="X277" s="122"/>
      <c r="Y277" s="122"/>
      <c r="Z277" s="122"/>
    </row>
    <row r="278" ht="48.0" customHeight="1">
      <c r="A278" s="188" t="str">
        <f>'HECVAT - Full | Vendor Response'!A274</f>
        <v>PCID-03</v>
      </c>
      <c r="B278" s="188" t="str">
        <f>'HECVAT - Full | Vendor Response'!B274</f>
        <v>Do you have a current, executed within the past year, Attestation of Compliance (AoC) or Report on Compliance (RoC)?</v>
      </c>
      <c r="C278" s="189" t="str">
        <f>'HECVAT - Full | Vendor Response'!C274</f>
        <v/>
      </c>
      <c r="D278" s="202" t="str">
        <f>'HECVAT - Full | Vendor Response'!D274</f>
        <v/>
      </c>
      <c r="E278" s="183" t="s">
        <v>91</v>
      </c>
      <c r="F278" s="184" t="str">
        <f>VLOOKUP($A278,Questions!B$3:T$256,12,FALSE)</f>
        <v>Yes</v>
      </c>
      <c r="G278" s="185"/>
      <c r="H278" s="186">
        <f>VLOOKUP(A278,Questions!B$25:T$295,16,FALSE)</f>
        <v>25</v>
      </c>
      <c r="I278" s="187"/>
      <c r="J278" s="122"/>
      <c r="K278" s="122"/>
      <c r="L278" s="122"/>
      <c r="M278" s="122"/>
      <c r="N278" s="122"/>
      <c r="O278" s="122"/>
      <c r="P278" s="122"/>
      <c r="Q278" s="122"/>
      <c r="R278" s="122"/>
      <c r="S278" s="122"/>
      <c r="T278" s="122"/>
      <c r="U278" s="122"/>
      <c r="V278" s="122"/>
      <c r="W278" s="122"/>
      <c r="X278" s="122"/>
      <c r="Y278" s="122"/>
      <c r="Z278" s="122"/>
    </row>
    <row r="279" ht="48.0" customHeight="1">
      <c r="A279" s="188" t="str">
        <f>'HECVAT - Full | Vendor Response'!A275</f>
        <v>PCID-04</v>
      </c>
      <c r="B279" s="188" t="str">
        <f>'HECVAT - Full | Vendor Response'!B275</f>
        <v>Are you classified as a service provider?</v>
      </c>
      <c r="C279" s="189" t="str">
        <f>'HECVAT - Full | Vendor Response'!C275</f>
        <v/>
      </c>
      <c r="D279" s="202" t="str">
        <f>'HECVAT - Full | Vendor Response'!D275</f>
        <v/>
      </c>
      <c r="E279" s="183" t="s">
        <v>91</v>
      </c>
      <c r="F279" s="184" t="str">
        <f>VLOOKUP($A279,Questions!B$3:T$256,12,FALSE)</f>
        <v>Yes</v>
      </c>
      <c r="G279" s="185"/>
      <c r="H279" s="186">
        <f>VLOOKUP(A279,Questions!B$25:T$295,16,FALSE)</f>
        <v>20</v>
      </c>
      <c r="I279" s="187"/>
      <c r="J279" s="122"/>
      <c r="K279" s="122"/>
      <c r="L279" s="122"/>
      <c r="M279" s="122"/>
      <c r="N279" s="122"/>
      <c r="O279" s="122"/>
      <c r="P279" s="122"/>
      <c r="Q279" s="122"/>
      <c r="R279" s="122"/>
      <c r="S279" s="122"/>
      <c r="T279" s="122"/>
      <c r="U279" s="122"/>
      <c r="V279" s="122"/>
      <c r="W279" s="122"/>
      <c r="X279" s="122"/>
      <c r="Y279" s="122"/>
      <c r="Z279" s="122"/>
    </row>
    <row r="280" ht="48.0" customHeight="1">
      <c r="A280" s="188" t="str">
        <f>'HECVAT - Full | Vendor Response'!A276</f>
        <v>PCID-05</v>
      </c>
      <c r="B280" s="188" t="str">
        <f>'HECVAT - Full | Vendor Response'!B276</f>
        <v>Are you on the list of VISA approved service providers? </v>
      </c>
      <c r="C280" s="189" t="str">
        <f>'HECVAT - Full | Vendor Response'!C276</f>
        <v/>
      </c>
      <c r="D280" s="202" t="str">
        <f>'HECVAT - Full | Vendor Response'!D276</f>
        <v/>
      </c>
      <c r="E280" s="183" t="s">
        <v>91</v>
      </c>
      <c r="F280" s="184" t="str">
        <f>VLOOKUP($A280,Questions!B$3:T$256,12,FALSE)</f>
        <v>Yes</v>
      </c>
      <c r="G280" s="185"/>
      <c r="H280" s="186">
        <f>VLOOKUP(A280,Questions!B$25:T$295,16,FALSE)</f>
        <v>20</v>
      </c>
      <c r="I280" s="187"/>
      <c r="J280" s="122"/>
      <c r="K280" s="122"/>
      <c r="L280" s="122"/>
      <c r="M280" s="122"/>
      <c r="N280" s="122"/>
      <c r="O280" s="122"/>
      <c r="P280" s="122"/>
      <c r="Q280" s="122"/>
      <c r="R280" s="122"/>
      <c r="S280" s="122"/>
      <c r="T280" s="122"/>
      <c r="U280" s="122"/>
      <c r="V280" s="122"/>
      <c r="W280" s="122"/>
      <c r="X280" s="122"/>
      <c r="Y280" s="122"/>
      <c r="Z280" s="122"/>
    </row>
    <row r="281" ht="48.0" customHeight="1">
      <c r="A281" s="181" t="str">
        <f>'HECVAT - Full | Vendor Response'!A277</f>
        <v>PCID-06</v>
      </c>
      <c r="B281" s="181" t="str">
        <f>'HECVAT - Full | Vendor Response'!B277</f>
        <v>Are you classified as a merchant?  If so, what level (1, 2, 3, 4)?</v>
      </c>
      <c r="C281" s="182" t="str">
        <f>'HECVAT - Full | Vendor Response'!C277</f>
        <v/>
      </c>
      <c r="D281" s="45"/>
      <c r="E281" s="183" t="s">
        <v>91</v>
      </c>
      <c r="F281" s="184" t="s">
        <v>519</v>
      </c>
      <c r="G281" s="185"/>
      <c r="H281" s="186">
        <f>VLOOKUP(A281,Questions!B$25:T$295,16,FALSE)</f>
        <v>20</v>
      </c>
      <c r="I281" s="187"/>
      <c r="J281" s="122"/>
      <c r="K281" s="122"/>
      <c r="L281" s="122"/>
      <c r="M281" s="122"/>
      <c r="N281" s="122"/>
      <c r="O281" s="122"/>
      <c r="P281" s="122"/>
      <c r="Q281" s="122"/>
      <c r="R281" s="122"/>
      <c r="S281" s="122"/>
      <c r="T281" s="122"/>
      <c r="U281" s="122"/>
      <c r="V281" s="122"/>
      <c r="W281" s="122"/>
      <c r="X281" s="122"/>
      <c r="Y281" s="122"/>
      <c r="Z281" s="122"/>
    </row>
    <row r="282" ht="48.0" customHeight="1">
      <c r="A282" s="181" t="str">
        <f>'HECVAT - Full | Vendor Response'!A278</f>
        <v>PCID-07</v>
      </c>
      <c r="B282" s="181" t="str">
        <f>'HECVAT - Full | Vendor Response'!B278</f>
        <v>Describe the architecture employed by the system to verify and authorize credit card transactions.</v>
      </c>
      <c r="C282" s="182" t="str">
        <f>'HECVAT - Full | Vendor Response'!C278</f>
        <v/>
      </c>
      <c r="D282" s="45"/>
      <c r="E282" s="183" t="s">
        <v>91</v>
      </c>
      <c r="F282" s="184" t="s">
        <v>519</v>
      </c>
      <c r="G282" s="185"/>
      <c r="H282" s="186">
        <f>VLOOKUP(A282,Questions!B$25:T$295,16,FALSE)</f>
        <v>10</v>
      </c>
      <c r="I282" s="187"/>
      <c r="J282" s="122"/>
      <c r="K282" s="122"/>
      <c r="L282" s="122"/>
      <c r="M282" s="122"/>
      <c r="N282" s="122"/>
      <c r="O282" s="122"/>
      <c r="P282" s="122"/>
      <c r="Q282" s="122"/>
      <c r="R282" s="122"/>
      <c r="S282" s="122"/>
      <c r="T282" s="122"/>
      <c r="U282" s="122"/>
      <c r="V282" s="122"/>
      <c r="W282" s="122"/>
      <c r="X282" s="122"/>
      <c r="Y282" s="122"/>
      <c r="Z282" s="122"/>
    </row>
    <row r="283" ht="48.0" customHeight="1">
      <c r="A283" s="181" t="str">
        <f>'HECVAT - Full | Vendor Response'!A279</f>
        <v>PCID-08</v>
      </c>
      <c r="B283" s="181" t="str">
        <f>'HECVAT - Full | Vendor Response'!B279</f>
        <v>What payment processors/gateways does the system support? </v>
      </c>
      <c r="C283" s="182" t="str">
        <f>'HECVAT - Full | Vendor Response'!C279</f>
        <v/>
      </c>
      <c r="D283" s="45"/>
      <c r="E283" s="183" t="s">
        <v>91</v>
      </c>
      <c r="F283" s="184" t="s">
        <v>519</v>
      </c>
      <c r="G283" s="185"/>
      <c r="H283" s="186">
        <f>VLOOKUP(A283,Questions!B$25:T$295,16,FALSE)</f>
        <v>10</v>
      </c>
      <c r="I283" s="187"/>
      <c r="J283" s="122"/>
      <c r="K283" s="122"/>
      <c r="L283" s="122"/>
      <c r="M283" s="122"/>
      <c r="N283" s="122"/>
      <c r="O283" s="122"/>
      <c r="P283" s="122"/>
      <c r="Q283" s="122"/>
      <c r="R283" s="122"/>
      <c r="S283" s="122"/>
      <c r="T283" s="122"/>
      <c r="U283" s="122"/>
      <c r="V283" s="122"/>
      <c r="W283" s="122"/>
      <c r="X283" s="122"/>
      <c r="Y283" s="122"/>
      <c r="Z283" s="122"/>
    </row>
    <row r="284" ht="48.0" customHeight="1">
      <c r="A284" s="188" t="str">
        <f>'HECVAT - Full | Vendor Response'!A280</f>
        <v>PCID-09</v>
      </c>
      <c r="B284" s="188" t="str">
        <f>'HECVAT - Full | Vendor Response'!B280</f>
        <v>Can the application be installed in a PCI DSS compliant manner ?</v>
      </c>
      <c r="C284" s="189" t="str">
        <f>'HECVAT - Full | Vendor Response'!C280</f>
        <v/>
      </c>
      <c r="D284" s="202" t="str">
        <f>'HECVAT - Full | Vendor Response'!D280</f>
        <v/>
      </c>
      <c r="E284" s="183" t="s">
        <v>91</v>
      </c>
      <c r="F284" s="184" t="str">
        <f>VLOOKUP($A284,Questions!B$3:T$256,12,FALSE)</f>
        <v>Yes</v>
      </c>
      <c r="G284" s="185"/>
      <c r="H284" s="186">
        <f>VLOOKUP(A284,Questions!B$25:T$295,16,FALSE)</f>
        <v>10</v>
      </c>
      <c r="I284" s="187"/>
      <c r="J284" s="122"/>
      <c r="K284" s="122"/>
      <c r="L284" s="122"/>
      <c r="M284" s="122"/>
      <c r="N284" s="122"/>
      <c r="O284" s="122"/>
      <c r="P284" s="122"/>
      <c r="Q284" s="122"/>
      <c r="R284" s="122"/>
      <c r="S284" s="122"/>
      <c r="T284" s="122"/>
      <c r="U284" s="122"/>
      <c r="V284" s="122"/>
      <c r="W284" s="122"/>
      <c r="X284" s="122"/>
      <c r="Y284" s="122"/>
      <c r="Z284" s="122"/>
    </row>
    <row r="285" ht="48.0" customHeight="1">
      <c r="A285" s="188" t="str">
        <f>'HECVAT - Full | Vendor Response'!A281</f>
        <v>PCID-10</v>
      </c>
      <c r="B285" s="188" t="str">
        <f>'HECVAT - Full | Vendor Response'!B281</f>
        <v>Is the application listed as an approved PA-DSS application? </v>
      </c>
      <c r="C285" s="189" t="str">
        <f>'HECVAT - Full | Vendor Response'!C281</f>
        <v/>
      </c>
      <c r="D285" s="202" t="str">
        <f>'HECVAT - Full | Vendor Response'!D281</f>
        <v/>
      </c>
      <c r="E285" s="183" t="s">
        <v>91</v>
      </c>
      <c r="F285" s="184" t="str">
        <f>VLOOKUP($A285,Questions!B$3:T$256,12,FALSE)</f>
        <v>No</v>
      </c>
      <c r="G285" s="185"/>
      <c r="H285" s="186">
        <f>VLOOKUP(A285,Questions!B$25:T$295,16,FALSE)</f>
        <v>25</v>
      </c>
      <c r="I285" s="187"/>
      <c r="J285" s="122"/>
      <c r="K285" s="122"/>
      <c r="L285" s="122"/>
      <c r="M285" s="122"/>
      <c r="N285" s="122"/>
      <c r="O285" s="122"/>
      <c r="P285" s="122"/>
      <c r="Q285" s="122"/>
      <c r="R285" s="122"/>
      <c r="S285" s="122"/>
      <c r="T285" s="122"/>
      <c r="U285" s="122"/>
      <c r="V285" s="122"/>
      <c r="W285" s="122"/>
      <c r="X285" s="122"/>
      <c r="Y285" s="122"/>
      <c r="Z285" s="122"/>
    </row>
    <row r="286" ht="48.0" customHeight="1">
      <c r="A286" s="188" t="str">
        <f>'HECVAT - Full | Vendor Response'!A282</f>
        <v>PCID-11</v>
      </c>
      <c r="B286" s="188" t="str">
        <f>'HECVAT - Full | Vendor Response'!B282</f>
        <v>Does the system or products use a third party to collect, store, process, or transmit cardholder (payment/credit/debt card) data?</v>
      </c>
      <c r="C286" s="189" t="str">
        <f>'HECVAT - Full | Vendor Response'!C282</f>
        <v/>
      </c>
      <c r="D286" s="202" t="str">
        <f>'HECVAT - Full | Vendor Response'!D282</f>
        <v/>
      </c>
      <c r="E286" s="183" t="s">
        <v>91</v>
      </c>
      <c r="F286" s="184" t="str">
        <f>VLOOKUP($A286,Questions!B$3:T$256,12,FALSE)</f>
        <v>No</v>
      </c>
      <c r="G286" s="185"/>
      <c r="H286" s="186">
        <f>VLOOKUP(A286,Questions!B$25:T$295,16,FALSE)</f>
        <v>25</v>
      </c>
      <c r="I286" s="187"/>
      <c r="J286" s="122"/>
      <c r="K286" s="122"/>
      <c r="L286" s="122"/>
      <c r="M286" s="122"/>
      <c r="N286" s="122"/>
      <c r="O286" s="122"/>
      <c r="P286" s="122"/>
      <c r="Q286" s="122"/>
      <c r="R286" s="122"/>
      <c r="S286" s="122"/>
      <c r="T286" s="122"/>
      <c r="U286" s="122"/>
      <c r="V286" s="122"/>
      <c r="W286" s="122"/>
      <c r="X286" s="122"/>
      <c r="Y286" s="122"/>
      <c r="Z286" s="122"/>
    </row>
    <row r="287" ht="48.0" customHeight="1">
      <c r="A287" s="181" t="str">
        <f>'HECVAT - Full | Vendor Response'!A283</f>
        <v>PCID-12</v>
      </c>
      <c r="B287" s="181" t="str">
        <f>'HECVAT - Full | Vendor Response'!B283</f>
        <v>Include documentation describing the systems' abilities to comply with the PCI DSS and any features or capabilities of the system that must be added or changed in order to operate in compliance with the standards. </v>
      </c>
      <c r="C287" s="182" t="str">
        <f>'HECVAT - Full | Vendor Response'!C283</f>
        <v/>
      </c>
      <c r="D287" s="45"/>
      <c r="E287" s="214" t="s">
        <v>91</v>
      </c>
      <c r="F287" s="215" t="s">
        <v>519</v>
      </c>
      <c r="G287" s="185"/>
      <c r="H287" s="216">
        <f>VLOOKUP(A287,Questions!B$25:T$295,16,FALSE)</f>
        <v>15</v>
      </c>
      <c r="I287" s="187"/>
      <c r="J287" s="122"/>
      <c r="K287" s="122"/>
      <c r="L287" s="122"/>
      <c r="M287" s="122"/>
      <c r="N287" s="122"/>
      <c r="O287" s="122"/>
      <c r="P287" s="122"/>
      <c r="Q287" s="122"/>
      <c r="R287" s="122"/>
      <c r="S287" s="122"/>
      <c r="T287" s="122"/>
      <c r="U287" s="122"/>
      <c r="V287" s="122"/>
      <c r="W287" s="122"/>
      <c r="X287" s="122"/>
      <c r="Y287" s="122"/>
      <c r="Z287" s="122"/>
    </row>
    <row r="288" ht="15.75" customHeight="1">
      <c r="A288" s="122"/>
      <c r="B288" s="122"/>
      <c r="C288" s="217"/>
      <c r="D288" s="217"/>
      <c r="E288" s="217"/>
      <c r="F288" s="122"/>
      <c r="G288" s="122"/>
      <c r="H288" s="122"/>
      <c r="I288" s="122"/>
      <c r="J288" s="122"/>
      <c r="K288" s="122"/>
      <c r="L288" s="122"/>
      <c r="M288" s="122"/>
      <c r="N288" s="122"/>
      <c r="O288" s="122"/>
      <c r="P288" s="122"/>
      <c r="Q288" s="122"/>
      <c r="R288" s="122"/>
      <c r="S288" s="122"/>
      <c r="T288" s="122"/>
      <c r="U288" s="122"/>
      <c r="V288" s="122"/>
      <c r="W288" s="122"/>
      <c r="X288" s="122"/>
      <c r="Y288" s="122"/>
      <c r="Z288" s="122"/>
    </row>
    <row r="289" ht="15.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row>
    <row r="290" ht="15.75" customHeight="1">
      <c r="A290" s="122"/>
      <c r="B290" s="122"/>
      <c r="C290" s="122"/>
      <c r="D290" s="122"/>
      <c r="E290" s="122" t="s">
        <v>91</v>
      </c>
      <c r="F290" s="122"/>
      <c r="G290" s="122"/>
      <c r="H290" s="122"/>
      <c r="I290" s="122"/>
      <c r="J290" s="122"/>
      <c r="K290" s="122"/>
      <c r="L290" s="122"/>
      <c r="M290" s="122"/>
      <c r="N290" s="122"/>
      <c r="O290" s="122"/>
      <c r="P290" s="122"/>
      <c r="Q290" s="122"/>
      <c r="R290" s="122"/>
      <c r="S290" s="122"/>
      <c r="T290" s="122"/>
      <c r="U290" s="122"/>
      <c r="V290" s="122"/>
      <c r="W290" s="122"/>
      <c r="X290" s="122"/>
      <c r="Y290" s="122"/>
      <c r="Z290" s="122"/>
    </row>
    <row r="291" ht="15.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row>
    <row r="292" ht="15.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row>
    <row r="293" ht="15.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row>
    <row r="294" ht="15.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row>
    <row r="295" ht="15.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row>
    <row r="296" ht="15.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row>
    <row r="297" ht="15.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row>
    <row r="298" ht="15.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row>
    <row r="299" ht="15.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row>
    <row r="300" ht="15.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row>
    <row r="301" ht="15.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row>
    <row r="302" ht="15.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row>
    <row r="303" ht="15.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row>
    <row r="304" ht="15.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row>
    <row r="305" ht="15.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row>
    <row r="306" ht="15.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row>
    <row r="307" ht="15.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row>
    <row r="308" ht="15.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row>
    <row r="309" ht="15.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row>
    <row r="310" ht="15.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row>
    <row r="311" ht="15.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row>
    <row r="312" ht="15.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row>
    <row r="313" ht="15.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row>
    <row r="314" ht="15.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row>
    <row r="315" ht="15.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row>
    <row r="316" ht="15.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row>
    <row r="317" ht="15.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row>
    <row r="318" ht="15.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row>
    <row r="319" ht="15.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row>
    <row r="320" ht="15.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row>
    <row r="321" ht="15.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row>
    <row r="322" ht="15.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row>
    <row r="323" ht="15.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row>
    <row r="324" ht="15.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row>
    <row r="325" ht="15.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row>
    <row r="326" ht="15.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row>
    <row r="327" ht="15.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row>
    <row r="328" ht="15.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row>
    <row r="329" ht="15.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row>
    <row r="330" ht="15.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row>
    <row r="331" ht="15.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row>
    <row r="332" ht="15.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row>
    <row r="333" ht="15.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row>
    <row r="334" ht="15.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row>
    <row r="335" ht="15.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row>
    <row r="336" ht="15.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row>
    <row r="337" ht="15.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row>
    <row r="338" ht="15.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row>
    <row r="339" ht="15.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row>
    <row r="340" ht="15.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row>
    <row r="341" ht="15.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row>
    <row r="342" ht="15.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row>
    <row r="343" ht="15.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row>
    <row r="344" ht="15.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row>
    <row r="345" ht="15.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row>
    <row r="346" ht="15.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row>
    <row r="347" ht="15.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row>
    <row r="348" ht="15.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row>
    <row r="349" ht="15.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row>
    <row r="350" ht="15.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row>
    <row r="351" ht="15.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row>
    <row r="352" ht="15.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row>
    <row r="353" ht="15.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row>
    <row r="354" ht="15.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row>
    <row r="355" ht="15.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row>
    <row r="356" ht="15.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row>
    <row r="357" ht="15.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row>
    <row r="358" ht="15.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row>
    <row r="359" ht="15.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row>
    <row r="360" ht="15.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row>
    <row r="361" ht="15.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row>
    <row r="362" ht="15.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row>
    <row r="363" ht="15.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row>
    <row r="364" ht="15.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row>
    <row r="365" ht="15.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row>
    <row r="366" ht="15.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row>
    <row r="367" ht="15.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row>
    <row r="368" ht="15.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row>
    <row r="369" ht="15.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row>
    <row r="370" ht="15.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row>
    <row r="371" ht="15.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row>
    <row r="372" ht="15.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row>
    <row r="373" ht="15.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row>
    <row r="374" ht="15.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row>
    <row r="375" ht="15.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row>
    <row r="376" ht="15.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row>
    <row r="377" ht="15.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row>
    <row r="378" ht="15.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row>
    <row r="379" ht="15.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row>
    <row r="380" ht="15.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row>
    <row r="381" ht="15.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row>
    <row r="382" ht="15.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row>
    <row r="383" ht="15.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row>
    <row r="384" ht="15.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row>
    <row r="385" ht="15.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row>
    <row r="386" ht="15.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row>
    <row r="387" ht="15.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row>
    <row r="388" ht="15.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row>
    <row r="389" ht="15.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row>
    <row r="390" ht="15.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row>
    <row r="391" ht="15.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row>
    <row r="392" ht="15.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row>
    <row r="393" ht="15.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row>
    <row r="394" ht="15.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row>
    <row r="395" ht="15.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row>
    <row r="396" ht="15.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row>
    <row r="397" ht="15.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row>
    <row r="398" ht="15.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row>
    <row r="399" ht="15.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row>
    <row r="400" ht="15.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row>
    <row r="401" ht="15.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row>
    <row r="402" ht="15.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row>
    <row r="403" ht="15.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row>
    <row r="404" ht="15.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row>
    <row r="405" ht="15.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row>
    <row r="406" ht="15.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row>
    <row r="407" ht="15.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row>
    <row r="408" ht="15.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row>
    <row r="409" ht="15.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row>
    <row r="410" ht="15.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row>
    <row r="411" ht="15.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row>
    <row r="412" ht="15.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row>
    <row r="413" ht="15.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row>
    <row r="414" ht="15.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row>
    <row r="415" ht="15.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row>
    <row r="416" ht="15.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row>
    <row r="417" ht="15.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row>
    <row r="418" ht="15.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row>
    <row r="419" ht="15.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row>
    <row r="420" ht="15.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row>
    <row r="421" ht="15.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row>
    <row r="422" ht="15.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row>
    <row r="423" ht="15.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row>
    <row r="424" ht="15.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row>
    <row r="425" ht="15.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row>
    <row r="426" ht="15.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row>
    <row r="427" ht="15.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row>
    <row r="428" ht="15.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row>
    <row r="429" ht="15.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row>
    <row r="430" ht="15.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row>
    <row r="431" ht="15.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row>
    <row r="432" ht="15.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row>
    <row r="433" ht="15.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row>
    <row r="434" ht="15.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row>
    <row r="435" ht="15.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row>
    <row r="436" ht="15.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row>
    <row r="437" ht="15.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row>
    <row r="438" ht="15.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row>
    <row r="439" ht="15.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row>
    <row r="440" ht="15.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row>
    <row r="441" ht="15.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row>
    <row r="442" ht="15.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row>
    <row r="443" ht="15.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row>
    <row r="444" ht="15.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row>
    <row r="445" ht="15.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row>
    <row r="446" ht="15.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row>
    <row r="447" ht="15.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row>
    <row r="448" ht="15.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row>
    <row r="449" ht="15.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row>
    <row r="450" ht="15.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row>
    <row r="451" ht="15.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row>
    <row r="452" ht="15.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row>
    <row r="453" ht="15.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row>
    <row r="454" ht="15.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row>
    <row r="455" ht="15.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row>
    <row r="456" ht="15.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row>
    <row r="457" ht="15.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row>
    <row r="458" ht="15.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row>
    <row r="459" ht="15.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row>
    <row r="460" ht="15.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row>
    <row r="461" ht="15.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row>
    <row r="462" ht="15.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row>
    <row r="463" ht="15.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row>
    <row r="464" ht="15.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row>
    <row r="465" ht="15.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row>
    <row r="466" ht="15.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row>
    <row r="467" ht="15.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row>
    <row r="468" ht="15.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row>
    <row r="469" ht="15.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row>
    <row r="470" ht="15.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row>
    <row r="471" ht="15.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row>
    <row r="472" ht="15.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row>
    <row r="473" ht="15.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row>
    <row r="474" ht="15.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row>
    <row r="475" ht="15.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row>
    <row r="476" ht="15.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row>
    <row r="477" ht="15.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row>
    <row r="478" ht="15.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row>
    <row r="479" ht="15.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row>
    <row r="480" ht="15.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row>
    <row r="481" ht="15.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row>
    <row r="482" ht="15.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row>
    <row r="483" ht="15.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row>
    <row r="484" ht="15.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row>
    <row r="485" ht="15.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row>
    <row r="486" ht="15.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row>
    <row r="487" ht="15.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row>
    <row r="488" ht="15.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row>
    <row r="489" ht="15.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row>
    <row r="490" ht="15.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row>
    <row r="491" ht="15.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row>
    <row r="492" ht="15.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row>
    <row r="493" ht="15.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row>
    <row r="494" ht="15.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row>
    <row r="495" ht="15.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row>
    <row r="496" ht="15.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row>
    <row r="497" ht="15.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row>
    <row r="498" ht="15.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row>
    <row r="499" ht="15.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row>
    <row r="500" ht="15.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row>
    <row r="501" ht="15.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row>
    <row r="502" ht="15.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row>
    <row r="503" ht="15.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row>
    <row r="504" ht="15.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row>
    <row r="505" ht="15.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row>
    <row r="506" ht="15.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row>
    <row r="507" ht="15.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row>
    <row r="508" ht="15.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row>
    <row r="509" ht="15.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row>
    <row r="510" ht="15.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row>
    <row r="511" ht="15.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row>
    <row r="512" ht="15.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row>
    <row r="513" ht="15.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row>
    <row r="514" ht="15.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row>
    <row r="515" ht="15.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row>
    <row r="516" ht="15.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row>
    <row r="517" ht="15.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row>
    <row r="518" ht="15.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row>
    <row r="519" ht="15.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row>
    <row r="520" ht="15.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row>
    <row r="521" ht="15.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row>
    <row r="522" ht="15.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row>
    <row r="523" ht="15.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row>
    <row r="524" ht="15.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row>
    <row r="525" ht="15.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row>
    <row r="526" ht="15.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row>
    <row r="527" ht="15.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row>
    <row r="528" ht="15.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row>
    <row r="529" ht="15.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row>
    <row r="530" ht="15.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row>
    <row r="531" ht="15.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row>
    <row r="532" ht="15.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row>
    <row r="533" ht="15.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row>
    <row r="534" ht="15.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row>
    <row r="535" ht="15.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row>
    <row r="536" ht="15.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row>
    <row r="537" ht="15.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row>
    <row r="538" ht="15.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row>
    <row r="539" ht="15.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row>
    <row r="540" ht="15.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row>
    <row r="541" ht="15.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row>
    <row r="542" ht="15.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row>
    <row r="543" ht="15.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row>
    <row r="544" ht="15.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row>
    <row r="545" ht="15.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row>
    <row r="546" ht="15.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row>
    <row r="547" ht="15.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row>
    <row r="548" ht="15.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row>
    <row r="549" ht="15.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row>
    <row r="550" ht="15.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row>
    <row r="551" ht="15.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row>
    <row r="552" ht="15.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row>
    <row r="553" ht="15.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row>
    <row r="554" ht="15.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row>
    <row r="555" ht="15.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row>
    <row r="556" ht="15.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row>
    <row r="557" ht="15.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row>
    <row r="558" ht="15.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row>
    <row r="559" ht="15.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row>
    <row r="560" ht="15.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row>
    <row r="561" ht="15.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row>
    <row r="562" ht="15.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row>
    <row r="563" ht="15.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row>
    <row r="564" ht="15.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row>
    <row r="565" ht="15.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row>
    <row r="566" ht="15.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row>
    <row r="567" ht="15.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row>
    <row r="568" ht="15.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row>
    <row r="569" ht="15.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row>
    <row r="570" ht="15.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row>
    <row r="571" ht="15.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row>
    <row r="572" ht="15.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row>
    <row r="573" ht="15.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row>
    <row r="574" ht="15.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row>
    <row r="575" ht="15.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row>
    <row r="576" ht="15.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row>
    <row r="577" ht="15.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row>
    <row r="578" ht="15.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row>
    <row r="579" ht="15.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row>
    <row r="580" ht="15.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row>
    <row r="581" ht="15.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row>
    <row r="582" ht="15.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row>
    <row r="583" ht="15.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row>
    <row r="584" ht="15.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row>
    <row r="585" ht="15.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row>
    <row r="586" ht="15.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row>
    <row r="587" ht="15.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row>
    <row r="588" ht="15.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row>
    <row r="589" ht="15.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row>
    <row r="590" ht="15.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row>
    <row r="591" ht="15.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row>
    <row r="592" ht="15.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row>
    <row r="593" ht="15.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row>
    <row r="594" ht="15.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row>
    <row r="595" ht="15.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row>
    <row r="596" ht="15.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row>
    <row r="597" ht="15.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row>
    <row r="598" ht="15.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row>
    <row r="599" ht="15.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row>
    <row r="600" ht="15.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row>
    <row r="601" ht="15.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row>
    <row r="602" ht="15.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row>
    <row r="603" ht="15.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row>
    <row r="604" ht="15.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row>
    <row r="605" ht="15.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row>
    <row r="606" ht="15.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row>
    <row r="607" ht="15.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row>
    <row r="608" ht="15.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row>
    <row r="609" ht="15.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row>
    <row r="610" ht="15.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row>
    <row r="611" ht="15.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row>
    <row r="612" ht="15.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row>
    <row r="613" ht="15.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row>
    <row r="614" ht="15.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row>
    <row r="615" ht="15.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row>
    <row r="616" ht="15.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row>
    <row r="617" ht="15.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row>
    <row r="618" ht="15.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row>
    <row r="619" ht="15.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row>
    <row r="620" ht="15.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row>
    <row r="621" ht="15.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row>
    <row r="622" ht="15.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row>
    <row r="623" ht="15.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row>
    <row r="624" ht="15.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row>
    <row r="625" ht="15.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row>
    <row r="626" ht="15.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row>
    <row r="627" ht="15.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row>
    <row r="628" ht="15.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row>
    <row r="629" ht="15.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row>
    <row r="630" ht="15.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row>
    <row r="631" ht="15.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row>
    <row r="632" ht="15.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row>
    <row r="633" ht="15.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row>
    <row r="634" ht="15.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row>
    <row r="635" ht="15.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row>
    <row r="636" ht="15.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row>
    <row r="637" ht="15.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row>
    <row r="638" ht="15.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row>
    <row r="639" ht="15.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row>
    <row r="640" ht="15.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row>
    <row r="641" ht="15.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row>
    <row r="642" ht="15.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row>
    <row r="643" ht="15.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row>
    <row r="644" ht="15.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row>
    <row r="645" ht="15.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row>
    <row r="646" ht="15.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row>
    <row r="647" ht="15.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row>
    <row r="648" ht="15.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row>
    <row r="649" ht="15.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row>
    <row r="650" ht="15.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row>
    <row r="651" ht="15.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row>
    <row r="652" ht="15.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row>
    <row r="653" ht="15.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row>
    <row r="654" ht="15.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row>
    <row r="655" ht="15.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row>
    <row r="656" ht="15.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row>
    <row r="657" ht="15.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row>
    <row r="658" ht="15.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row>
    <row r="659" ht="15.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row>
    <row r="660" ht="15.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row>
    <row r="661" ht="15.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row>
    <row r="662" ht="15.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row>
    <row r="663" ht="15.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row>
    <row r="664" ht="15.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row>
    <row r="665" ht="15.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row>
    <row r="666" ht="15.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row>
    <row r="667" ht="15.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row>
    <row r="668" ht="15.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row>
    <row r="669" ht="15.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row>
    <row r="670" ht="15.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row>
    <row r="671" ht="15.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row>
    <row r="672" ht="15.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row>
    <row r="673" ht="15.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row>
    <row r="674" ht="15.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row>
    <row r="675" ht="15.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row>
    <row r="676" ht="15.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row>
    <row r="677" ht="15.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row>
    <row r="678" ht="15.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row>
    <row r="679" ht="15.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row>
    <row r="680" ht="15.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row>
    <row r="681" ht="15.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row>
    <row r="682" ht="15.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row>
    <row r="683" ht="15.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row>
    <row r="684" ht="15.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row>
    <row r="685" ht="15.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row>
    <row r="686" ht="15.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row>
    <row r="687" ht="15.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row>
    <row r="688" ht="15.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row>
    <row r="689" ht="15.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row>
    <row r="690" ht="15.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row>
    <row r="691" ht="15.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row>
    <row r="692" ht="15.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row>
    <row r="693" ht="15.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row>
    <row r="694" ht="15.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row>
    <row r="695" ht="15.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row>
    <row r="696" ht="15.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row>
    <row r="697" ht="15.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row>
    <row r="698" ht="15.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row>
    <row r="699" ht="15.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row>
    <row r="700" ht="15.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row>
    <row r="701" ht="15.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row>
    <row r="702" ht="15.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row>
    <row r="703" ht="15.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row>
    <row r="704" ht="15.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row>
    <row r="705" ht="15.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row>
    <row r="706" ht="15.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row>
    <row r="707" ht="15.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row>
    <row r="708" ht="15.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row>
    <row r="709" ht="15.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row>
    <row r="710" ht="15.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row>
    <row r="711" ht="15.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row>
    <row r="712" ht="15.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row>
    <row r="713" ht="15.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row>
    <row r="714" ht="15.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row>
    <row r="715" ht="15.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row>
    <row r="716" ht="15.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row>
    <row r="717" ht="15.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row>
    <row r="718" ht="15.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row>
    <row r="719" ht="15.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row>
    <row r="720" ht="15.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row>
    <row r="721" ht="15.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row>
    <row r="722" ht="15.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row>
    <row r="723" ht="15.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row>
    <row r="724" ht="15.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row>
    <row r="725" ht="15.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row>
    <row r="726" ht="15.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row>
    <row r="727" ht="15.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row>
    <row r="728" ht="15.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row>
    <row r="729" ht="15.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row>
    <row r="730" ht="15.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row>
    <row r="731" ht="15.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row>
    <row r="732" ht="15.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row>
    <row r="733" ht="15.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row>
    <row r="734" ht="15.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row>
    <row r="735" ht="15.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row>
    <row r="736" ht="15.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row>
    <row r="737" ht="15.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row>
    <row r="738" ht="15.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row>
    <row r="739" ht="15.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row>
    <row r="740" ht="15.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row>
    <row r="741" ht="15.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row>
    <row r="742" ht="15.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row>
    <row r="743" ht="15.75" customHeight="1">
      <c r="A743" s="122"/>
      <c r="B743" s="122"/>
      <c r="C743" s="122"/>
      <c r="D743" s="122"/>
      <c r="E743" s="122"/>
      <c r="F743" s="122"/>
      <c r="G743" s="122"/>
      <c r="H743" s="122"/>
      <c r="I743" s="122"/>
      <c r="J743" s="122"/>
      <c r="K743" s="122"/>
      <c r="L743" s="122"/>
      <c r="M743" s="122"/>
      <c r="N743" s="122"/>
      <c r="O743" s="122"/>
      <c r="P743" s="122"/>
      <c r="Q743" s="122"/>
      <c r="R743" s="122"/>
      <c r="S743" s="122"/>
      <c r="T743" s="122"/>
      <c r="U743" s="122"/>
      <c r="V743" s="122"/>
      <c r="W743" s="122"/>
      <c r="X743" s="122"/>
      <c r="Y743" s="122"/>
      <c r="Z743" s="122"/>
    </row>
    <row r="744" ht="15.75" customHeight="1">
      <c r="A744" s="122"/>
      <c r="B744" s="122"/>
      <c r="C744" s="122"/>
      <c r="D744" s="122"/>
      <c r="E744" s="122"/>
      <c r="F744" s="122"/>
      <c r="G744" s="122"/>
      <c r="H744" s="122"/>
      <c r="I744" s="122"/>
      <c r="J744" s="122"/>
      <c r="K744" s="122"/>
      <c r="L744" s="122"/>
      <c r="M744" s="122"/>
      <c r="N744" s="122"/>
      <c r="O744" s="122"/>
      <c r="P744" s="122"/>
      <c r="Q744" s="122"/>
      <c r="R744" s="122"/>
      <c r="S744" s="122"/>
      <c r="T744" s="122"/>
      <c r="U744" s="122"/>
      <c r="V744" s="122"/>
      <c r="W744" s="122"/>
      <c r="X744" s="122"/>
      <c r="Y744" s="122"/>
      <c r="Z744" s="122"/>
    </row>
    <row r="745" ht="15.75" customHeight="1">
      <c r="A745" s="122"/>
      <c r="B745" s="122"/>
      <c r="C745" s="122"/>
      <c r="D745" s="122"/>
      <c r="E745" s="122"/>
      <c r="F745" s="122"/>
      <c r="G745" s="122"/>
      <c r="H745" s="122"/>
      <c r="I745" s="122"/>
      <c r="J745" s="122"/>
      <c r="K745" s="122"/>
      <c r="L745" s="122"/>
      <c r="M745" s="122"/>
      <c r="N745" s="122"/>
      <c r="O745" s="122"/>
      <c r="P745" s="122"/>
      <c r="Q745" s="122"/>
      <c r="R745" s="122"/>
      <c r="S745" s="122"/>
      <c r="T745" s="122"/>
      <c r="U745" s="122"/>
      <c r="V745" s="122"/>
      <c r="W745" s="122"/>
      <c r="X745" s="122"/>
      <c r="Y745" s="122"/>
      <c r="Z745" s="122"/>
    </row>
    <row r="746" ht="15.75" customHeight="1">
      <c r="A746" s="122"/>
      <c r="B746" s="122"/>
      <c r="C746" s="122"/>
      <c r="D746" s="122"/>
      <c r="E746" s="122"/>
      <c r="F746" s="122"/>
      <c r="G746" s="122"/>
      <c r="H746" s="122"/>
      <c r="I746" s="122"/>
      <c r="J746" s="122"/>
      <c r="K746" s="122"/>
      <c r="L746" s="122"/>
      <c r="M746" s="122"/>
      <c r="N746" s="122"/>
      <c r="O746" s="122"/>
      <c r="P746" s="122"/>
      <c r="Q746" s="122"/>
      <c r="R746" s="122"/>
      <c r="S746" s="122"/>
      <c r="T746" s="122"/>
      <c r="U746" s="122"/>
      <c r="V746" s="122"/>
      <c r="W746" s="122"/>
      <c r="X746" s="122"/>
      <c r="Y746" s="122"/>
      <c r="Z746" s="122"/>
    </row>
    <row r="747" ht="15.75" customHeight="1">
      <c r="A747" s="122"/>
      <c r="B747" s="122"/>
      <c r="C747" s="122"/>
      <c r="D747" s="122"/>
      <c r="E747" s="122"/>
      <c r="F747" s="122"/>
      <c r="G747" s="122"/>
      <c r="H747" s="122"/>
      <c r="I747" s="122"/>
      <c r="J747" s="122"/>
      <c r="K747" s="122"/>
      <c r="L747" s="122"/>
      <c r="M747" s="122"/>
      <c r="N747" s="122"/>
      <c r="O747" s="122"/>
      <c r="P747" s="122"/>
      <c r="Q747" s="122"/>
      <c r="R747" s="122"/>
      <c r="S747" s="122"/>
      <c r="T747" s="122"/>
      <c r="U747" s="122"/>
      <c r="V747" s="122"/>
      <c r="W747" s="122"/>
      <c r="X747" s="122"/>
      <c r="Y747" s="122"/>
      <c r="Z747" s="122"/>
    </row>
    <row r="748" ht="15.75" customHeight="1">
      <c r="A748" s="122"/>
      <c r="B748" s="122"/>
      <c r="C748" s="122"/>
      <c r="D748" s="122"/>
      <c r="E748" s="122"/>
      <c r="F748" s="122"/>
      <c r="G748" s="122"/>
      <c r="H748" s="122"/>
      <c r="I748" s="122"/>
      <c r="J748" s="122"/>
      <c r="K748" s="122"/>
      <c r="L748" s="122"/>
      <c r="M748" s="122"/>
      <c r="N748" s="122"/>
      <c r="O748" s="122"/>
      <c r="P748" s="122"/>
      <c r="Q748" s="122"/>
      <c r="R748" s="122"/>
      <c r="S748" s="122"/>
      <c r="T748" s="122"/>
      <c r="U748" s="122"/>
      <c r="V748" s="122"/>
      <c r="W748" s="122"/>
      <c r="X748" s="122"/>
      <c r="Y748" s="122"/>
      <c r="Z748" s="122"/>
    </row>
    <row r="749" ht="15.75" customHeight="1">
      <c r="A749" s="122"/>
      <c r="B749" s="122"/>
      <c r="C749" s="122"/>
      <c r="D749" s="122"/>
      <c r="E749" s="122"/>
      <c r="F749" s="122"/>
      <c r="G749" s="122"/>
      <c r="H749" s="122"/>
      <c r="I749" s="122"/>
      <c r="J749" s="122"/>
      <c r="K749" s="122"/>
      <c r="L749" s="122"/>
      <c r="M749" s="122"/>
      <c r="N749" s="122"/>
      <c r="O749" s="122"/>
      <c r="P749" s="122"/>
      <c r="Q749" s="122"/>
      <c r="R749" s="122"/>
      <c r="S749" s="122"/>
      <c r="T749" s="122"/>
      <c r="U749" s="122"/>
      <c r="V749" s="122"/>
      <c r="W749" s="122"/>
      <c r="X749" s="122"/>
      <c r="Y749" s="122"/>
      <c r="Z749" s="122"/>
    </row>
    <row r="750" ht="15.75" customHeight="1">
      <c r="A750" s="122"/>
      <c r="B750" s="122"/>
      <c r="C750" s="122"/>
      <c r="D750" s="122"/>
      <c r="E750" s="122"/>
      <c r="F750" s="122"/>
      <c r="G750" s="122"/>
      <c r="H750" s="122"/>
      <c r="I750" s="122"/>
      <c r="J750" s="122"/>
      <c r="K750" s="122"/>
      <c r="L750" s="122"/>
      <c r="M750" s="122"/>
      <c r="N750" s="122"/>
      <c r="O750" s="122"/>
      <c r="P750" s="122"/>
      <c r="Q750" s="122"/>
      <c r="R750" s="122"/>
      <c r="S750" s="122"/>
      <c r="T750" s="122"/>
      <c r="U750" s="122"/>
      <c r="V750" s="122"/>
      <c r="W750" s="122"/>
      <c r="X750" s="122"/>
      <c r="Y750" s="122"/>
      <c r="Z750" s="122"/>
    </row>
    <row r="751" ht="15.75" customHeight="1">
      <c r="A751" s="122"/>
      <c r="B751" s="122"/>
      <c r="C751" s="122"/>
      <c r="D751" s="122"/>
      <c r="E751" s="122"/>
      <c r="F751" s="122"/>
      <c r="G751" s="122"/>
      <c r="H751" s="122"/>
      <c r="I751" s="122"/>
      <c r="J751" s="122"/>
      <c r="K751" s="122"/>
      <c r="L751" s="122"/>
      <c r="M751" s="122"/>
      <c r="N751" s="122"/>
      <c r="O751" s="122"/>
      <c r="P751" s="122"/>
      <c r="Q751" s="122"/>
      <c r="R751" s="122"/>
      <c r="S751" s="122"/>
      <c r="T751" s="122"/>
      <c r="U751" s="122"/>
      <c r="V751" s="122"/>
      <c r="W751" s="122"/>
      <c r="X751" s="122"/>
      <c r="Y751" s="122"/>
      <c r="Z751" s="122"/>
    </row>
    <row r="752" ht="15.75" customHeight="1">
      <c r="A752" s="122"/>
      <c r="B752" s="122"/>
      <c r="C752" s="122"/>
      <c r="D752" s="122"/>
      <c r="E752" s="122"/>
      <c r="F752" s="122"/>
      <c r="G752" s="122"/>
      <c r="H752" s="122"/>
      <c r="I752" s="122"/>
      <c r="J752" s="122"/>
      <c r="K752" s="122"/>
      <c r="L752" s="122"/>
      <c r="M752" s="122"/>
      <c r="N752" s="122"/>
      <c r="O752" s="122"/>
      <c r="P752" s="122"/>
      <c r="Q752" s="122"/>
      <c r="R752" s="122"/>
      <c r="S752" s="122"/>
      <c r="T752" s="122"/>
      <c r="U752" s="122"/>
      <c r="V752" s="122"/>
      <c r="W752" s="122"/>
      <c r="X752" s="122"/>
      <c r="Y752" s="122"/>
      <c r="Z752" s="122"/>
    </row>
    <row r="753" ht="15.75" customHeight="1">
      <c r="A753" s="122"/>
      <c r="B753" s="122"/>
      <c r="C753" s="122"/>
      <c r="D753" s="122"/>
      <c r="E753" s="122"/>
      <c r="F753" s="122"/>
      <c r="G753" s="122"/>
      <c r="H753" s="122"/>
      <c r="I753" s="122"/>
      <c r="J753" s="122"/>
      <c r="K753" s="122"/>
      <c r="L753" s="122"/>
      <c r="M753" s="122"/>
      <c r="N753" s="122"/>
      <c r="O753" s="122"/>
      <c r="P753" s="122"/>
      <c r="Q753" s="122"/>
      <c r="R753" s="122"/>
      <c r="S753" s="122"/>
      <c r="T753" s="122"/>
      <c r="U753" s="122"/>
      <c r="V753" s="122"/>
      <c r="W753" s="122"/>
      <c r="X753" s="122"/>
      <c r="Y753" s="122"/>
      <c r="Z753" s="122"/>
    </row>
    <row r="754" ht="15.75" customHeight="1">
      <c r="A754" s="122"/>
      <c r="B754" s="122"/>
      <c r="C754" s="122"/>
      <c r="D754" s="122"/>
      <c r="E754" s="122"/>
      <c r="F754" s="122"/>
      <c r="G754" s="122"/>
      <c r="H754" s="122"/>
      <c r="I754" s="122"/>
      <c r="J754" s="122"/>
      <c r="K754" s="122"/>
      <c r="L754" s="122"/>
      <c r="M754" s="122"/>
      <c r="N754" s="122"/>
      <c r="O754" s="122"/>
      <c r="P754" s="122"/>
      <c r="Q754" s="122"/>
      <c r="R754" s="122"/>
      <c r="S754" s="122"/>
      <c r="T754" s="122"/>
      <c r="U754" s="122"/>
      <c r="V754" s="122"/>
      <c r="W754" s="122"/>
      <c r="X754" s="122"/>
      <c r="Y754" s="122"/>
      <c r="Z754" s="122"/>
    </row>
    <row r="755" ht="15.75" customHeight="1">
      <c r="A755" s="122"/>
      <c r="B755" s="122"/>
      <c r="C755" s="122"/>
      <c r="D755" s="122"/>
      <c r="E755" s="122"/>
      <c r="F755" s="122"/>
      <c r="G755" s="122"/>
      <c r="H755" s="122"/>
      <c r="I755" s="122"/>
      <c r="J755" s="122"/>
      <c r="K755" s="122"/>
      <c r="L755" s="122"/>
      <c r="M755" s="122"/>
      <c r="N755" s="122"/>
      <c r="O755" s="122"/>
      <c r="P755" s="122"/>
      <c r="Q755" s="122"/>
      <c r="R755" s="122"/>
      <c r="S755" s="122"/>
      <c r="T755" s="122"/>
      <c r="U755" s="122"/>
      <c r="V755" s="122"/>
      <c r="W755" s="122"/>
      <c r="X755" s="122"/>
      <c r="Y755" s="122"/>
      <c r="Z755" s="122"/>
    </row>
    <row r="756" ht="15.75" customHeight="1">
      <c r="A756" s="122"/>
      <c r="B756" s="122"/>
      <c r="C756" s="122"/>
      <c r="D756" s="122"/>
      <c r="E756" s="122"/>
      <c r="F756" s="122"/>
      <c r="G756" s="122"/>
      <c r="H756" s="122"/>
      <c r="I756" s="122"/>
      <c r="J756" s="122"/>
      <c r="K756" s="122"/>
      <c r="L756" s="122"/>
      <c r="M756" s="122"/>
      <c r="N756" s="122"/>
      <c r="O756" s="122"/>
      <c r="P756" s="122"/>
      <c r="Q756" s="122"/>
      <c r="R756" s="122"/>
      <c r="S756" s="122"/>
      <c r="T756" s="122"/>
      <c r="U756" s="122"/>
      <c r="V756" s="122"/>
      <c r="W756" s="122"/>
      <c r="X756" s="122"/>
      <c r="Y756" s="122"/>
      <c r="Z756" s="122"/>
    </row>
    <row r="757" ht="15.75" customHeight="1">
      <c r="A757" s="122"/>
      <c r="B757" s="122"/>
      <c r="C757" s="122"/>
      <c r="D757" s="122"/>
      <c r="E757" s="122"/>
      <c r="F757" s="122"/>
      <c r="G757" s="122"/>
      <c r="H757" s="122"/>
      <c r="I757" s="122"/>
      <c r="J757" s="122"/>
      <c r="K757" s="122"/>
      <c r="L757" s="122"/>
      <c r="M757" s="122"/>
      <c r="N757" s="122"/>
      <c r="O757" s="122"/>
      <c r="P757" s="122"/>
      <c r="Q757" s="122"/>
      <c r="R757" s="122"/>
      <c r="S757" s="122"/>
      <c r="T757" s="122"/>
      <c r="U757" s="122"/>
      <c r="V757" s="122"/>
      <c r="W757" s="122"/>
      <c r="X757" s="122"/>
      <c r="Y757" s="122"/>
      <c r="Z757" s="122"/>
    </row>
    <row r="758" ht="15.75" customHeight="1">
      <c r="A758" s="122"/>
      <c r="B758" s="122"/>
      <c r="C758" s="122"/>
      <c r="D758" s="122"/>
      <c r="E758" s="122"/>
      <c r="F758" s="122"/>
      <c r="G758" s="122"/>
      <c r="H758" s="122"/>
      <c r="I758" s="122"/>
      <c r="J758" s="122"/>
      <c r="K758" s="122"/>
      <c r="L758" s="122"/>
      <c r="M758" s="122"/>
      <c r="N758" s="122"/>
      <c r="O758" s="122"/>
      <c r="P758" s="122"/>
      <c r="Q758" s="122"/>
      <c r="R758" s="122"/>
      <c r="S758" s="122"/>
      <c r="T758" s="122"/>
      <c r="U758" s="122"/>
      <c r="V758" s="122"/>
      <c r="W758" s="122"/>
      <c r="X758" s="122"/>
      <c r="Y758" s="122"/>
      <c r="Z758" s="122"/>
    </row>
    <row r="759" ht="15.75" customHeight="1">
      <c r="A759" s="122"/>
      <c r="B759" s="122"/>
      <c r="C759" s="122"/>
      <c r="D759" s="122"/>
      <c r="E759" s="122"/>
      <c r="F759" s="122"/>
      <c r="G759" s="122"/>
      <c r="H759" s="122"/>
      <c r="I759" s="122"/>
      <c r="J759" s="122"/>
      <c r="K759" s="122"/>
      <c r="L759" s="122"/>
      <c r="M759" s="122"/>
      <c r="N759" s="122"/>
      <c r="O759" s="122"/>
      <c r="P759" s="122"/>
      <c r="Q759" s="122"/>
      <c r="R759" s="122"/>
      <c r="S759" s="122"/>
      <c r="T759" s="122"/>
      <c r="U759" s="122"/>
      <c r="V759" s="122"/>
      <c r="W759" s="122"/>
      <c r="X759" s="122"/>
      <c r="Y759" s="122"/>
      <c r="Z759" s="122"/>
    </row>
    <row r="760" ht="15.75" customHeight="1">
      <c r="A760" s="122"/>
      <c r="B760" s="122"/>
      <c r="C760" s="122"/>
      <c r="D760" s="122"/>
      <c r="E760" s="122"/>
      <c r="F760" s="122"/>
      <c r="G760" s="122"/>
      <c r="H760" s="122"/>
      <c r="I760" s="122"/>
      <c r="J760" s="122"/>
      <c r="K760" s="122"/>
      <c r="L760" s="122"/>
      <c r="M760" s="122"/>
      <c r="N760" s="122"/>
      <c r="O760" s="122"/>
      <c r="P760" s="122"/>
      <c r="Q760" s="122"/>
      <c r="R760" s="122"/>
      <c r="S760" s="122"/>
      <c r="T760" s="122"/>
      <c r="U760" s="122"/>
      <c r="V760" s="122"/>
      <c r="W760" s="122"/>
      <c r="X760" s="122"/>
      <c r="Y760" s="122"/>
      <c r="Z760" s="122"/>
    </row>
    <row r="761" ht="15.75" customHeight="1">
      <c r="A761" s="122"/>
      <c r="B761" s="122"/>
      <c r="C761" s="122"/>
      <c r="D761" s="122"/>
      <c r="E761" s="122"/>
      <c r="F761" s="122"/>
      <c r="G761" s="122"/>
      <c r="H761" s="122"/>
      <c r="I761" s="122"/>
      <c r="J761" s="122"/>
      <c r="K761" s="122"/>
      <c r="L761" s="122"/>
      <c r="M761" s="122"/>
      <c r="N761" s="122"/>
      <c r="O761" s="122"/>
      <c r="P761" s="122"/>
      <c r="Q761" s="122"/>
      <c r="R761" s="122"/>
      <c r="S761" s="122"/>
      <c r="T761" s="122"/>
      <c r="U761" s="122"/>
      <c r="V761" s="122"/>
      <c r="W761" s="122"/>
      <c r="X761" s="122"/>
      <c r="Y761" s="122"/>
      <c r="Z761" s="122"/>
    </row>
    <row r="762" ht="15.75" customHeight="1">
      <c r="A762" s="122"/>
      <c r="B762" s="122"/>
      <c r="C762" s="122"/>
      <c r="D762" s="122"/>
      <c r="E762" s="122"/>
      <c r="F762" s="122"/>
      <c r="G762" s="122"/>
      <c r="H762" s="122"/>
      <c r="I762" s="122"/>
      <c r="J762" s="122"/>
      <c r="K762" s="122"/>
      <c r="L762" s="122"/>
      <c r="M762" s="122"/>
      <c r="N762" s="122"/>
      <c r="O762" s="122"/>
      <c r="P762" s="122"/>
      <c r="Q762" s="122"/>
      <c r="R762" s="122"/>
      <c r="S762" s="122"/>
      <c r="T762" s="122"/>
      <c r="U762" s="122"/>
      <c r="V762" s="122"/>
      <c r="W762" s="122"/>
      <c r="X762" s="122"/>
      <c r="Y762" s="122"/>
      <c r="Z762" s="122"/>
    </row>
    <row r="763" ht="15.75" customHeight="1">
      <c r="A763" s="122"/>
      <c r="B763" s="122"/>
      <c r="C763" s="122"/>
      <c r="D763" s="122"/>
      <c r="E763" s="122"/>
      <c r="F763" s="122"/>
      <c r="G763" s="122"/>
      <c r="H763" s="122"/>
      <c r="I763" s="122"/>
      <c r="J763" s="122"/>
      <c r="K763" s="122"/>
      <c r="L763" s="122"/>
      <c r="M763" s="122"/>
      <c r="N763" s="122"/>
      <c r="O763" s="122"/>
      <c r="P763" s="122"/>
      <c r="Q763" s="122"/>
      <c r="R763" s="122"/>
      <c r="S763" s="122"/>
      <c r="T763" s="122"/>
      <c r="U763" s="122"/>
      <c r="V763" s="122"/>
      <c r="W763" s="122"/>
      <c r="X763" s="122"/>
      <c r="Y763" s="122"/>
      <c r="Z763" s="122"/>
    </row>
    <row r="764" ht="15.75" customHeight="1">
      <c r="A764" s="122"/>
      <c r="B764" s="122"/>
      <c r="C764" s="122"/>
      <c r="D764" s="122"/>
      <c r="E764" s="122"/>
      <c r="F764" s="122"/>
      <c r="G764" s="122"/>
      <c r="H764" s="122"/>
      <c r="I764" s="122"/>
      <c r="J764" s="122"/>
      <c r="K764" s="122"/>
      <c r="L764" s="122"/>
      <c r="M764" s="122"/>
      <c r="N764" s="122"/>
      <c r="O764" s="122"/>
      <c r="P764" s="122"/>
      <c r="Q764" s="122"/>
      <c r="R764" s="122"/>
      <c r="S764" s="122"/>
      <c r="T764" s="122"/>
      <c r="U764" s="122"/>
      <c r="V764" s="122"/>
      <c r="W764" s="122"/>
      <c r="X764" s="122"/>
      <c r="Y764" s="122"/>
      <c r="Z764" s="122"/>
    </row>
    <row r="765" ht="15.75" customHeight="1">
      <c r="A765" s="122"/>
      <c r="B765" s="122"/>
      <c r="C765" s="122"/>
      <c r="D765" s="122"/>
      <c r="E765" s="122"/>
      <c r="F765" s="122"/>
      <c r="G765" s="122"/>
      <c r="H765" s="122"/>
      <c r="I765" s="122"/>
      <c r="J765" s="122"/>
      <c r="K765" s="122"/>
      <c r="L765" s="122"/>
      <c r="M765" s="122"/>
      <c r="N765" s="122"/>
      <c r="O765" s="122"/>
      <c r="P765" s="122"/>
      <c r="Q765" s="122"/>
      <c r="R765" s="122"/>
      <c r="S765" s="122"/>
      <c r="T765" s="122"/>
      <c r="U765" s="122"/>
      <c r="V765" s="122"/>
      <c r="W765" s="122"/>
      <c r="X765" s="122"/>
      <c r="Y765" s="122"/>
      <c r="Z765" s="122"/>
    </row>
    <row r="766" ht="15.75" customHeight="1">
      <c r="A766" s="122"/>
      <c r="B766" s="122"/>
      <c r="C766" s="122"/>
      <c r="D766" s="122"/>
      <c r="E766" s="122"/>
      <c r="F766" s="122"/>
      <c r="G766" s="122"/>
      <c r="H766" s="122"/>
      <c r="I766" s="122"/>
      <c r="J766" s="122"/>
      <c r="K766" s="122"/>
      <c r="L766" s="122"/>
      <c r="M766" s="122"/>
      <c r="N766" s="122"/>
      <c r="O766" s="122"/>
      <c r="P766" s="122"/>
      <c r="Q766" s="122"/>
      <c r="R766" s="122"/>
      <c r="S766" s="122"/>
      <c r="T766" s="122"/>
      <c r="U766" s="122"/>
      <c r="V766" s="122"/>
      <c r="W766" s="122"/>
      <c r="X766" s="122"/>
      <c r="Y766" s="122"/>
      <c r="Z766" s="122"/>
    </row>
    <row r="767" ht="15.75" customHeight="1">
      <c r="A767" s="122"/>
      <c r="B767" s="122"/>
      <c r="C767" s="122"/>
      <c r="D767" s="122"/>
      <c r="E767" s="122"/>
      <c r="F767" s="122"/>
      <c r="G767" s="122"/>
      <c r="H767" s="122"/>
      <c r="I767" s="122"/>
      <c r="J767" s="122"/>
      <c r="K767" s="122"/>
      <c r="L767" s="122"/>
      <c r="M767" s="122"/>
      <c r="N767" s="122"/>
      <c r="O767" s="122"/>
      <c r="P767" s="122"/>
      <c r="Q767" s="122"/>
      <c r="R767" s="122"/>
      <c r="S767" s="122"/>
      <c r="T767" s="122"/>
      <c r="U767" s="122"/>
      <c r="V767" s="122"/>
      <c r="W767" s="122"/>
      <c r="X767" s="122"/>
      <c r="Y767" s="122"/>
      <c r="Z767" s="122"/>
    </row>
    <row r="768" ht="15.75" customHeight="1">
      <c r="A768" s="122"/>
      <c r="B768" s="122"/>
      <c r="C768" s="122"/>
      <c r="D768" s="122"/>
      <c r="E768" s="122"/>
      <c r="F768" s="122"/>
      <c r="G768" s="122"/>
      <c r="H768" s="122"/>
      <c r="I768" s="122"/>
      <c r="J768" s="122"/>
      <c r="K768" s="122"/>
      <c r="L768" s="122"/>
      <c r="M768" s="122"/>
      <c r="N768" s="122"/>
      <c r="O768" s="122"/>
      <c r="P768" s="122"/>
      <c r="Q768" s="122"/>
      <c r="R768" s="122"/>
      <c r="S768" s="122"/>
      <c r="T768" s="122"/>
      <c r="U768" s="122"/>
      <c r="V768" s="122"/>
      <c r="W768" s="122"/>
      <c r="X768" s="122"/>
      <c r="Y768" s="122"/>
      <c r="Z768" s="122"/>
    </row>
    <row r="769" ht="15.75" customHeight="1">
      <c r="A769" s="122"/>
      <c r="B769" s="122"/>
      <c r="C769" s="122"/>
      <c r="D769" s="122"/>
      <c r="E769" s="122"/>
      <c r="F769" s="122"/>
      <c r="G769" s="122"/>
      <c r="H769" s="122"/>
      <c r="I769" s="122"/>
      <c r="J769" s="122"/>
      <c r="K769" s="122"/>
      <c r="L769" s="122"/>
      <c r="M769" s="122"/>
      <c r="N769" s="122"/>
      <c r="O769" s="122"/>
      <c r="P769" s="122"/>
      <c r="Q769" s="122"/>
      <c r="R769" s="122"/>
      <c r="S769" s="122"/>
      <c r="T769" s="122"/>
      <c r="U769" s="122"/>
      <c r="V769" s="122"/>
      <c r="W769" s="122"/>
      <c r="X769" s="122"/>
      <c r="Y769" s="122"/>
      <c r="Z769" s="122"/>
    </row>
    <row r="770" ht="15.75" customHeight="1">
      <c r="A770" s="122"/>
      <c r="B770" s="122"/>
      <c r="C770" s="122"/>
      <c r="D770" s="122"/>
      <c r="E770" s="122"/>
      <c r="F770" s="122"/>
      <c r="G770" s="122"/>
      <c r="H770" s="122"/>
      <c r="I770" s="122"/>
      <c r="J770" s="122"/>
      <c r="K770" s="122"/>
      <c r="L770" s="122"/>
      <c r="M770" s="122"/>
      <c r="N770" s="122"/>
      <c r="O770" s="122"/>
      <c r="P770" s="122"/>
      <c r="Q770" s="122"/>
      <c r="R770" s="122"/>
      <c r="S770" s="122"/>
      <c r="T770" s="122"/>
      <c r="U770" s="122"/>
      <c r="V770" s="122"/>
      <c r="W770" s="122"/>
      <c r="X770" s="122"/>
      <c r="Y770" s="122"/>
      <c r="Z770" s="122"/>
    </row>
    <row r="771" ht="15.75" customHeight="1">
      <c r="A771" s="122"/>
      <c r="B771" s="122"/>
      <c r="C771" s="122"/>
      <c r="D771" s="122"/>
      <c r="E771" s="122"/>
      <c r="F771" s="122"/>
      <c r="G771" s="122"/>
      <c r="H771" s="122"/>
      <c r="I771" s="122"/>
      <c r="J771" s="122"/>
      <c r="K771" s="122"/>
      <c r="L771" s="122"/>
      <c r="M771" s="122"/>
      <c r="N771" s="122"/>
      <c r="O771" s="122"/>
      <c r="P771" s="122"/>
      <c r="Q771" s="122"/>
      <c r="R771" s="122"/>
      <c r="S771" s="122"/>
      <c r="T771" s="122"/>
      <c r="U771" s="122"/>
      <c r="V771" s="122"/>
      <c r="W771" s="122"/>
      <c r="X771" s="122"/>
      <c r="Y771" s="122"/>
      <c r="Z771" s="122"/>
    </row>
    <row r="772" ht="15.75" customHeight="1">
      <c r="A772" s="122"/>
      <c r="B772" s="122"/>
      <c r="C772" s="122"/>
      <c r="D772" s="122"/>
      <c r="E772" s="122"/>
      <c r="F772" s="122"/>
      <c r="G772" s="122"/>
      <c r="H772" s="122"/>
      <c r="I772" s="122"/>
      <c r="J772" s="122"/>
      <c r="K772" s="122"/>
      <c r="L772" s="122"/>
      <c r="M772" s="122"/>
      <c r="N772" s="122"/>
      <c r="O772" s="122"/>
      <c r="P772" s="122"/>
      <c r="Q772" s="122"/>
      <c r="R772" s="122"/>
      <c r="S772" s="122"/>
      <c r="T772" s="122"/>
      <c r="U772" s="122"/>
      <c r="V772" s="122"/>
      <c r="W772" s="122"/>
      <c r="X772" s="122"/>
      <c r="Y772" s="122"/>
      <c r="Z772" s="122"/>
    </row>
    <row r="773" ht="15.75" customHeight="1">
      <c r="A773" s="122"/>
      <c r="B773" s="122"/>
      <c r="C773" s="122"/>
      <c r="D773" s="122"/>
      <c r="E773" s="122"/>
      <c r="F773" s="122"/>
      <c r="G773" s="122"/>
      <c r="H773" s="122"/>
      <c r="I773" s="122"/>
      <c r="J773" s="122"/>
      <c r="K773" s="122"/>
      <c r="L773" s="122"/>
      <c r="M773" s="122"/>
      <c r="N773" s="122"/>
      <c r="O773" s="122"/>
      <c r="P773" s="122"/>
      <c r="Q773" s="122"/>
      <c r="R773" s="122"/>
      <c r="S773" s="122"/>
      <c r="T773" s="122"/>
      <c r="U773" s="122"/>
      <c r="V773" s="122"/>
      <c r="W773" s="122"/>
      <c r="X773" s="122"/>
      <c r="Y773" s="122"/>
      <c r="Z773" s="122"/>
    </row>
    <row r="774" ht="15.75" customHeight="1">
      <c r="A774" s="122"/>
      <c r="B774" s="122"/>
      <c r="C774" s="122"/>
      <c r="D774" s="122"/>
      <c r="E774" s="122"/>
      <c r="F774" s="122"/>
      <c r="G774" s="122"/>
      <c r="H774" s="122"/>
      <c r="I774" s="122"/>
      <c r="J774" s="122"/>
      <c r="K774" s="122"/>
      <c r="L774" s="122"/>
      <c r="M774" s="122"/>
      <c r="N774" s="122"/>
      <c r="O774" s="122"/>
      <c r="P774" s="122"/>
      <c r="Q774" s="122"/>
      <c r="R774" s="122"/>
      <c r="S774" s="122"/>
      <c r="T774" s="122"/>
      <c r="U774" s="122"/>
      <c r="V774" s="122"/>
      <c r="W774" s="122"/>
      <c r="X774" s="122"/>
      <c r="Y774" s="122"/>
      <c r="Z774" s="122"/>
    </row>
    <row r="775" ht="15.75" customHeight="1">
      <c r="A775" s="122"/>
      <c r="B775" s="122"/>
      <c r="C775" s="122"/>
      <c r="D775" s="122"/>
      <c r="E775" s="122"/>
      <c r="F775" s="122"/>
      <c r="G775" s="122"/>
      <c r="H775" s="122"/>
      <c r="I775" s="122"/>
      <c r="J775" s="122"/>
      <c r="K775" s="122"/>
      <c r="L775" s="122"/>
      <c r="M775" s="122"/>
      <c r="N775" s="122"/>
      <c r="O775" s="122"/>
      <c r="P775" s="122"/>
      <c r="Q775" s="122"/>
      <c r="R775" s="122"/>
      <c r="S775" s="122"/>
      <c r="T775" s="122"/>
      <c r="U775" s="122"/>
      <c r="V775" s="122"/>
      <c r="W775" s="122"/>
      <c r="X775" s="122"/>
      <c r="Y775" s="122"/>
      <c r="Z775" s="122"/>
    </row>
    <row r="776" ht="15.75" customHeight="1">
      <c r="A776" s="122"/>
      <c r="B776" s="122"/>
      <c r="C776" s="122"/>
      <c r="D776" s="122"/>
      <c r="E776" s="122"/>
      <c r="F776" s="122"/>
      <c r="G776" s="122"/>
      <c r="H776" s="122"/>
      <c r="I776" s="122"/>
      <c r="J776" s="122"/>
      <c r="K776" s="122"/>
      <c r="L776" s="122"/>
      <c r="M776" s="122"/>
      <c r="N776" s="122"/>
      <c r="O776" s="122"/>
      <c r="P776" s="122"/>
      <c r="Q776" s="122"/>
      <c r="R776" s="122"/>
      <c r="S776" s="122"/>
      <c r="T776" s="122"/>
      <c r="U776" s="122"/>
      <c r="V776" s="122"/>
      <c r="W776" s="122"/>
      <c r="X776" s="122"/>
      <c r="Y776" s="122"/>
      <c r="Z776" s="122"/>
    </row>
    <row r="777" ht="15.75" customHeight="1">
      <c r="A777" s="122"/>
      <c r="B777" s="122"/>
      <c r="C777" s="122"/>
      <c r="D777" s="122"/>
      <c r="E777" s="122"/>
      <c r="F777" s="122"/>
      <c r="G777" s="122"/>
      <c r="H777" s="122"/>
      <c r="I777" s="122"/>
      <c r="J777" s="122"/>
      <c r="K777" s="122"/>
      <c r="L777" s="122"/>
      <c r="M777" s="122"/>
      <c r="N777" s="122"/>
      <c r="O777" s="122"/>
      <c r="P777" s="122"/>
      <c r="Q777" s="122"/>
      <c r="R777" s="122"/>
      <c r="S777" s="122"/>
      <c r="T777" s="122"/>
      <c r="U777" s="122"/>
      <c r="V777" s="122"/>
      <c r="W777" s="122"/>
      <c r="X777" s="122"/>
      <c r="Y777" s="122"/>
      <c r="Z777" s="122"/>
    </row>
    <row r="778" ht="15.75" customHeight="1">
      <c r="A778" s="122"/>
      <c r="B778" s="122"/>
      <c r="C778" s="122"/>
      <c r="D778" s="122"/>
      <c r="E778" s="122"/>
      <c r="F778" s="122"/>
      <c r="G778" s="122"/>
      <c r="H778" s="122"/>
      <c r="I778" s="122"/>
      <c r="J778" s="122"/>
      <c r="K778" s="122"/>
      <c r="L778" s="122"/>
      <c r="M778" s="122"/>
      <c r="N778" s="122"/>
      <c r="O778" s="122"/>
      <c r="P778" s="122"/>
      <c r="Q778" s="122"/>
      <c r="R778" s="122"/>
      <c r="S778" s="122"/>
      <c r="T778" s="122"/>
      <c r="U778" s="122"/>
      <c r="V778" s="122"/>
      <c r="W778" s="122"/>
      <c r="X778" s="122"/>
      <c r="Y778" s="122"/>
      <c r="Z778" s="122"/>
    </row>
    <row r="779" ht="15.75" customHeight="1">
      <c r="A779" s="122"/>
      <c r="B779" s="122"/>
      <c r="C779" s="122"/>
      <c r="D779" s="122"/>
      <c r="E779" s="122"/>
      <c r="F779" s="122"/>
      <c r="G779" s="122"/>
      <c r="H779" s="122"/>
      <c r="I779" s="122"/>
      <c r="J779" s="122"/>
      <c r="K779" s="122"/>
      <c r="L779" s="122"/>
      <c r="M779" s="122"/>
      <c r="N779" s="122"/>
      <c r="O779" s="122"/>
      <c r="P779" s="122"/>
      <c r="Q779" s="122"/>
      <c r="R779" s="122"/>
      <c r="S779" s="122"/>
      <c r="T779" s="122"/>
      <c r="U779" s="122"/>
      <c r="V779" s="122"/>
      <c r="W779" s="122"/>
      <c r="X779" s="122"/>
      <c r="Y779" s="122"/>
      <c r="Z779" s="122"/>
    </row>
    <row r="780" ht="15.75" customHeight="1">
      <c r="A780" s="122"/>
      <c r="B780" s="122"/>
      <c r="C780" s="122"/>
      <c r="D780" s="122"/>
      <c r="E780" s="122"/>
      <c r="F780" s="122"/>
      <c r="G780" s="122"/>
      <c r="H780" s="122"/>
      <c r="I780" s="122"/>
      <c r="J780" s="122"/>
      <c r="K780" s="122"/>
      <c r="L780" s="122"/>
      <c r="M780" s="122"/>
      <c r="N780" s="122"/>
      <c r="O780" s="122"/>
      <c r="P780" s="122"/>
      <c r="Q780" s="122"/>
      <c r="R780" s="122"/>
      <c r="S780" s="122"/>
      <c r="T780" s="122"/>
      <c r="U780" s="122"/>
      <c r="V780" s="122"/>
      <c r="W780" s="122"/>
      <c r="X780" s="122"/>
      <c r="Y780" s="122"/>
      <c r="Z780" s="122"/>
    </row>
    <row r="781" ht="15.75" customHeight="1">
      <c r="A781" s="122"/>
      <c r="B781" s="122"/>
      <c r="C781" s="122"/>
      <c r="D781" s="122"/>
      <c r="E781" s="122"/>
      <c r="F781" s="122"/>
      <c r="G781" s="122"/>
      <c r="H781" s="122"/>
      <c r="I781" s="122"/>
      <c r="J781" s="122"/>
      <c r="K781" s="122"/>
      <c r="L781" s="122"/>
      <c r="M781" s="122"/>
      <c r="N781" s="122"/>
      <c r="O781" s="122"/>
      <c r="P781" s="122"/>
      <c r="Q781" s="122"/>
      <c r="R781" s="122"/>
      <c r="S781" s="122"/>
      <c r="T781" s="122"/>
      <c r="U781" s="122"/>
      <c r="V781" s="122"/>
      <c r="W781" s="122"/>
      <c r="X781" s="122"/>
      <c r="Y781" s="122"/>
      <c r="Z781" s="122"/>
    </row>
    <row r="782" ht="15.75" customHeight="1">
      <c r="A782" s="122"/>
      <c r="B782" s="122"/>
      <c r="C782" s="122"/>
      <c r="D782" s="122"/>
      <c r="E782" s="122"/>
      <c r="F782" s="122"/>
      <c r="G782" s="122"/>
      <c r="H782" s="122"/>
      <c r="I782" s="122"/>
      <c r="J782" s="122"/>
      <c r="K782" s="122"/>
      <c r="L782" s="122"/>
      <c r="M782" s="122"/>
      <c r="N782" s="122"/>
      <c r="O782" s="122"/>
      <c r="P782" s="122"/>
      <c r="Q782" s="122"/>
      <c r="R782" s="122"/>
      <c r="S782" s="122"/>
      <c r="T782" s="122"/>
      <c r="U782" s="122"/>
      <c r="V782" s="122"/>
      <c r="W782" s="122"/>
      <c r="X782" s="122"/>
      <c r="Y782" s="122"/>
      <c r="Z782" s="122"/>
    </row>
    <row r="783" ht="15.75" customHeight="1">
      <c r="A783" s="122"/>
      <c r="B783" s="122"/>
      <c r="C783" s="122"/>
      <c r="D783" s="122"/>
      <c r="E783" s="122"/>
      <c r="F783" s="122"/>
      <c r="G783" s="122"/>
      <c r="H783" s="122"/>
      <c r="I783" s="122"/>
      <c r="J783" s="122"/>
      <c r="K783" s="122"/>
      <c r="L783" s="122"/>
      <c r="M783" s="122"/>
      <c r="N783" s="122"/>
      <c r="O783" s="122"/>
      <c r="P783" s="122"/>
      <c r="Q783" s="122"/>
      <c r="R783" s="122"/>
      <c r="S783" s="122"/>
      <c r="T783" s="122"/>
      <c r="U783" s="122"/>
      <c r="V783" s="122"/>
      <c r="W783" s="122"/>
      <c r="X783" s="122"/>
      <c r="Y783" s="122"/>
      <c r="Z783" s="122"/>
    </row>
    <row r="784" ht="15.75" customHeight="1">
      <c r="A784" s="122"/>
      <c r="B784" s="122"/>
      <c r="C784" s="122"/>
      <c r="D784" s="122"/>
      <c r="E784" s="122"/>
      <c r="F784" s="122"/>
      <c r="G784" s="122"/>
      <c r="H784" s="122"/>
      <c r="I784" s="122"/>
      <c r="J784" s="122"/>
      <c r="K784" s="122"/>
      <c r="L784" s="122"/>
      <c r="M784" s="122"/>
      <c r="N784" s="122"/>
      <c r="O784" s="122"/>
      <c r="P784" s="122"/>
      <c r="Q784" s="122"/>
      <c r="R784" s="122"/>
      <c r="S784" s="122"/>
      <c r="T784" s="122"/>
      <c r="U784" s="122"/>
      <c r="V784" s="122"/>
      <c r="W784" s="122"/>
      <c r="X784" s="122"/>
      <c r="Y784" s="122"/>
      <c r="Z784" s="122"/>
    </row>
    <row r="785" ht="15.75" customHeight="1">
      <c r="A785" s="122"/>
      <c r="B785" s="122"/>
      <c r="C785" s="122"/>
      <c r="D785" s="122"/>
      <c r="E785" s="122"/>
      <c r="F785" s="122"/>
      <c r="G785" s="122"/>
      <c r="H785" s="122"/>
      <c r="I785" s="122"/>
      <c r="J785" s="122"/>
      <c r="K785" s="122"/>
      <c r="L785" s="122"/>
      <c r="M785" s="122"/>
      <c r="N785" s="122"/>
      <c r="O785" s="122"/>
      <c r="P785" s="122"/>
      <c r="Q785" s="122"/>
      <c r="R785" s="122"/>
      <c r="S785" s="122"/>
      <c r="T785" s="122"/>
      <c r="U785" s="122"/>
      <c r="V785" s="122"/>
      <c r="W785" s="122"/>
      <c r="X785" s="122"/>
      <c r="Y785" s="122"/>
      <c r="Z785" s="122"/>
    </row>
    <row r="786" ht="15.75" customHeight="1">
      <c r="A786" s="122"/>
      <c r="B786" s="122"/>
      <c r="C786" s="122"/>
      <c r="D786" s="122"/>
      <c r="E786" s="122"/>
      <c r="F786" s="122"/>
      <c r="G786" s="122"/>
      <c r="H786" s="122"/>
      <c r="I786" s="122"/>
      <c r="J786" s="122"/>
      <c r="K786" s="122"/>
      <c r="L786" s="122"/>
      <c r="M786" s="122"/>
      <c r="N786" s="122"/>
      <c r="O786" s="122"/>
      <c r="P786" s="122"/>
      <c r="Q786" s="122"/>
      <c r="R786" s="122"/>
      <c r="S786" s="122"/>
      <c r="T786" s="122"/>
      <c r="U786" s="122"/>
      <c r="V786" s="122"/>
      <c r="W786" s="122"/>
      <c r="X786" s="122"/>
      <c r="Y786" s="122"/>
      <c r="Z786" s="122"/>
    </row>
    <row r="787" ht="15.75" customHeight="1">
      <c r="A787" s="122"/>
      <c r="B787" s="122"/>
      <c r="C787" s="122"/>
      <c r="D787" s="122"/>
      <c r="E787" s="122"/>
      <c r="F787" s="122"/>
      <c r="G787" s="122"/>
      <c r="H787" s="122"/>
      <c r="I787" s="122"/>
      <c r="J787" s="122"/>
      <c r="K787" s="122"/>
      <c r="L787" s="122"/>
      <c r="M787" s="122"/>
      <c r="N787" s="122"/>
      <c r="O787" s="122"/>
      <c r="P787" s="122"/>
      <c r="Q787" s="122"/>
      <c r="R787" s="122"/>
      <c r="S787" s="122"/>
      <c r="T787" s="122"/>
      <c r="U787" s="122"/>
      <c r="V787" s="122"/>
      <c r="W787" s="122"/>
      <c r="X787" s="122"/>
      <c r="Y787" s="122"/>
      <c r="Z787" s="122"/>
    </row>
    <row r="788" ht="15.75" customHeight="1">
      <c r="A788" s="122"/>
      <c r="B788" s="122"/>
      <c r="C788" s="122"/>
      <c r="D788" s="122"/>
      <c r="E788" s="122"/>
      <c r="F788" s="122"/>
      <c r="G788" s="122"/>
      <c r="H788" s="122"/>
      <c r="I788" s="122"/>
      <c r="J788" s="122"/>
      <c r="K788" s="122"/>
      <c r="L788" s="122"/>
      <c r="M788" s="122"/>
      <c r="N788" s="122"/>
      <c r="O788" s="122"/>
      <c r="P788" s="122"/>
      <c r="Q788" s="122"/>
      <c r="R788" s="122"/>
      <c r="S788" s="122"/>
      <c r="T788" s="122"/>
      <c r="U788" s="122"/>
      <c r="V788" s="122"/>
      <c r="W788" s="122"/>
      <c r="X788" s="122"/>
      <c r="Y788" s="122"/>
      <c r="Z788" s="122"/>
    </row>
    <row r="789" ht="15.75" customHeight="1">
      <c r="A789" s="122"/>
      <c r="B789" s="122"/>
      <c r="C789" s="122"/>
      <c r="D789" s="122"/>
      <c r="E789" s="122"/>
      <c r="F789" s="122"/>
      <c r="G789" s="122"/>
      <c r="H789" s="122"/>
      <c r="I789" s="122"/>
      <c r="J789" s="122"/>
      <c r="K789" s="122"/>
      <c r="L789" s="122"/>
      <c r="M789" s="122"/>
      <c r="N789" s="122"/>
      <c r="O789" s="122"/>
      <c r="P789" s="122"/>
      <c r="Q789" s="122"/>
      <c r="R789" s="122"/>
      <c r="S789" s="122"/>
      <c r="T789" s="122"/>
      <c r="U789" s="122"/>
      <c r="V789" s="122"/>
      <c r="W789" s="122"/>
      <c r="X789" s="122"/>
      <c r="Y789" s="122"/>
      <c r="Z789" s="122"/>
    </row>
    <row r="790" ht="15.75" customHeight="1">
      <c r="A790" s="122"/>
      <c r="B790" s="122"/>
      <c r="C790" s="122"/>
      <c r="D790" s="122"/>
      <c r="E790" s="122"/>
      <c r="F790" s="122"/>
      <c r="G790" s="122"/>
      <c r="H790" s="122"/>
      <c r="I790" s="122"/>
      <c r="J790" s="122"/>
      <c r="K790" s="122"/>
      <c r="L790" s="122"/>
      <c r="M790" s="122"/>
      <c r="N790" s="122"/>
      <c r="O790" s="122"/>
      <c r="P790" s="122"/>
      <c r="Q790" s="122"/>
      <c r="R790" s="122"/>
      <c r="S790" s="122"/>
      <c r="T790" s="122"/>
      <c r="U790" s="122"/>
      <c r="V790" s="122"/>
      <c r="W790" s="122"/>
      <c r="X790" s="122"/>
      <c r="Y790" s="122"/>
      <c r="Z790" s="122"/>
    </row>
    <row r="791" ht="15.75" customHeight="1">
      <c r="A791" s="122"/>
      <c r="B791" s="122"/>
      <c r="C791" s="122"/>
      <c r="D791" s="122"/>
      <c r="E791" s="122"/>
      <c r="F791" s="122"/>
      <c r="G791" s="122"/>
      <c r="H791" s="122"/>
      <c r="I791" s="122"/>
      <c r="J791" s="122"/>
      <c r="K791" s="122"/>
      <c r="L791" s="122"/>
      <c r="M791" s="122"/>
      <c r="N791" s="122"/>
      <c r="O791" s="122"/>
      <c r="P791" s="122"/>
      <c r="Q791" s="122"/>
      <c r="R791" s="122"/>
      <c r="S791" s="122"/>
      <c r="T791" s="122"/>
      <c r="U791" s="122"/>
      <c r="V791" s="122"/>
      <c r="W791" s="122"/>
      <c r="X791" s="122"/>
      <c r="Y791" s="122"/>
      <c r="Z791" s="122"/>
    </row>
    <row r="792" ht="15.75" customHeight="1">
      <c r="A792" s="122"/>
      <c r="B792" s="122"/>
      <c r="C792" s="122"/>
      <c r="D792" s="122"/>
      <c r="E792" s="122"/>
      <c r="F792" s="122"/>
      <c r="G792" s="122"/>
      <c r="H792" s="122"/>
      <c r="I792" s="122"/>
      <c r="J792" s="122"/>
      <c r="K792" s="122"/>
      <c r="L792" s="122"/>
      <c r="M792" s="122"/>
      <c r="N792" s="122"/>
      <c r="O792" s="122"/>
      <c r="P792" s="122"/>
      <c r="Q792" s="122"/>
      <c r="R792" s="122"/>
      <c r="S792" s="122"/>
      <c r="T792" s="122"/>
      <c r="U792" s="122"/>
      <c r="V792" s="122"/>
      <c r="W792" s="122"/>
      <c r="X792" s="122"/>
      <c r="Y792" s="122"/>
      <c r="Z792" s="122"/>
    </row>
    <row r="793" ht="15.75" customHeight="1">
      <c r="A793" s="122"/>
      <c r="B793" s="122"/>
      <c r="C793" s="122"/>
      <c r="D793" s="122"/>
      <c r="E793" s="122"/>
      <c r="F793" s="122"/>
      <c r="G793" s="122"/>
      <c r="H793" s="122"/>
      <c r="I793" s="122"/>
      <c r="J793" s="122"/>
      <c r="K793" s="122"/>
      <c r="L793" s="122"/>
      <c r="M793" s="122"/>
      <c r="N793" s="122"/>
      <c r="O793" s="122"/>
      <c r="P793" s="122"/>
      <c r="Q793" s="122"/>
      <c r="R793" s="122"/>
      <c r="S793" s="122"/>
      <c r="T793" s="122"/>
      <c r="U793" s="122"/>
      <c r="V793" s="122"/>
      <c r="W793" s="122"/>
      <c r="X793" s="122"/>
      <c r="Y793" s="122"/>
      <c r="Z793" s="122"/>
    </row>
    <row r="794" ht="15.75" customHeight="1">
      <c r="A794" s="122"/>
      <c r="B794" s="122"/>
      <c r="C794" s="122"/>
      <c r="D794" s="122"/>
      <c r="E794" s="122"/>
      <c r="F794" s="122"/>
      <c r="G794" s="122"/>
      <c r="H794" s="122"/>
      <c r="I794" s="122"/>
      <c r="J794" s="122"/>
      <c r="K794" s="122"/>
      <c r="L794" s="122"/>
      <c r="M794" s="122"/>
      <c r="N794" s="122"/>
      <c r="O794" s="122"/>
      <c r="P794" s="122"/>
      <c r="Q794" s="122"/>
      <c r="R794" s="122"/>
      <c r="S794" s="122"/>
      <c r="T794" s="122"/>
      <c r="U794" s="122"/>
      <c r="V794" s="122"/>
      <c r="W794" s="122"/>
      <c r="X794" s="122"/>
      <c r="Y794" s="122"/>
      <c r="Z794" s="122"/>
    </row>
    <row r="795" ht="15.75" customHeight="1">
      <c r="A795" s="122"/>
      <c r="B795" s="122"/>
      <c r="C795" s="122"/>
      <c r="D795" s="122"/>
      <c r="E795" s="122"/>
      <c r="F795" s="122"/>
      <c r="G795" s="122"/>
      <c r="H795" s="122"/>
      <c r="I795" s="122"/>
      <c r="J795" s="122"/>
      <c r="K795" s="122"/>
      <c r="L795" s="122"/>
      <c r="M795" s="122"/>
      <c r="N795" s="122"/>
      <c r="O795" s="122"/>
      <c r="P795" s="122"/>
      <c r="Q795" s="122"/>
      <c r="R795" s="122"/>
      <c r="S795" s="122"/>
      <c r="T795" s="122"/>
      <c r="U795" s="122"/>
      <c r="V795" s="122"/>
      <c r="W795" s="122"/>
      <c r="X795" s="122"/>
      <c r="Y795" s="122"/>
      <c r="Z795" s="122"/>
    </row>
    <row r="796" ht="15.75" customHeight="1">
      <c r="A796" s="122"/>
      <c r="B796" s="122"/>
      <c r="C796" s="122"/>
      <c r="D796" s="122"/>
      <c r="E796" s="122"/>
      <c r="F796" s="122"/>
      <c r="G796" s="122"/>
      <c r="H796" s="122"/>
      <c r="I796" s="122"/>
      <c r="J796" s="122"/>
      <c r="K796" s="122"/>
      <c r="L796" s="122"/>
      <c r="M796" s="122"/>
      <c r="N796" s="122"/>
      <c r="O796" s="122"/>
      <c r="P796" s="122"/>
      <c r="Q796" s="122"/>
      <c r="R796" s="122"/>
      <c r="S796" s="122"/>
      <c r="T796" s="122"/>
      <c r="U796" s="122"/>
      <c r="V796" s="122"/>
      <c r="W796" s="122"/>
      <c r="X796" s="122"/>
      <c r="Y796" s="122"/>
      <c r="Z796" s="122"/>
    </row>
    <row r="797" ht="15.75" customHeight="1">
      <c r="A797" s="122"/>
      <c r="B797" s="122"/>
      <c r="C797" s="122"/>
      <c r="D797" s="122"/>
      <c r="E797" s="122"/>
      <c r="F797" s="122"/>
      <c r="G797" s="122"/>
      <c r="H797" s="122"/>
      <c r="I797" s="122"/>
      <c r="J797" s="122"/>
      <c r="K797" s="122"/>
      <c r="L797" s="122"/>
      <c r="M797" s="122"/>
      <c r="N797" s="122"/>
      <c r="O797" s="122"/>
      <c r="P797" s="122"/>
      <c r="Q797" s="122"/>
      <c r="R797" s="122"/>
      <c r="S797" s="122"/>
      <c r="T797" s="122"/>
      <c r="U797" s="122"/>
      <c r="V797" s="122"/>
      <c r="W797" s="122"/>
      <c r="X797" s="122"/>
      <c r="Y797" s="122"/>
      <c r="Z797" s="122"/>
    </row>
    <row r="798" ht="15.75" customHeight="1">
      <c r="A798" s="122"/>
      <c r="B798" s="122"/>
      <c r="C798" s="122"/>
      <c r="D798" s="122"/>
      <c r="E798" s="122"/>
      <c r="F798" s="122"/>
      <c r="G798" s="122"/>
      <c r="H798" s="122"/>
      <c r="I798" s="122"/>
      <c r="J798" s="122"/>
      <c r="K798" s="122"/>
      <c r="L798" s="122"/>
      <c r="M798" s="122"/>
      <c r="N798" s="122"/>
      <c r="O798" s="122"/>
      <c r="P798" s="122"/>
      <c r="Q798" s="122"/>
      <c r="R798" s="122"/>
      <c r="S798" s="122"/>
      <c r="T798" s="122"/>
      <c r="U798" s="122"/>
      <c r="V798" s="122"/>
      <c r="W798" s="122"/>
      <c r="X798" s="122"/>
      <c r="Y798" s="122"/>
      <c r="Z798" s="122"/>
    </row>
    <row r="799" ht="15.75" customHeight="1">
      <c r="A799" s="122"/>
      <c r="B799" s="122"/>
      <c r="C799" s="122"/>
      <c r="D799" s="122"/>
      <c r="E799" s="122"/>
      <c r="F799" s="122"/>
      <c r="G799" s="122"/>
      <c r="H799" s="122"/>
      <c r="I799" s="122"/>
      <c r="J799" s="122"/>
      <c r="K799" s="122"/>
      <c r="L799" s="122"/>
      <c r="M799" s="122"/>
      <c r="N799" s="122"/>
      <c r="O799" s="122"/>
      <c r="P799" s="122"/>
      <c r="Q799" s="122"/>
      <c r="R799" s="122"/>
      <c r="S799" s="122"/>
      <c r="T799" s="122"/>
      <c r="U799" s="122"/>
      <c r="V799" s="122"/>
      <c r="W799" s="122"/>
      <c r="X799" s="122"/>
      <c r="Y799" s="122"/>
      <c r="Z799" s="122"/>
    </row>
    <row r="800" ht="15.75" customHeight="1">
      <c r="A800" s="122"/>
      <c r="B800" s="122"/>
      <c r="C800" s="122"/>
      <c r="D800" s="122"/>
      <c r="E800" s="122"/>
      <c r="F800" s="122"/>
      <c r="G800" s="122"/>
      <c r="H800" s="122"/>
      <c r="I800" s="122"/>
      <c r="J800" s="122"/>
      <c r="K800" s="122"/>
      <c r="L800" s="122"/>
      <c r="M800" s="122"/>
      <c r="N800" s="122"/>
      <c r="O800" s="122"/>
      <c r="P800" s="122"/>
      <c r="Q800" s="122"/>
      <c r="R800" s="122"/>
      <c r="S800" s="122"/>
      <c r="T800" s="122"/>
      <c r="U800" s="122"/>
      <c r="V800" s="122"/>
      <c r="W800" s="122"/>
      <c r="X800" s="122"/>
      <c r="Y800" s="122"/>
      <c r="Z800" s="122"/>
    </row>
    <row r="801" ht="15.75" customHeight="1">
      <c r="A801" s="122"/>
      <c r="B801" s="122"/>
      <c r="C801" s="122"/>
      <c r="D801" s="122"/>
      <c r="E801" s="122"/>
      <c r="F801" s="122"/>
      <c r="G801" s="122"/>
      <c r="H801" s="122"/>
      <c r="I801" s="122"/>
      <c r="J801" s="122"/>
      <c r="K801" s="122"/>
      <c r="L801" s="122"/>
      <c r="M801" s="122"/>
      <c r="N801" s="122"/>
      <c r="O801" s="122"/>
      <c r="P801" s="122"/>
      <c r="Q801" s="122"/>
      <c r="R801" s="122"/>
      <c r="S801" s="122"/>
      <c r="T801" s="122"/>
      <c r="U801" s="122"/>
      <c r="V801" s="122"/>
      <c r="W801" s="122"/>
      <c r="X801" s="122"/>
      <c r="Y801" s="122"/>
      <c r="Z801" s="122"/>
    </row>
    <row r="802" ht="15.75" customHeight="1">
      <c r="A802" s="122"/>
      <c r="B802" s="122"/>
      <c r="C802" s="122"/>
      <c r="D802" s="122"/>
      <c r="E802" s="122"/>
      <c r="F802" s="122"/>
      <c r="G802" s="122"/>
      <c r="H802" s="122"/>
      <c r="I802" s="122"/>
      <c r="J802" s="122"/>
      <c r="K802" s="122"/>
      <c r="L802" s="122"/>
      <c r="M802" s="122"/>
      <c r="N802" s="122"/>
      <c r="O802" s="122"/>
      <c r="P802" s="122"/>
      <c r="Q802" s="122"/>
      <c r="R802" s="122"/>
      <c r="S802" s="122"/>
      <c r="T802" s="122"/>
      <c r="U802" s="122"/>
      <c r="V802" s="122"/>
      <c r="W802" s="122"/>
      <c r="X802" s="122"/>
      <c r="Y802" s="122"/>
      <c r="Z802" s="122"/>
    </row>
    <row r="803" ht="15.75" customHeight="1">
      <c r="A803" s="122"/>
      <c r="B803" s="122"/>
      <c r="C803" s="122"/>
      <c r="D803" s="122"/>
      <c r="E803" s="122"/>
      <c r="F803" s="122"/>
      <c r="G803" s="122"/>
      <c r="H803" s="122"/>
      <c r="I803" s="122"/>
      <c r="J803" s="122"/>
      <c r="K803" s="122"/>
      <c r="L803" s="122"/>
      <c r="M803" s="122"/>
      <c r="N803" s="122"/>
      <c r="O803" s="122"/>
      <c r="P803" s="122"/>
      <c r="Q803" s="122"/>
      <c r="R803" s="122"/>
      <c r="S803" s="122"/>
      <c r="T803" s="122"/>
      <c r="U803" s="122"/>
      <c r="V803" s="122"/>
      <c r="W803" s="122"/>
      <c r="X803" s="122"/>
      <c r="Y803" s="122"/>
      <c r="Z803" s="122"/>
    </row>
    <row r="804" ht="15.75" customHeight="1">
      <c r="A804" s="122"/>
      <c r="B804" s="122"/>
      <c r="C804" s="122"/>
      <c r="D804" s="122"/>
      <c r="E804" s="122"/>
      <c r="F804" s="122"/>
      <c r="G804" s="122"/>
      <c r="H804" s="122"/>
      <c r="I804" s="122"/>
      <c r="J804" s="122"/>
      <c r="K804" s="122"/>
      <c r="L804" s="122"/>
      <c r="M804" s="122"/>
      <c r="N804" s="122"/>
      <c r="O804" s="122"/>
      <c r="P804" s="122"/>
      <c r="Q804" s="122"/>
      <c r="R804" s="122"/>
      <c r="S804" s="122"/>
      <c r="T804" s="122"/>
      <c r="U804" s="122"/>
      <c r="V804" s="122"/>
      <c r="W804" s="122"/>
      <c r="X804" s="122"/>
      <c r="Y804" s="122"/>
      <c r="Z804" s="122"/>
    </row>
    <row r="805" ht="15.75" customHeight="1">
      <c r="A805" s="122"/>
      <c r="B805" s="122"/>
      <c r="C805" s="122"/>
      <c r="D805" s="122"/>
      <c r="E805" s="122"/>
      <c r="F805" s="122"/>
      <c r="G805" s="122"/>
      <c r="H805" s="122"/>
      <c r="I805" s="122"/>
      <c r="J805" s="122"/>
      <c r="K805" s="122"/>
      <c r="L805" s="122"/>
      <c r="M805" s="122"/>
      <c r="N805" s="122"/>
      <c r="O805" s="122"/>
      <c r="P805" s="122"/>
      <c r="Q805" s="122"/>
      <c r="R805" s="122"/>
      <c r="S805" s="122"/>
      <c r="T805" s="122"/>
      <c r="U805" s="122"/>
      <c r="V805" s="122"/>
      <c r="W805" s="122"/>
      <c r="X805" s="122"/>
      <c r="Y805" s="122"/>
      <c r="Z805" s="122"/>
    </row>
    <row r="806" ht="15.75" customHeight="1">
      <c r="A806" s="122"/>
      <c r="B806" s="122"/>
      <c r="C806" s="122"/>
      <c r="D806" s="122"/>
      <c r="E806" s="122"/>
      <c r="F806" s="122"/>
      <c r="G806" s="122"/>
      <c r="H806" s="122"/>
      <c r="I806" s="122"/>
      <c r="J806" s="122"/>
      <c r="K806" s="122"/>
      <c r="L806" s="122"/>
      <c r="M806" s="122"/>
      <c r="N806" s="122"/>
      <c r="O806" s="122"/>
      <c r="P806" s="122"/>
      <c r="Q806" s="122"/>
      <c r="R806" s="122"/>
      <c r="S806" s="122"/>
      <c r="T806" s="122"/>
      <c r="U806" s="122"/>
      <c r="V806" s="122"/>
      <c r="W806" s="122"/>
      <c r="X806" s="122"/>
      <c r="Y806" s="122"/>
      <c r="Z806" s="122"/>
    </row>
    <row r="807" ht="15.75" customHeight="1">
      <c r="A807" s="122"/>
      <c r="B807" s="122"/>
      <c r="C807" s="122"/>
      <c r="D807" s="122"/>
      <c r="E807" s="122"/>
      <c r="F807" s="122"/>
      <c r="G807" s="122"/>
      <c r="H807" s="122"/>
      <c r="I807" s="122"/>
      <c r="J807" s="122"/>
      <c r="K807" s="122"/>
      <c r="L807" s="122"/>
      <c r="M807" s="122"/>
      <c r="N807" s="122"/>
      <c r="O807" s="122"/>
      <c r="P807" s="122"/>
      <c r="Q807" s="122"/>
      <c r="R807" s="122"/>
      <c r="S807" s="122"/>
      <c r="T807" s="122"/>
      <c r="U807" s="122"/>
      <c r="V807" s="122"/>
      <c r="W807" s="122"/>
      <c r="X807" s="122"/>
      <c r="Y807" s="122"/>
      <c r="Z807" s="122"/>
    </row>
    <row r="808" ht="15.75" customHeight="1">
      <c r="A808" s="122"/>
      <c r="B808" s="122"/>
      <c r="C808" s="122"/>
      <c r="D808" s="122"/>
      <c r="E808" s="122"/>
      <c r="F808" s="122"/>
      <c r="G808" s="122"/>
      <c r="H808" s="122"/>
      <c r="I808" s="122"/>
      <c r="J808" s="122"/>
      <c r="K808" s="122"/>
      <c r="L808" s="122"/>
      <c r="M808" s="122"/>
      <c r="N808" s="122"/>
      <c r="O808" s="122"/>
      <c r="P808" s="122"/>
      <c r="Q808" s="122"/>
      <c r="R808" s="122"/>
      <c r="S808" s="122"/>
      <c r="T808" s="122"/>
      <c r="U808" s="122"/>
      <c r="V808" s="122"/>
      <c r="W808" s="122"/>
      <c r="X808" s="122"/>
      <c r="Y808" s="122"/>
      <c r="Z808" s="122"/>
    </row>
    <row r="809" ht="15.75" customHeight="1">
      <c r="A809" s="122"/>
      <c r="B809" s="122"/>
      <c r="C809" s="122"/>
      <c r="D809" s="122"/>
      <c r="E809" s="122"/>
      <c r="F809" s="122"/>
      <c r="G809" s="122"/>
      <c r="H809" s="122"/>
      <c r="I809" s="122"/>
      <c r="J809" s="122"/>
      <c r="K809" s="122"/>
      <c r="L809" s="122"/>
      <c r="M809" s="122"/>
      <c r="N809" s="122"/>
      <c r="O809" s="122"/>
      <c r="P809" s="122"/>
      <c r="Q809" s="122"/>
      <c r="R809" s="122"/>
      <c r="S809" s="122"/>
      <c r="T809" s="122"/>
      <c r="U809" s="122"/>
      <c r="V809" s="122"/>
      <c r="W809" s="122"/>
      <c r="X809" s="122"/>
      <c r="Y809" s="122"/>
      <c r="Z809" s="122"/>
    </row>
    <row r="810" ht="15.75" customHeight="1">
      <c r="A810" s="122"/>
      <c r="B810" s="122"/>
      <c r="C810" s="122"/>
      <c r="D810" s="122"/>
      <c r="E810" s="122"/>
      <c r="F810" s="122"/>
      <c r="G810" s="122"/>
      <c r="H810" s="122"/>
      <c r="I810" s="122"/>
      <c r="J810" s="122"/>
      <c r="K810" s="122"/>
      <c r="L810" s="122"/>
      <c r="M810" s="122"/>
      <c r="N810" s="122"/>
      <c r="O810" s="122"/>
      <c r="P810" s="122"/>
      <c r="Q810" s="122"/>
      <c r="R810" s="122"/>
      <c r="S810" s="122"/>
      <c r="T810" s="122"/>
      <c r="U810" s="122"/>
      <c r="V810" s="122"/>
      <c r="W810" s="122"/>
      <c r="X810" s="122"/>
      <c r="Y810" s="122"/>
      <c r="Z810" s="122"/>
    </row>
    <row r="811" ht="15.75" customHeight="1">
      <c r="A811" s="122"/>
      <c r="B811" s="122"/>
      <c r="C811" s="122"/>
      <c r="D811" s="122"/>
      <c r="E811" s="122"/>
      <c r="F811" s="122"/>
      <c r="G811" s="122"/>
      <c r="H811" s="122"/>
      <c r="I811" s="122"/>
      <c r="J811" s="122"/>
      <c r="K811" s="122"/>
      <c r="L811" s="122"/>
      <c r="M811" s="122"/>
      <c r="N811" s="122"/>
      <c r="O811" s="122"/>
      <c r="P811" s="122"/>
      <c r="Q811" s="122"/>
      <c r="R811" s="122"/>
      <c r="S811" s="122"/>
      <c r="T811" s="122"/>
      <c r="U811" s="122"/>
      <c r="V811" s="122"/>
      <c r="W811" s="122"/>
      <c r="X811" s="122"/>
      <c r="Y811" s="122"/>
      <c r="Z811" s="122"/>
    </row>
    <row r="812" ht="15.75" customHeight="1">
      <c r="A812" s="122"/>
      <c r="B812" s="122"/>
      <c r="C812" s="122"/>
      <c r="D812" s="122"/>
      <c r="E812" s="122"/>
      <c r="F812" s="122"/>
      <c r="G812" s="122"/>
      <c r="H812" s="122"/>
      <c r="I812" s="122"/>
      <c r="J812" s="122"/>
      <c r="K812" s="122"/>
      <c r="L812" s="122"/>
      <c r="M812" s="122"/>
      <c r="N812" s="122"/>
      <c r="O812" s="122"/>
      <c r="P812" s="122"/>
      <c r="Q812" s="122"/>
      <c r="R812" s="122"/>
      <c r="S812" s="122"/>
      <c r="T812" s="122"/>
      <c r="U812" s="122"/>
      <c r="V812" s="122"/>
      <c r="W812" s="122"/>
      <c r="X812" s="122"/>
      <c r="Y812" s="122"/>
      <c r="Z812" s="122"/>
    </row>
    <row r="813" ht="15.75" customHeight="1">
      <c r="A813" s="122"/>
      <c r="B813" s="122"/>
      <c r="C813" s="122"/>
      <c r="D813" s="122"/>
      <c r="E813" s="122"/>
      <c r="F813" s="122"/>
      <c r="G813" s="122"/>
      <c r="H813" s="122"/>
      <c r="I813" s="122"/>
      <c r="J813" s="122"/>
      <c r="K813" s="122"/>
      <c r="L813" s="122"/>
      <c r="M813" s="122"/>
      <c r="N813" s="122"/>
      <c r="O813" s="122"/>
      <c r="P813" s="122"/>
      <c r="Q813" s="122"/>
      <c r="R813" s="122"/>
      <c r="S813" s="122"/>
      <c r="T813" s="122"/>
      <c r="U813" s="122"/>
      <c r="V813" s="122"/>
      <c r="W813" s="122"/>
      <c r="X813" s="122"/>
      <c r="Y813" s="122"/>
      <c r="Z813" s="122"/>
    </row>
    <row r="814" ht="15.75" customHeight="1">
      <c r="A814" s="122"/>
      <c r="B814" s="122"/>
      <c r="C814" s="122"/>
      <c r="D814" s="122"/>
      <c r="E814" s="122"/>
      <c r="F814" s="122"/>
      <c r="G814" s="122"/>
      <c r="H814" s="122"/>
      <c r="I814" s="122"/>
      <c r="J814" s="122"/>
      <c r="K814" s="122"/>
      <c r="L814" s="122"/>
      <c r="M814" s="122"/>
      <c r="N814" s="122"/>
      <c r="O814" s="122"/>
      <c r="P814" s="122"/>
      <c r="Q814" s="122"/>
      <c r="R814" s="122"/>
      <c r="S814" s="122"/>
      <c r="T814" s="122"/>
      <c r="U814" s="122"/>
      <c r="V814" s="122"/>
      <c r="W814" s="122"/>
      <c r="X814" s="122"/>
      <c r="Y814" s="122"/>
      <c r="Z814" s="122"/>
    </row>
    <row r="815" ht="15.75" customHeight="1">
      <c r="A815" s="122"/>
      <c r="B815" s="122"/>
      <c r="C815" s="122"/>
      <c r="D815" s="122"/>
      <c r="E815" s="122"/>
      <c r="F815" s="122"/>
      <c r="G815" s="122"/>
      <c r="H815" s="122"/>
      <c r="I815" s="122"/>
      <c r="J815" s="122"/>
      <c r="K815" s="122"/>
      <c r="L815" s="122"/>
      <c r="M815" s="122"/>
      <c r="N815" s="122"/>
      <c r="O815" s="122"/>
      <c r="P815" s="122"/>
      <c r="Q815" s="122"/>
      <c r="R815" s="122"/>
      <c r="S815" s="122"/>
      <c r="T815" s="122"/>
      <c r="U815" s="122"/>
      <c r="V815" s="122"/>
      <c r="W815" s="122"/>
      <c r="X815" s="122"/>
      <c r="Y815" s="122"/>
      <c r="Z815" s="122"/>
    </row>
    <row r="816" ht="15.75" customHeight="1">
      <c r="A816" s="122"/>
      <c r="B816" s="122"/>
      <c r="C816" s="122"/>
      <c r="D816" s="122"/>
      <c r="E816" s="122"/>
      <c r="F816" s="122"/>
      <c r="G816" s="122"/>
      <c r="H816" s="122"/>
      <c r="I816" s="122"/>
      <c r="J816" s="122"/>
      <c r="K816" s="122"/>
      <c r="L816" s="122"/>
      <c r="M816" s="122"/>
      <c r="N816" s="122"/>
      <c r="O816" s="122"/>
      <c r="P816" s="122"/>
      <c r="Q816" s="122"/>
      <c r="R816" s="122"/>
      <c r="S816" s="122"/>
      <c r="T816" s="122"/>
      <c r="U816" s="122"/>
      <c r="V816" s="122"/>
      <c r="W816" s="122"/>
      <c r="X816" s="122"/>
      <c r="Y816" s="122"/>
      <c r="Z816" s="122"/>
    </row>
    <row r="817" ht="15.75" customHeight="1">
      <c r="A817" s="122"/>
      <c r="B817" s="122"/>
      <c r="C817" s="122"/>
      <c r="D817" s="122"/>
      <c r="E817" s="122"/>
      <c r="F817" s="122"/>
      <c r="G817" s="122"/>
      <c r="H817" s="122"/>
      <c r="I817" s="122"/>
      <c r="J817" s="122"/>
      <c r="K817" s="122"/>
      <c r="L817" s="122"/>
      <c r="M817" s="122"/>
      <c r="N817" s="122"/>
      <c r="O817" s="122"/>
      <c r="P817" s="122"/>
      <c r="Q817" s="122"/>
      <c r="R817" s="122"/>
      <c r="S817" s="122"/>
      <c r="T817" s="122"/>
      <c r="U817" s="122"/>
      <c r="V817" s="122"/>
      <c r="W817" s="122"/>
      <c r="X817" s="122"/>
      <c r="Y817" s="122"/>
      <c r="Z817" s="122"/>
    </row>
    <row r="818" ht="15.75" customHeight="1">
      <c r="A818" s="122"/>
      <c r="B818" s="122"/>
      <c r="C818" s="122"/>
      <c r="D818" s="122"/>
      <c r="E818" s="122"/>
      <c r="F818" s="122"/>
      <c r="G818" s="122"/>
      <c r="H818" s="122"/>
      <c r="I818" s="122"/>
      <c r="J818" s="122"/>
      <c r="K818" s="122"/>
      <c r="L818" s="122"/>
      <c r="M818" s="122"/>
      <c r="N818" s="122"/>
      <c r="O818" s="122"/>
      <c r="P818" s="122"/>
      <c r="Q818" s="122"/>
      <c r="R818" s="122"/>
      <c r="S818" s="122"/>
      <c r="T818" s="122"/>
      <c r="U818" s="122"/>
      <c r="V818" s="122"/>
      <c r="W818" s="122"/>
      <c r="X818" s="122"/>
      <c r="Y818" s="122"/>
      <c r="Z818" s="122"/>
    </row>
    <row r="819" ht="15.75" customHeight="1">
      <c r="A819" s="122"/>
      <c r="B819" s="122"/>
      <c r="C819" s="122"/>
      <c r="D819" s="122"/>
      <c r="E819" s="122"/>
      <c r="F819" s="122"/>
      <c r="G819" s="122"/>
      <c r="H819" s="122"/>
      <c r="I819" s="122"/>
      <c r="J819" s="122"/>
      <c r="K819" s="122"/>
      <c r="L819" s="122"/>
      <c r="M819" s="122"/>
      <c r="N819" s="122"/>
      <c r="O819" s="122"/>
      <c r="P819" s="122"/>
      <c r="Q819" s="122"/>
      <c r="R819" s="122"/>
      <c r="S819" s="122"/>
      <c r="T819" s="122"/>
      <c r="U819" s="122"/>
      <c r="V819" s="122"/>
      <c r="W819" s="122"/>
      <c r="X819" s="122"/>
      <c r="Y819" s="122"/>
      <c r="Z819" s="122"/>
    </row>
    <row r="820" ht="15.75" customHeight="1">
      <c r="A820" s="122"/>
      <c r="B820" s="122"/>
      <c r="C820" s="122"/>
      <c r="D820" s="122"/>
      <c r="E820" s="122"/>
      <c r="F820" s="122"/>
      <c r="G820" s="122"/>
      <c r="H820" s="122"/>
      <c r="I820" s="122"/>
      <c r="J820" s="122"/>
      <c r="K820" s="122"/>
      <c r="L820" s="122"/>
      <c r="M820" s="122"/>
      <c r="N820" s="122"/>
      <c r="O820" s="122"/>
      <c r="P820" s="122"/>
      <c r="Q820" s="122"/>
      <c r="R820" s="122"/>
      <c r="S820" s="122"/>
      <c r="T820" s="122"/>
      <c r="U820" s="122"/>
      <c r="V820" s="122"/>
      <c r="W820" s="122"/>
      <c r="X820" s="122"/>
      <c r="Y820" s="122"/>
      <c r="Z820" s="122"/>
    </row>
    <row r="821" ht="15.75" customHeight="1">
      <c r="A821" s="122"/>
      <c r="B821" s="122"/>
      <c r="C821" s="122"/>
      <c r="D821" s="122"/>
      <c r="E821" s="122"/>
      <c r="F821" s="122"/>
      <c r="G821" s="122"/>
      <c r="H821" s="122"/>
      <c r="I821" s="122"/>
      <c r="J821" s="122"/>
      <c r="K821" s="122"/>
      <c r="L821" s="122"/>
      <c r="M821" s="122"/>
      <c r="N821" s="122"/>
      <c r="O821" s="122"/>
      <c r="P821" s="122"/>
      <c r="Q821" s="122"/>
      <c r="R821" s="122"/>
      <c r="S821" s="122"/>
      <c r="T821" s="122"/>
      <c r="U821" s="122"/>
      <c r="V821" s="122"/>
      <c r="W821" s="122"/>
      <c r="X821" s="122"/>
      <c r="Y821" s="122"/>
      <c r="Z821" s="122"/>
    </row>
    <row r="822" ht="15.75" customHeight="1">
      <c r="A822" s="122"/>
      <c r="B822" s="122"/>
      <c r="C822" s="122"/>
      <c r="D822" s="122"/>
      <c r="E822" s="122"/>
      <c r="F822" s="122"/>
      <c r="G822" s="122"/>
      <c r="H822" s="122"/>
      <c r="I822" s="122"/>
      <c r="J822" s="122"/>
      <c r="K822" s="122"/>
      <c r="L822" s="122"/>
      <c r="M822" s="122"/>
      <c r="N822" s="122"/>
      <c r="O822" s="122"/>
      <c r="P822" s="122"/>
      <c r="Q822" s="122"/>
      <c r="R822" s="122"/>
      <c r="S822" s="122"/>
      <c r="T822" s="122"/>
      <c r="U822" s="122"/>
      <c r="V822" s="122"/>
      <c r="W822" s="122"/>
      <c r="X822" s="122"/>
      <c r="Y822" s="122"/>
      <c r="Z822" s="122"/>
    </row>
    <row r="823" ht="15.75" customHeight="1">
      <c r="A823" s="122"/>
      <c r="B823" s="122"/>
      <c r="C823" s="122"/>
      <c r="D823" s="122"/>
      <c r="E823" s="122"/>
      <c r="F823" s="122"/>
      <c r="G823" s="122"/>
      <c r="H823" s="122"/>
      <c r="I823" s="122"/>
      <c r="J823" s="122"/>
      <c r="K823" s="122"/>
      <c r="L823" s="122"/>
      <c r="M823" s="122"/>
      <c r="N823" s="122"/>
      <c r="O823" s="122"/>
      <c r="P823" s="122"/>
      <c r="Q823" s="122"/>
      <c r="R823" s="122"/>
      <c r="S823" s="122"/>
      <c r="T823" s="122"/>
      <c r="U823" s="122"/>
      <c r="V823" s="122"/>
      <c r="W823" s="122"/>
      <c r="X823" s="122"/>
      <c r="Y823" s="122"/>
      <c r="Z823" s="122"/>
    </row>
    <row r="824" ht="15.75" customHeight="1">
      <c r="A824" s="122"/>
      <c r="B824" s="122"/>
      <c r="C824" s="122"/>
      <c r="D824" s="122"/>
      <c r="E824" s="122"/>
      <c r="F824" s="122"/>
      <c r="G824" s="122"/>
      <c r="H824" s="122"/>
      <c r="I824" s="122"/>
      <c r="J824" s="122"/>
      <c r="K824" s="122"/>
      <c r="L824" s="122"/>
      <c r="M824" s="122"/>
      <c r="N824" s="122"/>
      <c r="O824" s="122"/>
      <c r="P824" s="122"/>
      <c r="Q824" s="122"/>
      <c r="R824" s="122"/>
      <c r="S824" s="122"/>
      <c r="T824" s="122"/>
      <c r="U824" s="122"/>
      <c r="V824" s="122"/>
      <c r="W824" s="122"/>
      <c r="X824" s="122"/>
      <c r="Y824" s="122"/>
      <c r="Z824" s="122"/>
    </row>
    <row r="825" ht="15.75" customHeight="1">
      <c r="A825" s="122"/>
      <c r="B825" s="122"/>
      <c r="C825" s="122"/>
      <c r="D825" s="122"/>
      <c r="E825" s="122"/>
      <c r="F825" s="122"/>
      <c r="G825" s="122"/>
      <c r="H825" s="122"/>
      <c r="I825" s="122"/>
      <c r="J825" s="122"/>
      <c r="K825" s="122"/>
      <c r="L825" s="122"/>
      <c r="M825" s="122"/>
      <c r="N825" s="122"/>
      <c r="O825" s="122"/>
      <c r="P825" s="122"/>
      <c r="Q825" s="122"/>
      <c r="R825" s="122"/>
      <c r="S825" s="122"/>
      <c r="T825" s="122"/>
      <c r="U825" s="122"/>
      <c r="V825" s="122"/>
      <c r="W825" s="122"/>
      <c r="X825" s="122"/>
      <c r="Y825" s="122"/>
      <c r="Z825" s="122"/>
    </row>
    <row r="826" ht="15.75" customHeight="1">
      <c r="A826" s="122"/>
      <c r="B826" s="122"/>
      <c r="C826" s="122"/>
      <c r="D826" s="122"/>
      <c r="E826" s="122"/>
      <c r="F826" s="122"/>
      <c r="G826" s="122"/>
      <c r="H826" s="122"/>
      <c r="I826" s="122"/>
      <c r="J826" s="122"/>
      <c r="K826" s="122"/>
      <c r="L826" s="122"/>
      <c r="M826" s="122"/>
      <c r="N826" s="122"/>
      <c r="O826" s="122"/>
      <c r="P826" s="122"/>
      <c r="Q826" s="122"/>
      <c r="R826" s="122"/>
      <c r="S826" s="122"/>
      <c r="T826" s="122"/>
      <c r="U826" s="122"/>
      <c r="V826" s="122"/>
      <c r="W826" s="122"/>
      <c r="X826" s="122"/>
      <c r="Y826" s="122"/>
      <c r="Z826" s="122"/>
    </row>
    <row r="827" ht="15.75" customHeight="1">
      <c r="A827" s="122"/>
      <c r="B827" s="122"/>
      <c r="C827" s="122"/>
      <c r="D827" s="122"/>
      <c r="E827" s="122"/>
      <c r="F827" s="122"/>
      <c r="G827" s="122"/>
      <c r="H827" s="122"/>
      <c r="I827" s="122"/>
      <c r="J827" s="122"/>
      <c r="K827" s="122"/>
      <c r="L827" s="122"/>
      <c r="M827" s="122"/>
      <c r="N827" s="122"/>
      <c r="O827" s="122"/>
      <c r="P827" s="122"/>
      <c r="Q827" s="122"/>
      <c r="R827" s="122"/>
      <c r="S827" s="122"/>
      <c r="T827" s="122"/>
      <c r="U827" s="122"/>
      <c r="V827" s="122"/>
      <c r="W827" s="122"/>
      <c r="X827" s="122"/>
      <c r="Y827" s="122"/>
      <c r="Z827" s="122"/>
    </row>
    <row r="828" ht="15.75" customHeight="1">
      <c r="A828" s="122"/>
      <c r="B828" s="122"/>
      <c r="C828" s="122"/>
      <c r="D828" s="122"/>
      <c r="E828" s="122"/>
      <c r="F828" s="122"/>
      <c r="G828" s="122"/>
      <c r="H828" s="122"/>
      <c r="I828" s="122"/>
      <c r="J828" s="122"/>
      <c r="K828" s="122"/>
      <c r="L828" s="122"/>
      <c r="M828" s="122"/>
      <c r="N828" s="122"/>
      <c r="O828" s="122"/>
      <c r="P828" s="122"/>
      <c r="Q828" s="122"/>
      <c r="R828" s="122"/>
      <c r="S828" s="122"/>
      <c r="T828" s="122"/>
      <c r="U828" s="122"/>
      <c r="V828" s="122"/>
      <c r="W828" s="122"/>
      <c r="X828" s="122"/>
      <c r="Y828" s="122"/>
      <c r="Z828" s="122"/>
    </row>
    <row r="829" ht="15.75" customHeight="1">
      <c r="A829" s="122"/>
      <c r="B829" s="122"/>
      <c r="C829" s="122"/>
      <c r="D829" s="122"/>
      <c r="E829" s="122"/>
      <c r="F829" s="122"/>
      <c r="G829" s="122"/>
      <c r="H829" s="122"/>
      <c r="I829" s="122"/>
      <c r="J829" s="122"/>
      <c r="K829" s="122"/>
      <c r="L829" s="122"/>
      <c r="M829" s="122"/>
      <c r="N829" s="122"/>
      <c r="O829" s="122"/>
      <c r="P829" s="122"/>
      <c r="Q829" s="122"/>
      <c r="R829" s="122"/>
      <c r="S829" s="122"/>
      <c r="T829" s="122"/>
      <c r="U829" s="122"/>
      <c r="V829" s="122"/>
      <c r="W829" s="122"/>
      <c r="X829" s="122"/>
      <c r="Y829" s="122"/>
      <c r="Z829" s="122"/>
    </row>
    <row r="830" ht="15.75" customHeight="1">
      <c r="A830" s="122"/>
      <c r="B830" s="122"/>
      <c r="C830" s="122"/>
      <c r="D830" s="122"/>
      <c r="E830" s="122"/>
      <c r="F830" s="122"/>
      <c r="G830" s="122"/>
      <c r="H830" s="122"/>
      <c r="I830" s="122"/>
      <c r="J830" s="122"/>
      <c r="K830" s="122"/>
      <c r="L830" s="122"/>
      <c r="M830" s="122"/>
      <c r="N830" s="122"/>
      <c r="O830" s="122"/>
      <c r="P830" s="122"/>
      <c r="Q830" s="122"/>
      <c r="R830" s="122"/>
      <c r="S830" s="122"/>
      <c r="T830" s="122"/>
      <c r="U830" s="122"/>
      <c r="V830" s="122"/>
      <c r="W830" s="122"/>
      <c r="X830" s="122"/>
      <c r="Y830" s="122"/>
      <c r="Z830" s="122"/>
    </row>
    <row r="831" ht="15.75" customHeight="1">
      <c r="A831" s="122"/>
      <c r="B831" s="122"/>
      <c r="C831" s="122"/>
      <c r="D831" s="122"/>
      <c r="E831" s="122"/>
      <c r="F831" s="122"/>
      <c r="G831" s="122"/>
      <c r="H831" s="122"/>
      <c r="I831" s="122"/>
      <c r="J831" s="122"/>
      <c r="K831" s="122"/>
      <c r="L831" s="122"/>
      <c r="M831" s="122"/>
      <c r="N831" s="122"/>
      <c r="O831" s="122"/>
      <c r="P831" s="122"/>
      <c r="Q831" s="122"/>
      <c r="R831" s="122"/>
      <c r="S831" s="122"/>
      <c r="T831" s="122"/>
      <c r="U831" s="122"/>
      <c r="V831" s="122"/>
      <c r="W831" s="122"/>
      <c r="X831" s="122"/>
      <c r="Y831" s="122"/>
      <c r="Z831" s="122"/>
    </row>
    <row r="832" ht="15.75" customHeight="1">
      <c r="A832" s="122"/>
      <c r="B832" s="122"/>
      <c r="C832" s="122"/>
      <c r="D832" s="122"/>
      <c r="E832" s="122"/>
      <c r="F832" s="122"/>
      <c r="G832" s="122"/>
      <c r="H832" s="122"/>
      <c r="I832" s="122"/>
      <c r="J832" s="122"/>
      <c r="K832" s="122"/>
      <c r="L832" s="122"/>
      <c r="M832" s="122"/>
      <c r="N832" s="122"/>
      <c r="O832" s="122"/>
      <c r="P832" s="122"/>
      <c r="Q832" s="122"/>
      <c r="R832" s="122"/>
      <c r="S832" s="122"/>
      <c r="T832" s="122"/>
      <c r="U832" s="122"/>
      <c r="V832" s="122"/>
      <c r="W832" s="122"/>
      <c r="X832" s="122"/>
      <c r="Y832" s="122"/>
      <c r="Z832" s="122"/>
    </row>
    <row r="833" ht="15.75" customHeight="1">
      <c r="A833" s="122"/>
      <c r="B833" s="122"/>
      <c r="C833" s="122"/>
      <c r="D833" s="122"/>
      <c r="E833" s="122"/>
      <c r="F833" s="122"/>
      <c r="G833" s="122"/>
      <c r="H833" s="122"/>
      <c r="I833" s="122"/>
      <c r="J833" s="122"/>
      <c r="K833" s="122"/>
      <c r="L833" s="122"/>
      <c r="M833" s="122"/>
      <c r="N833" s="122"/>
      <c r="O833" s="122"/>
      <c r="P833" s="122"/>
      <c r="Q833" s="122"/>
      <c r="R833" s="122"/>
      <c r="S833" s="122"/>
      <c r="T833" s="122"/>
      <c r="U833" s="122"/>
      <c r="V833" s="122"/>
      <c r="W833" s="122"/>
      <c r="X833" s="122"/>
      <c r="Y833" s="122"/>
      <c r="Z833" s="122"/>
    </row>
    <row r="834" ht="15.75" customHeight="1">
      <c r="A834" s="122"/>
      <c r="B834" s="122"/>
      <c r="C834" s="122"/>
      <c r="D834" s="122"/>
      <c r="E834" s="122"/>
      <c r="F834" s="122"/>
      <c r="G834" s="122"/>
      <c r="H834" s="122"/>
      <c r="I834" s="122"/>
      <c r="J834" s="122"/>
      <c r="K834" s="122"/>
      <c r="L834" s="122"/>
      <c r="M834" s="122"/>
      <c r="N834" s="122"/>
      <c r="O834" s="122"/>
      <c r="P834" s="122"/>
      <c r="Q834" s="122"/>
      <c r="R834" s="122"/>
      <c r="S834" s="122"/>
      <c r="T834" s="122"/>
      <c r="U834" s="122"/>
      <c r="V834" s="122"/>
      <c r="W834" s="122"/>
      <c r="X834" s="122"/>
      <c r="Y834" s="122"/>
      <c r="Z834" s="122"/>
    </row>
    <row r="835" ht="15.75" customHeight="1">
      <c r="A835" s="122"/>
      <c r="B835" s="122"/>
      <c r="C835" s="122"/>
      <c r="D835" s="122"/>
      <c r="E835" s="122"/>
      <c r="F835" s="122"/>
      <c r="G835" s="122"/>
      <c r="H835" s="122"/>
      <c r="I835" s="122"/>
      <c r="J835" s="122"/>
      <c r="K835" s="122"/>
      <c r="L835" s="122"/>
      <c r="M835" s="122"/>
      <c r="N835" s="122"/>
      <c r="O835" s="122"/>
      <c r="P835" s="122"/>
      <c r="Q835" s="122"/>
      <c r="R835" s="122"/>
      <c r="S835" s="122"/>
      <c r="T835" s="122"/>
      <c r="U835" s="122"/>
      <c r="V835" s="122"/>
      <c r="W835" s="122"/>
      <c r="X835" s="122"/>
      <c r="Y835" s="122"/>
      <c r="Z835" s="122"/>
    </row>
    <row r="836" ht="15.75" customHeight="1">
      <c r="A836" s="122"/>
      <c r="B836" s="122"/>
      <c r="C836" s="122"/>
      <c r="D836" s="122"/>
      <c r="E836" s="122"/>
      <c r="F836" s="122"/>
      <c r="G836" s="122"/>
      <c r="H836" s="122"/>
      <c r="I836" s="122"/>
      <c r="J836" s="122"/>
      <c r="K836" s="122"/>
      <c r="L836" s="122"/>
      <c r="M836" s="122"/>
      <c r="N836" s="122"/>
      <c r="O836" s="122"/>
      <c r="P836" s="122"/>
      <c r="Q836" s="122"/>
      <c r="R836" s="122"/>
      <c r="S836" s="122"/>
      <c r="T836" s="122"/>
      <c r="U836" s="122"/>
      <c r="V836" s="122"/>
      <c r="W836" s="122"/>
      <c r="X836" s="122"/>
      <c r="Y836" s="122"/>
      <c r="Z836" s="122"/>
    </row>
    <row r="837" ht="15.75" customHeight="1">
      <c r="A837" s="122"/>
      <c r="B837" s="122"/>
      <c r="C837" s="122"/>
      <c r="D837" s="122"/>
      <c r="E837" s="122"/>
      <c r="F837" s="122"/>
      <c r="G837" s="122"/>
      <c r="H837" s="122"/>
      <c r="I837" s="122"/>
      <c r="J837" s="122"/>
      <c r="K837" s="122"/>
      <c r="L837" s="122"/>
      <c r="M837" s="122"/>
      <c r="N837" s="122"/>
      <c r="O837" s="122"/>
      <c r="P837" s="122"/>
      <c r="Q837" s="122"/>
      <c r="R837" s="122"/>
      <c r="S837" s="122"/>
      <c r="T837" s="122"/>
      <c r="U837" s="122"/>
      <c r="V837" s="122"/>
      <c r="W837" s="122"/>
      <c r="X837" s="122"/>
      <c r="Y837" s="122"/>
      <c r="Z837" s="122"/>
    </row>
    <row r="838" ht="15.75" customHeight="1">
      <c r="A838" s="122"/>
      <c r="B838" s="122"/>
      <c r="C838" s="122"/>
      <c r="D838" s="122"/>
      <c r="E838" s="122"/>
      <c r="F838" s="122"/>
      <c r="G838" s="122"/>
      <c r="H838" s="122"/>
      <c r="I838" s="122"/>
      <c r="J838" s="122"/>
      <c r="K838" s="122"/>
      <c r="L838" s="122"/>
      <c r="M838" s="122"/>
      <c r="N838" s="122"/>
      <c r="O838" s="122"/>
      <c r="P838" s="122"/>
      <c r="Q838" s="122"/>
      <c r="R838" s="122"/>
      <c r="S838" s="122"/>
      <c r="T838" s="122"/>
      <c r="U838" s="122"/>
      <c r="V838" s="122"/>
      <c r="W838" s="122"/>
      <c r="X838" s="122"/>
      <c r="Y838" s="122"/>
      <c r="Z838" s="122"/>
    </row>
    <row r="839" ht="15.75" customHeight="1">
      <c r="A839" s="122"/>
      <c r="B839" s="122"/>
      <c r="C839" s="122"/>
      <c r="D839" s="122"/>
      <c r="E839" s="122"/>
      <c r="F839" s="122"/>
      <c r="G839" s="122"/>
      <c r="H839" s="122"/>
      <c r="I839" s="122"/>
      <c r="J839" s="122"/>
      <c r="K839" s="122"/>
      <c r="L839" s="122"/>
      <c r="M839" s="122"/>
      <c r="N839" s="122"/>
      <c r="O839" s="122"/>
      <c r="P839" s="122"/>
      <c r="Q839" s="122"/>
      <c r="R839" s="122"/>
      <c r="S839" s="122"/>
      <c r="T839" s="122"/>
      <c r="U839" s="122"/>
      <c r="V839" s="122"/>
      <c r="W839" s="122"/>
      <c r="X839" s="122"/>
      <c r="Y839" s="122"/>
      <c r="Z839" s="122"/>
    </row>
    <row r="840" ht="15.75" customHeight="1">
      <c r="A840" s="122"/>
      <c r="B840" s="122"/>
      <c r="C840" s="122"/>
      <c r="D840" s="122"/>
      <c r="E840" s="122"/>
      <c r="F840" s="122"/>
      <c r="G840" s="122"/>
      <c r="H840" s="122"/>
      <c r="I840" s="122"/>
      <c r="J840" s="122"/>
      <c r="K840" s="122"/>
      <c r="L840" s="122"/>
      <c r="M840" s="122"/>
      <c r="N840" s="122"/>
      <c r="O840" s="122"/>
      <c r="P840" s="122"/>
      <c r="Q840" s="122"/>
      <c r="R840" s="122"/>
      <c r="S840" s="122"/>
      <c r="T840" s="122"/>
      <c r="U840" s="122"/>
      <c r="V840" s="122"/>
      <c r="W840" s="122"/>
      <c r="X840" s="122"/>
      <c r="Y840" s="122"/>
      <c r="Z840" s="122"/>
    </row>
    <row r="841" ht="15.75" customHeight="1">
      <c r="A841" s="122"/>
      <c r="B841" s="122"/>
      <c r="C841" s="122"/>
      <c r="D841" s="122"/>
      <c r="E841" s="122"/>
      <c r="F841" s="122"/>
      <c r="G841" s="122"/>
      <c r="H841" s="122"/>
      <c r="I841" s="122"/>
      <c r="J841" s="122"/>
      <c r="K841" s="122"/>
      <c r="L841" s="122"/>
      <c r="M841" s="122"/>
      <c r="N841" s="122"/>
      <c r="O841" s="122"/>
      <c r="P841" s="122"/>
      <c r="Q841" s="122"/>
      <c r="R841" s="122"/>
      <c r="S841" s="122"/>
      <c r="T841" s="122"/>
      <c r="U841" s="122"/>
      <c r="V841" s="122"/>
      <c r="W841" s="122"/>
      <c r="X841" s="122"/>
      <c r="Y841" s="122"/>
      <c r="Z841" s="122"/>
    </row>
    <row r="842" ht="15.75" customHeight="1">
      <c r="A842" s="122"/>
      <c r="B842" s="122"/>
      <c r="C842" s="122"/>
      <c r="D842" s="122"/>
      <c r="E842" s="122"/>
      <c r="F842" s="122"/>
      <c r="G842" s="122"/>
      <c r="H842" s="122"/>
      <c r="I842" s="122"/>
      <c r="J842" s="122"/>
      <c r="K842" s="122"/>
      <c r="L842" s="122"/>
      <c r="M842" s="122"/>
      <c r="N842" s="122"/>
      <c r="O842" s="122"/>
      <c r="P842" s="122"/>
      <c r="Q842" s="122"/>
      <c r="R842" s="122"/>
      <c r="S842" s="122"/>
      <c r="T842" s="122"/>
      <c r="U842" s="122"/>
      <c r="V842" s="122"/>
      <c r="W842" s="122"/>
      <c r="X842" s="122"/>
      <c r="Y842" s="122"/>
      <c r="Z842" s="122"/>
    </row>
    <row r="843" ht="15.75" customHeight="1">
      <c r="A843" s="122"/>
      <c r="B843" s="122"/>
      <c r="C843" s="122"/>
      <c r="D843" s="122"/>
      <c r="E843" s="122"/>
      <c r="F843" s="122"/>
      <c r="G843" s="122"/>
      <c r="H843" s="122"/>
      <c r="I843" s="122"/>
      <c r="J843" s="122"/>
      <c r="K843" s="122"/>
      <c r="L843" s="122"/>
      <c r="M843" s="122"/>
      <c r="N843" s="122"/>
      <c r="O843" s="122"/>
      <c r="P843" s="122"/>
      <c r="Q843" s="122"/>
      <c r="R843" s="122"/>
      <c r="S843" s="122"/>
      <c r="T843" s="122"/>
      <c r="U843" s="122"/>
      <c r="V843" s="122"/>
      <c r="W843" s="122"/>
      <c r="X843" s="122"/>
      <c r="Y843" s="122"/>
      <c r="Z843" s="122"/>
    </row>
    <row r="844" ht="15.75" customHeight="1">
      <c r="A844" s="122"/>
      <c r="B844" s="122"/>
      <c r="C844" s="122"/>
      <c r="D844" s="122"/>
      <c r="E844" s="122"/>
      <c r="F844" s="122"/>
      <c r="G844" s="122"/>
      <c r="H844" s="122"/>
      <c r="I844" s="122"/>
      <c r="J844" s="122"/>
      <c r="K844" s="122"/>
      <c r="L844" s="122"/>
      <c r="M844" s="122"/>
      <c r="N844" s="122"/>
      <c r="O844" s="122"/>
      <c r="P844" s="122"/>
      <c r="Q844" s="122"/>
      <c r="R844" s="122"/>
      <c r="S844" s="122"/>
      <c r="T844" s="122"/>
      <c r="U844" s="122"/>
      <c r="V844" s="122"/>
      <c r="W844" s="122"/>
      <c r="X844" s="122"/>
      <c r="Y844" s="122"/>
      <c r="Z844" s="122"/>
    </row>
    <row r="845" ht="15.75" customHeight="1">
      <c r="A845" s="122"/>
      <c r="B845" s="122"/>
      <c r="C845" s="122"/>
      <c r="D845" s="122"/>
      <c r="E845" s="122"/>
      <c r="F845" s="122"/>
      <c r="G845" s="122"/>
      <c r="H845" s="122"/>
      <c r="I845" s="122"/>
      <c r="J845" s="122"/>
      <c r="K845" s="122"/>
      <c r="L845" s="122"/>
      <c r="M845" s="122"/>
      <c r="N845" s="122"/>
      <c r="O845" s="122"/>
      <c r="P845" s="122"/>
      <c r="Q845" s="122"/>
      <c r="R845" s="122"/>
      <c r="S845" s="122"/>
      <c r="T845" s="122"/>
      <c r="U845" s="122"/>
      <c r="V845" s="122"/>
      <c r="W845" s="122"/>
      <c r="X845" s="122"/>
      <c r="Y845" s="122"/>
      <c r="Z845" s="122"/>
    </row>
    <row r="846" ht="15.75" customHeight="1">
      <c r="A846" s="122"/>
      <c r="B846" s="122"/>
      <c r="C846" s="122"/>
      <c r="D846" s="122"/>
      <c r="E846" s="122"/>
      <c r="F846" s="122"/>
      <c r="G846" s="122"/>
      <c r="H846" s="122"/>
      <c r="I846" s="122"/>
      <c r="J846" s="122"/>
      <c r="K846" s="122"/>
      <c r="L846" s="122"/>
      <c r="M846" s="122"/>
      <c r="N846" s="122"/>
      <c r="O846" s="122"/>
      <c r="P846" s="122"/>
      <c r="Q846" s="122"/>
      <c r="R846" s="122"/>
      <c r="S846" s="122"/>
      <c r="T846" s="122"/>
      <c r="U846" s="122"/>
      <c r="V846" s="122"/>
      <c r="W846" s="122"/>
      <c r="X846" s="122"/>
      <c r="Y846" s="122"/>
      <c r="Z846" s="122"/>
    </row>
    <row r="847" ht="15.75" customHeight="1">
      <c r="A847" s="122"/>
      <c r="B847" s="122"/>
      <c r="C847" s="122"/>
      <c r="D847" s="122"/>
      <c r="E847" s="122"/>
      <c r="F847" s="122"/>
      <c r="G847" s="122"/>
      <c r="H847" s="122"/>
      <c r="I847" s="122"/>
      <c r="J847" s="122"/>
      <c r="K847" s="122"/>
      <c r="L847" s="122"/>
      <c r="M847" s="122"/>
      <c r="N847" s="122"/>
      <c r="O847" s="122"/>
      <c r="P847" s="122"/>
      <c r="Q847" s="122"/>
      <c r="R847" s="122"/>
      <c r="S847" s="122"/>
      <c r="T847" s="122"/>
      <c r="U847" s="122"/>
      <c r="V847" s="122"/>
      <c r="W847" s="122"/>
      <c r="X847" s="122"/>
      <c r="Y847" s="122"/>
      <c r="Z847" s="122"/>
    </row>
    <row r="848" ht="15.75" customHeight="1">
      <c r="A848" s="122"/>
      <c r="B848" s="122"/>
      <c r="C848" s="122"/>
      <c r="D848" s="122"/>
      <c r="E848" s="122"/>
      <c r="F848" s="122"/>
      <c r="G848" s="122"/>
      <c r="H848" s="122"/>
      <c r="I848" s="122"/>
      <c r="J848" s="122"/>
      <c r="K848" s="122"/>
      <c r="L848" s="122"/>
      <c r="M848" s="122"/>
      <c r="N848" s="122"/>
      <c r="O848" s="122"/>
      <c r="P848" s="122"/>
      <c r="Q848" s="122"/>
      <c r="R848" s="122"/>
      <c r="S848" s="122"/>
      <c r="T848" s="122"/>
      <c r="U848" s="122"/>
      <c r="V848" s="122"/>
      <c r="W848" s="122"/>
      <c r="X848" s="122"/>
      <c r="Y848" s="122"/>
      <c r="Z848" s="122"/>
    </row>
    <row r="849" ht="15.75" customHeight="1">
      <c r="A849" s="122"/>
      <c r="B849" s="122"/>
      <c r="C849" s="122"/>
      <c r="D849" s="122"/>
      <c r="E849" s="122"/>
      <c r="F849" s="122"/>
      <c r="G849" s="122"/>
      <c r="H849" s="122"/>
      <c r="I849" s="122"/>
      <c r="J849" s="122"/>
      <c r="K849" s="122"/>
      <c r="L849" s="122"/>
      <c r="M849" s="122"/>
      <c r="N849" s="122"/>
      <c r="O849" s="122"/>
      <c r="P849" s="122"/>
      <c r="Q849" s="122"/>
      <c r="R849" s="122"/>
      <c r="S849" s="122"/>
      <c r="T849" s="122"/>
      <c r="U849" s="122"/>
      <c r="V849" s="122"/>
      <c r="W849" s="122"/>
      <c r="X849" s="122"/>
      <c r="Y849" s="122"/>
      <c r="Z849" s="122"/>
    </row>
    <row r="850" ht="15.75" customHeight="1">
      <c r="A850" s="122"/>
      <c r="B850" s="122"/>
      <c r="C850" s="122"/>
      <c r="D850" s="122"/>
      <c r="E850" s="122"/>
      <c r="F850" s="122"/>
      <c r="G850" s="122"/>
      <c r="H850" s="122"/>
      <c r="I850" s="122"/>
      <c r="J850" s="122"/>
      <c r="K850" s="122"/>
      <c r="L850" s="122"/>
      <c r="M850" s="122"/>
      <c r="N850" s="122"/>
      <c r="O850" s="122"/>
      <c r="P850" s="122"/>
      <c r="Q850" s="122"/>
      <c r="R850" s="122"/>
      <c r="S850" s="122"/>
      <c r="T850" s="122"/>
      <c r="U850" s="122"/>
      <c r="V850" s="122"/>
      <c r="W850" s="122"/>
      <c r="X850" s="122"/>
      <c r="Y850" s="122"/>
      <c r="Z850" s="122"/>
    </row>
    <row r="851" ht="15.75" customHeight="1">
      <c r="A851" s="122"/>
      <c r="B851" s="122"/>
      <c r="C851" s="122"/>
      <c r="D851" s="122"/>
      <c r="E851" s="122"/>
      <c r="F851" s="122"/>
      <c r="G851" s="122"/>
      <c r="H851" s="122"/>
      <c r="I851" s="122"/>
      <c r="J851" s="122"/>
      <c r="K851" s="122"/>
      <c r="L851" s="122"/>
      <c r="M851" s="122"/>
      <c r="N851" s="122"/>
      <c r="O851" s="122"/>
      <c r="P851" s="122"/>
      <c r="Q851" s="122"/>
      <c r="R851" s="122"/>
      <c r="S851" s="122"/>
      <c r="T851" s="122"/>
      <c r="U851" s="122"/>
      <c r="V851" s="122"/>
      <c r="W851" s="122"/>
      <c r="X851" s="122"/>
      <c r="Y851" s="122"/>
      <c r="Z851" s="122"/>
    </row>
    <row r="852" ht="15.75" customHeight="1">
      <c r="A852" s="122"/>
      <c r="B852" s="122"/>
      <c r="C852" s="122"/>
      <c r="D852" s="122"/>
      <c r="E852" s="122"/>
      <c r="F852" s="122"/>
      <c r="G852" s="122"/>
      <c r="H852" s="122"/>
      <c r="I852" s="122"/>
      <c r="J852" s="122"/>
      <c r="K852" s="122"/>
      <c r="L852" s="122"/>
      <c r="M852" s="122"/>
      <c r="N852" s="122"/>
      <c r="O852" s="122"/>
      <c r="P852" s="122"/>
      <c r="Q852" s="122"/>
      <c r="R852" s="122"/>
      <c r="S852" s="122"/>
      <c r="T852" s="122"/>
      <c r="U852" s="122"/>
      <c r="V852" s="122"/>
      <c r="W852" s="122"/>
      <c r="X852" s="122"/>
      <c r="Y852" s="122"/>
      <c r="Z852" s="122"/>
    </row>
    <row r="853" ht="15.75" customHeight="1">
      <c r="A853" s="122"/>
      <c r="B853" s="122"/>
      <c r="C853" s="122"/>
      <c r="D853" s="122"/>
      <c r="E853" s="122"/>
      <c r="F853" s="122"/>
      <c r="G853" s="122"/>
      <c r="H853" s="122"/>
      <c r="I853" s="122"/>
      <c r="J853" s="122"/>
      <c r="K853" s="122"/>
      <c r="L853" s="122"/>
      <c r="M853" s="122"/>
      <c r="N853" s="122"/>
      <c r="O853" s="122"/>
      <c r="P853" s="122"/>
      <c r="Q853" s="122"/>
      <c r="R853" s="122"/>
      <c r="S853" s="122"/>
      <c r="T853" s="122"/>
      <c r="U853" s="122"/>
      <c r="V853" s="122"/>
      <c r="W853" s="122"/>
      <c r="X853" s="122"/>
      <c r="Y853" s="122"/>
      <c r="Z853" s="122"/>
    </row>
    <row r="854" ht="15.75" customHeight="1">
      <c r="A854" s="122"/>
      <c r="B854" s="122"/>
      <c r="C854" s="122"/>
      <c r="D854" s="122"/>
      <c r="E854" s="122"/>
      <c r="F854" s="122"/>
      <c r="G854" s="122"/>
      <c r="H854" s="122"/>
      <c r="I854" s="122"/>
      <c r="J854" s="122"/>
      <c r="K854" s="122"/>
      <c r="L854" s="122"/>
      <c r="M854" s="122"/>
      <c r="N854" s="122"/>
      <c r="O854" s="122"/>
      <c r="P854" s="122"/>
      <c r="Q854" s="122"/>
      <c r="R854" s="122"/>
      <c r="S854" s="122"/>
      <c r="T854" s="122"/>
      <c r="U854" s="122"/>
      <c r="V854" s="122"/>
      <c r="W854" s="122"/>
      <c r="X854" s="122"/>
      <c r="Y854" s="122"/>
      <c r="Z854" s="122"/>
    </row>
    <row r="855" ht="15.75" customHeight="1">
      <c r="A855" s="122"/>
      <c r="B855" s="122"/>
      <c r="C855" s="122"/>
      <c r="D855" s="122"/>
      <c r="E855" s="122"/>
      <c r="F855" s="122"/>
      <c r="G855" s="122"/>
      <c r="H855" s="122"/>
      <c r="I855" s="122"/>
      <c r="J855" s="122"/>
      <c r="K855" s="122"/>
      <c r="L855" s="122"/>
      <c r="M855" s="122"/>
      <c r="N855" s="122"/>
      <c r="O855" s="122"/>
      <c r="P855" s="122"/>
      <c r="Q855" s="122"/>
      <c r="R855" s="122"/>
      <c r="S855" s="122"/>
      <c r="T855" s="122"/>
      <c r="U855" s="122"/>
      <c r="V855" s="122"/>
      <c r="W855" s="122"/>
      <c r="X855" s="122"/>
      <c r="Y855" s="122"/>
      <c r="Z855" s="122"/>
    </row>
    <row r="856" ht="15.75" customHeight="1">
      <c r="A856" s="122"/>
      <c r="B856" s="122"/>
      <c r="C856" s="122"/>
      <c r="D856" s="122"/>
      <c r="E856" s="122"/>
      <c r="F856" s="122"/>
      <c r="G856" s="122"/>
      <c r="H856" s="122"/>
      <c r="I856" s="122"/>
      <c r="J856" s="122"/>
      <c r="K856" s="122"/>
      <c r="L856" s="122"/>
      <c r="M856" s="122"/>
      <c r="N856" s="122"/>
      <c r="O856" s="122"/>
      <c r="P856" s="122"/>
      <c r="Q856" s="122"/>
      <c r="R856" s="122"/>
      <c r="S856" s="122"/>
      <c r="T856" s="122"/>
      <c r="U856" s="122"/>
      <c r="V856" s="122"/>
      <c r="W856" s="122"/>
      <c r="X856" s="122"/>
      <c r="Y856" s="122"/>
      <c r="Z856" s="122"/>
    </row>
    <row r="857" ht="15.75" customHeight="1">
      <c r="A857" s="122"/>
      <c r="B857" s="122"/>
      <c r="C857" s="122"/>
      <c r="D857" s="122"/>
      <c r="E857" s="122"/>
      <c r="F857" s="122"/>
      <c r="G857" s="122"/>
      <c r="H857" s="122"/>
      <c r="I857" s="122"/>
      <c r="J857" s="122"/>
      <c r="K857" s="122"/>
      <c r="L857" s="122"/>
      <c r="M857" s="122"/>
      <c r="N857" s="122"/>
      <c r="O857" s="122"/>
      <c r="P857" s="122"/>
      <c r="Q857" s="122"/>
      <c r="R857" s="122"/>
      <c r="S857" s="122"/>
      <c r="T857" s="122"/>
      <c r="U857" s="122"/>
      <c r="V857" s="122"/>
      <c r="W857" s="122"/>
      <c r="X857" s="122"/>
      <c r="Y857" s="122"/>
      <c r="Z857" s="122"/>
    </row>
    <row r="858" ht="15.75" customHeight="1">
      <c r="A858" s="122"/>
      <c r="B858" s="122"/>
      <c r="C858" s="122"/>
      <c r="D858" s="122"/>
      <c r="E858" s="122"/>
      <c r="F858" s="122"/>
      <c r="G858" s="122"/>
      <c r="H858" s="122"/>
      <c r="I858" s="122"/>
      <c r="J858" s="122"/>
      <c r="K858" s="122"/>
      <c r="L858" s="122"/>
      <c r="M858" s="122"/>
      <c r="N858" s="122"/>
      <c r="O858" s="122"/>
      <c r="P858" s="122"/>
      <c r="Q858" s="122"/>
      <c r="R858" s="122"/>
      <c r="S858" s="122"/>
      <c r="T858" s="122"/>
      <c r="U858" s="122"/>
      <c r="V858" s="122"/>
      <c r="W858" s="122"/>
      <c r="X858" s="122"/>
      <c r="Y858" s="122"/>
      <c r="Z858" s="122"/>
    </row>
    <row r="859" ht="15.75" customHeight="1">
      <c r="A859" s="122"/>
      <c r="B859" s="122"/>
      <c r="C859" s="122"/>
      <c r="D859" s="122"/>
      <c r="E859" s="122"/>
      <c r="F859" s="122"/>
      <c r="G859" s="122"/>
      <c r="H859" s="122"/>
      <c r="I859" s="122"/>
      <c r="J859" s="122"/>
      <c r="K859" s="122"/>
      <c r="L859" s="122"/>
      <c r="M859" s="122"/>
      <c r="N859" s="122"/>
      <c r="O859" s="122"/>
      <c r="P859" s="122"/>
      <c r="Q859" s="122"/>
      <c r="R859" s="122"/>
      <c r="S859" s="122"/>
      <c r="T859" s="122"/>
      <c r="U859" s="122"/>
      <c r="V859" s="122"/>
      <c r="W859" s="122"/>
      <c r="X859" s="122"/>
      <c r="Y859" s="122"/>
      <c r="Z859" s="122"/>
    </row>
    <row r="860" ht="15.75" customHeight="1">
      <c r="A860" s="122"/>
      <c r="B860" s="122"/>
      <c r="C860" s="122"/>
      <c r="D860" s="122"/>
      <c r="E860" s="122"/>
      <c r="F860" s="122"/>
      <c r="G860" s="122"/>
      <c r="H860" s="122"/>
      <c r="I860" s="122"/>
      <c r="J860" s="122"/>
      <c r="K860" s="122"/>
      <c r="L860" s="122"/>
      <c r="M860" s="122"/>
      <c r="N860" s="122"/>
      <c r="O860" s="122"/>
      <c r="P860" s="122"/>
      <c r="Q860" s="122"/>
      <c r="R860" s="122"/>
      <c r="S860" s="122"/>
      <c r="T860" s="122"/>
      <c r="U860" s="122"/>
      <c r="V860" s="122"/>
      <c r="W860" s="122"/>
      <c r="X860" s="122"/>
      <c r="Y860" s="122"/>
      <c r="Z860" s="122"/>
    </row>
    <row r="861" ht="15.75" customHeight="1">
      <c r="A861" s="122"/>
      <c r="B861" s="122"/>
      <c r="C861" s="122"/>
      <c r="D861" s="122"/>
      <c r="E861" s="122"/>
      <c r="F861" s="122"/>
      <c r="G861" s="122"/>
      <c r="H861" s="122"/>
      <c r="I861" s="122"/>
      <c r="J861" s="122"/>
      <c r="K861" s="122"/>
      <c r="L861" s="122"/>
      <c r="M861" s="122"/>
      <c r="N861" s="122"/>
      <c r="O861" s="122"/>
      <c r="P861" s="122"/>
      <c r="Q861" s="122"/>
      <c r="R861" s="122"/>
      <c r="S861" s="122"/>
      <c r="T861" s="122"/>
      <c r="U861" s="122"/>
      <c r="V861" s="122"/>
      <c r="W861" s="122"/>
      <c r="X861" s="122"/>
      <c r="Y861" s="122"/>
      <c r="Z861" s="122"/>
    </row>
    <row r="862" ht="15.75" customHeight="1">
      <c r="A862" s="122"/>
      <c r="B862" s="122"/>
      <c r="C862" s="122"/>
      <c r="D862" s="122"/>
      <c r="E862" s="122"/>
      <c r="F862" s="122"/>
      <c r="G862" s="122"/>
      <c r="H862" s="122"/>
      <c r="I862" s="122"/>
      <c r="J862" s="122"/>
      <c r="K862" s="122"/>
      <c r="L862" s="122"/>
      <c r="M862" s="122"/>
      <c r="N862" s="122"/>
      <c r="O862" s="122"/>
      <c r="P862" s="122"/>
      <c r="Q862" s="122"/>
      <c r="R862" s="122"/>
      <c r="S862" s="122"/>
      <c r="T862" s="122"/>
      <c r="U862" s="122"/>
      <c r="V862" s="122"/>
      <c r="W862" s="122"/>
      <c r="X862" s="122"/>
      <c r="Y862" s="122"/>
      <c r="Z862" s="122"/>
    </row>
    <row r="863" ht="15.75" customHeight="1">
      <c r="A863" s="122"/>
      <c r="B863" s="122"/>
      <c r="C863" s="122"/>
      <c r="D863" s="122"/>
      <c r="E863" s="122"/>
      <c r="F863" s="122"/>
      <c r="G863" s="122"/>
      <c r="H863" s="122"/>
      <c r="I863" s="122"/>
      <c r="J863" s="122"/>
      <c r="K863" s="122"/>
      <c r="L863" s="122"/>
      <c r="M863" s="122"/>
      <c r="N863" s="122"/>
      <c r="O863" s="122"/>
      <c r="P863" s="122"/>
      <c r="Q863" s="122"/>
      <c r="R863" s="122"/>
      <c r="S863" s="122"/>
      <c r="T863" s="122"/>
      <c r="U863" s="122"/>
      <c r="V863" s="122"/>
      <c r="W863" s="122"/>
      <c r="X863" s="122"/>
      <c r="Y863" s="122"/>
      <c r="Z863" s="122"/>
    </row>
    <row r="864" ht="15.75" customHeight="1">
      <c r="A864" s="122"/>
      <c r="B864" s="122"/>
      <c r="C864" s="122"/>
      <c r="D864" s="122"/>
      <c r="E864" s="122"/>
      <c r="F864" s="122"/>
      <c r="G864" s="122"/>
      <c r="H864" s="122"/>
      <c r="I864" s="122"/>
      <c r="J864" s="122"/>
      <c r="K864" s="122"/>
      <c r="L864" s="122"/>
      <c r="M864" s="122"/>
      <c r="N864" s="122"/>
      <c r="O864" s="122"/>
      <c r="P864" s="122"/>
      <c r="Q864" s="122"/>
      <c r="R864" s="122"/>
      <c r="S864" s="122"/>
      <c r="T864" s="122"/>
      <c r="U864" s="122"/>
      <c r="V864" s="122"/>
      <c r="W864" s="122"/>
      <c r="X864" s="122"/>
      <c r="Y864" s="122"/>
      <c r="Z864" s="122"/>
    </row>
    <row r="865" ht="15.75" customHeight="1">
      <c r="A865" s="122"/>
      <c r="B865" s="122"/>
      <c r="C865" s="122"/>
      <c r="D865" s="122"/>
      <c r="E865" s="122"/>
      <c r="F865" s="122"/>
      <c r="G865" s="122"/>
      <c r="H865" s="122"/>
      <c r="I865" s="122"/>
      <c r="J865" s="122"/>
      <c r="K865" s="122"/>
      <c r="L865" s="122"/>
      <c r="M865" s="122"/>
      <c r="N865" s="122"/>
      <c r="O865" s="122"/>
      <c r="P865" s="122"/>
      <c r="Q865" s="122"/>
      <c r="R865" s="122"/>
      <c r="S865" s="122"/>
      <c r="T865" s="122"/>
      <c r="U865" s="122"/>
      <c r="V865" s="122"/>
      <c r="W865" s="122"/>
      <c r="X865" s="122"/>
      <c r="Y865" s="122"/>
      <c r="Z865" s="122"/>
    </row>
    <row r="866" ht="15.75" customHeight="1">
      <c r="A866" s="122"/>
      <c r="B866" s="122"/>
      <c r="C866" s="122"/>
      <c r="D866" s="122"/>
      <c r="E866" s="122"/>
      <c r="F866" s="122"/>
      <c r="G866" s="122"/>
      <c r="H866" s="122"/>
      <c r="I866" s="122"/>
      <c r="J866" s="122"/>
      <c r="K866" s="122"/>
      <c r="L866" s="122"/>
      <c r="M866" s="122"/>
      <c r="N866" s="122"/>
      <c r="O866" s="122"/>
      <c r="P866" s="122"/>
      <c r="Q866" s="122"/>
      <c r="R866" s="122"/>
      <c r="S866" s="122"/>
      <c r="T866" s="122"/>
      <c r="U866" s="122"/>
      <c r="V866" s="122"/>
      <c r="W866" s="122"/>
      <c r="X866" s="122"/>
      <c r="Y866" s="122"/>
      <c r="Z866" s="122"/>
    </row>
    <row r="867" ht="15.75" customHeight="1">
      <c r="A867" s="122"/>
      <c r="B867" s="122"/>
      <c r="C867" s="122"/>
      <c r="D867" s="122"/>
      <c r="E867" s="122"/>
      <c r="F867" s="122"/>
      <c r="G867" s="122"/>
      <c r="H867" s="122"/>
      <c r="I867" s="122"/>
      <c r="J867" s="122"/>
      <c r="K867" s="122"/>
      <c r="L867" s="122"/>
      <c r="M867" s="122"/>
      <c r="N867" s="122"/>
      <c r="O867" s="122"/>
      <c r="P867" s="122"/>
      <c r="Q867" s="122"/>
      <c r="R867" s="122"/>
      <c r="S867" s="122"/>
      <c r="T867" s="122"/>
      <c r="U867" s="122"/>
      <c r="V867" s="122"/>
      <c r="W867" s="122"/>
      <c r="X867" s="122"/>
      <c r="Y867" s="122"/>
      <c r="Z867" s="122"/>
    </row>
    <row r="868" ht="15.75" customHeight="1">
      <c r="A868" s="122"/>
      <c r="B868" s="122"/>
      <c r="C868" s="122"/>
      <c r="D868" s="122"/>
      <c r="E868" s="122"/>
      <c r="F868" s="122"/>
      <c r="G868" s="122"/>
      <c r="H868" s="122"/>
      <c r="I868" s="122"/>
      <c r="J868" s="122"/>
      <c r="K868" s="122"/>
      <c r="L868" s="122"/>
      <c r="M868" s="122"/>
      <c r="N868" s="122"/>
      <c r="O868" s="122"/>
      <c r="P868" s="122"/>
      <c r="Q868" s="122"/>
      <c r="R868" s="122"/>
      <c r="S868" s="122"/>
      <c r="T868" s="122"/>
      <c r="U868" s="122"/>
      <c r="V868" s="122"/>
      <c r="W868" s="122"/>
      <c r="X868" s="122"/>
      <c r="Y868" s="122"/>
      <c r="Z868" s="122"/>
    </row>
    <row r="869" ht="15.75" customHeight="1">
      <c r="A869" s="122"/>
      <c r="B869" s="122"/>
      <c r="C869" s="122"/>
      <c r="D869" s="122"/>
      <c r="E869" s="122"/>
      <c r="F869" s="122"/>
      <c r="G869" s="122"/>
      <c r="H869" s="122"/>
      <c r="I869" s="122"/>
      <c r="J869" s="122"/>
      <c r="K869" s="122"/>
      <c r="L869" s="122"/>
      <c r="M869" s="122"/>
      <c r="N869" s="122"/>
      <c r="O869" s="122"/>
      <c r="P869" s="122"/>
      <c r="Q869" s="122"/>
      <c r="R869" s="122"/>
      <c r="S869" s="122"/>
      <c r="T869" s="122"/>
      <c r="U869" s="122"/>
      <c r="V869" s="122"/>
      <c r="W869" s="122"/>
      <c r="X869" s="122"/>
      <c r="Y869" s="122"/>
      <c r="Z869" s="122"/>
    </row>
    <row r="870" ht="15.75" customHeight="1">
      <c r="A870" s="122"/>
      <c r="B870" s="122"/>
      <c r="C870" s="122"/>
      <c r="D870" s="122"/>
      <c r="E870" s="122"/>
      <c r="F870" s="122"/>
      <c r="G870" s="122"/>
      <c r="H870" s="122"/>
      <c r="I870" s="122"/>
      <c r="J870" s="122"/>
      <c r="K870" s="122"/>
      <c r="L870" s="122"/>
      <c r="M870" s="122"/>
      <c r="N870" s="122"/>
      <c r="O870" s="122"/>
      <c r="P870" s="122"/>
      <c r="Q870" s="122"/>
      <c r="R870" s="122"/>
      <c r="S870" s="122"/>
      <c r="T870" s="122"/>
      <c r="U870" s="122"/>
      <c r="V870" s="122"/>
      <c r="W870" s="122"/>
      <c r="X870" s="122"/>
      <c r="Y870" s="122"/>
      <c r="Z870" s="122"/>
    </row>
    <row r="871" ht="15.75" customHeight="1">
      <c r="A871" s="122"/>
      <c r="B871" s="122"/>
      <c r="C871" s="122"/>
      <c r="D871" s="122"/>
      <c r="E871" s="122"/>
      <c r="F871" s="122"/>
      <c r="G871" s="122"/>
      <c r="H871" s="122"/>
      <c r="I871" s="122"/>
      <c r="J871" s="122"/>
      <c r="K871" s="122"/>
      <c r="L871" s="122"/>
      <c r="M871" s="122"/>
      <c r="N871" s="122"/>
      <c r="O871" s="122"/>
      <c r="P871" s="122"/>
      <c r="Q871" s="122"/>
      <c r="R871" s="122"/>
      <c r="S871" s="122"/>
      <c r="T871" s="122"/>
      <c r="U871" s="122"/>
      <c r="V871" s="122"/>
      <c r="W871" s="122"/>
      <c r="X871" s="122"/>
      <c r="Y871" s="122"/>
      <c r="Z871" s="122"/>
    </row>
    <row r="872" ht="15.75" customHeight="1">
      <c r="A872" s="122"/>
      <c r="B872" s="122"/>
      <c r="C872" s="122"/>
      <c r="D872" s="122"/>
      <c r="E872" s="122"/>
      <c r="F872" s="122"/>
      <c r="G872" s="122"/>
      <c r="H872" s="122"/>
      <c r="I872" s="122"/>
      <c r="J872" s="122"/>
      <c r="K872" s="122"/>
      <c r="L872" s="122"/>
      <c r="M872" s="122"/>
      <c r="N872" s="122"/>
      <c r="O872" s="122"/>
      <c r="P872" s="122"/>
      <c r="Q872" s="122"/>
      <c r="R872" s="122"/>
      <c r="S872" s="122"/>
      <c r="T872" s="122"/>
      <c r="U872" s="122"/>
      <c r="V872" s="122"/>
      <c r="W872" s="122"/>
      <c r="X872" s="122"/>
      <c r="Y872" s="122"/>
      <c r="Z872" s="122"/>
    </row>
    <row r="873" ht="15.75" customHeight="1">
      <c r="A873" s="122"/>
      <c r="B873" s="122"/>
      <c r="C873" s="122"/>
      <c r="D873" s="122"/>
      <c r="E873" s="122"/>
      <c r="F873" s="122"/>
      <c r="G873" s="122"/>
      <c r="H873" s="122"/>
      <c r="I873" s="122"/>
      <c r="J873" s="122"/>
      <c r="K873" s="122"/>
      <c r="L873" s="122"/>
      <c r="M873" s="122"/>
      <c r="N873" s="122"/>
      <c r="O873" s="122"/>
      <c r="P873" s="122"/>
      <c r="Q873" s="122"/>
      <c r="R873" s="122"/>
      <c r="S873" s="122"/>
      <c r="T873" s="122"/>
      <c r="U873" s="122"/>
      <c r="V873" s="122"/>
      <c r="W873" s="122"/>
      <c r="X873" s="122"/>
      <c r="Y873" s="122"/>
      <c r="Z873" s="122"/>
    </row>
    <row r="874" ht="15.75" customHeight="1">
      <c r="A874" s="122"/>
      <c r="B874" s="122"/>
      <c r="C874" s="122"/>
      <c r="D874" s="122"/>
      <c r="E874" s="122"/>
      <c r="F874" s="122"/>
      <c r="G874" s="122"/>
      <c r="H874" s="122"/>
      <c r="I874" s="122"/>
      <c r="J874" s="122"/>
      <c r="K874" s="122"/>
      <c r="L874" s="122"/>
      <c r="M874" s="122"/>
      <c r="N874" s="122"/>
      <c r="O874" s="122"/>
      <c r="P874" s="122"/>
      <c r="Q874" s="122"/>
      <c r="R874" s="122"/>
      <c r="S874" s="122"/>
      <c r="T874" s="122"/>
      <c r="U874" s="122"/>
      <c r="V874" s="122"/>
      <c r="W874" s="122"/>
      <c r="X874" s="122"/>
      <c r="Y874" s="122"/>
      <c r="Z874" s="122"/>
    </row>
    <row r="875" ht="15.75" customHeight="1">
      <c r="A875" s="122"/>
      <c r="B875" s="122"/>
      <c r="C875" s="122"/>
      <c r="D875" s="122"/>
      <c r="E875" s="122"/>
      <c r="F875" s="122"/>
      <c r="G875" s="122"/>
      <c r="H875" s="122"/>
      <c r="I875" s="122"/>
      <c r="J875" s="122"/>
      <c r="K875" s="122"/>
      <c r="L875" s="122"/>
      <c r="M875" s="122"/>
      <c r="N875" s="122"/>
      <c r="O875" s="122"/>
      <c r="P875" s="122"/>
      <c r="Q875" s="122"/>
      <c r="R875" s="122"/>
      <c r="S875" s="122"/>
      <c r="T875" s="122"/>
      <c r="U875" s="122"/>
      <c r="V875" s="122"/>
      <c r="W875" s="122"/>
      <c r="X875" s="122"/>
      <c r="Y875" s="122"/>
      <c r="Z875" s="122"/>
    </row>
    <row r="876" ht="15.75" customHeight="1">
      <c r="A876" s="122"/>
      <c r="B876" s="122"/>
      <c r="C876" s="122"/>
      <c r="D876" s="122"/>
      <c r="E876" s="122"/>
      <c r="F876" s="122"/>
      <c r="G876" s="122"/>
      <c r="H876" s="122"/>
      <c r="I876" s="122"/>
      <c r="J876" s="122"/>
      <c r="K876" s="122"/>
      <c r="L876" s="122"/>
      <c r="M876" s="122"/>
      <c r="N876" s="122"/>
      <c r="O876" s="122"/>
      <c r="P876" s="122"/>
      <c r="Q876" s="122"/>
      <c r="R876" s="122"/>
      <c r="S876" s="122"/>
      <c r="T876" s="122"/>
      <c r="U876" s="122"/>
      <c r="V876" s="122"/>
      <c r="W876" s="122"/>
      <c r="X876" s="122"/>
      <c r="Y876" s="122"/>
      <c r="Z876" s="122"/>
    </row>
    <row r="877" ht="15.75" customHeight="1">
      <c r="A877" s="122"/>
      <c r="B877" s="122"/>
      <c r="C877" s="122"/>
      <c r="D877" s="122"/>
      <c r="E877" s="122"/>
      <c r="F877" s="122"/>
      <c r="G877" s="122"/>
      <c r="H877" s="122"/>
      <c r="I877" s="122"/>
      <c r="J877" s="122"/>
      <c r="K877" s="122"/>
      <c r="L877" s="122"/>
      <c r="M877" s="122"/>
      <c r="N877" s="122"/>
      <c r="O877" s="122"/>
      <c r="P877" s="122"/>
      <c r="Q877" s="122"/>
      <c r="R877" s="122"/>
      <c r="S877" s="122"/>
      <c r="T877" s="122"/>
      <c r="U877" s="122"/>
      <c r="V877" s="122"/>
      <c r="W877" s="122"/>
      <c r="X877" s="122"/>
      <c r="Y877" s="122"/>
      <c r="Z877" s="122"/>
    </row>
    <row r="878" ht="15.75" customHeight="1">
      <c r="A878" s="122"/>
      <c r="B878" s="122"/>
      <c r="C878" s="122"/>
      <c r="D878" s="122"/>
      <c r="E878" s="122"/>
      <c r="F878" s="122"/>
      <c r="G878" s="122"/>
      <c r="H878" s="122"/>
      <c r="I878" s="122"/>
      <c r="J878" s="122"/>
      <c r="K878" s="122"/>
      <c r="L878" s="122"/>
      <c r="M878" s="122"/>
      <c r="N878" s="122"/>
      <c r="O878" s="122"/>
      <c r="P878" s="122"/>
      <c r="Q878" s="122"/>
      <c r="R878" s="122"/>
      <c r="S878" s="122"/>
      <c r="T878" s="122"/>
      <c r="U878" s="122"/>
      <c r="V878" s="122"/>
      <c r="W878" s="122"/>
      <c r="X878" s="122"/>
      <c r="Y878" s="122"/>
      <c r="Z878" s="122"/>
    </row>
    <row r="879" ht="15.75" customHeight="1">
      <c r="A879" s="122"/>
      <c r="B879" s="122"/>
      <c r="C879" s="122"/>
      <c r="D879" s="122"/>
      <c r="E879" s="122"/>
      <c r="F879" s="122"/>
      <c r="G879" s="122"/>
      <c r="H879" s="122"/>
      <c r="I879" s="122"/>
      <c r="J879" s="122"/>
      <c r="K879" s="122"/>
      <c r="L879" s="122"/>
      <c r="M879" s="122"/>
      <c r="N879" s="122"/>
      <c r="O879" s="122"/>
      <c r="P879" s="122"/>
      <c r="Q879" s="122"/>
      <c r="R879" s="122"/>
      <c r="S879" s="122"/>
      <c r="T879" s="122"/>
      <c r="U879" s="122"/>
      <c r="V879" s="122"/>
      <c r="W879" s="122"/>
      <c r="X879" s="122"/>
      <c r="Y879" s="122"/>
      <c r="Z879" s="122"/>
    </row>
    <row r="880" ht="15.75" customHeight="1">
      <c r="A880" s="122"/>
      <c r="B880" s="122"/>
      <c r="C880" s="122"/>
      <c r="D880" s="122"/>
      <c r="E880" s="122"/>
      <c r="F880" s="122"/>
      <c r="G880" s="122"/>
      <c r="H880" s="122"/>
      <c r="I880" s="122"/>
      <c r="J880" s="122"/>
      <c r="K880" s="122"/>
      <c r="L880" s="122"/>
      <c r="M880" s="122"/>
      <c r="N880" s="122"/>
      <c r="O880" s="122"/>
      <c r="P880" s="122"/>
      <c r="Q880" s="122"/>
      <c r="R880" s="122"/>
      <c r="S880" s="122"/>
      <c r="T880" s="122"/>
      <c r="U880" s="122"/>
      <c r="V880" s="122"/>
      <c r="W880" s="122"/>
      <c r="X880" s="122"/>
      <c r="Y880" s="122"/>
      <c r="Z880" s="122"/>
    </row>
    <row r="881" ht="15.75" customHeight="1">
      <c r="A881" s="122"/>
      <c r="B881" s="122"/>
      <c r="C881" s="122"/>
      <c r="D881" s="122"/>
      <c r="E881" s="122"/>
      <c r="F881" s="122"/>
      <c r="G881" s="122"/>
      <c r="H881" s="122"/>
      <c r="I881" s="122"/>
      <c r="J881" s="122"/>
      <c r="K881" s="122"/>
      <c r="L881" s="122"/>
      <c r="M881" s="122"/>
      <c r="N881" s="122"/>
      <c r="O881" s="122"/>
      <c r="P881" s="122"/>
      <c r="Q881" s="122"/>
      <c r="R881" s="122"/>
      <c r="S881" s="122"/>
      <c r="T881" s="122"/>
      <c r="U881" s="122"/>
      <c r="V881" s="122"/>
      <c r="W881" s="122"/>
      <c r="X881" s="122"/>
      <c r="Y881" s="122"/>
      <c r="Z881" s="122"/>
    </row>
    <row r="882" ht="15.75" customHeight="1">
      <c r="A882" s="122"/>
      <c r="B882" s="122"/>
      <c r="C882" s="122"/>
      <c r="D882" s="122"/>
      <c r="E882" s="122"/>
      <c r="F882" s="122"/>
      <c r="G882" s="122"/>
      <c r="H882" s="122"/>
      <c r="I882" s="122"/>
      <c r="J882" s="122"/>
      <c r="K882" s="122"/>
      <c r="L882" s="122"/>
      <c r="M882" s="122"/>
      <c r="N882" s="122"/>
      <c r="O882" s="122"/>
      <c r="P882" s="122"/>
      <c r="Q882" s="122"/>
      <c r="R882" s="122"/>
      <c r="S882" s="122"/>
      <c r="T882" s="122"/>
      <c r="U882" s="122"/>
      <c r="V882" s="122"/>
      <c r="W882" s="122"/>
      <c r="X882" s="122"/>
      <c r="Y882" s="122"/>
      <c r="Z882" s="122"/>
    </row>
    <row r="883" ht="15.75" customHeight="1">
      <c r="A883" s="122"/>
      <c r="B883" s="122"/>
      <c r="C883" s="122"/>
      <c r="D883" s="122"/>
      <c r="E883" s="122"/>
      <c r="F883" s="122"/>
      <c r="G883" s="122"/>
      <c r="H883" s="122"/>
      <c r="I883" s="122"/>
      <c r="J883" s="122"/>
      <c r="K883" s="122"/>
      <c r="L883" s="122"/>
      <c r="M883" s="122"/>
      <c r="N883" s="122"/>
      <c r="O883" s="122"/>
      <c r="P883" s="122"/>
      <c r="Q883" s="122"/>
      <c r="R883" s="122"/>
      <c r="S883" s="122"/>
      <c r="T883" s="122"/>
      <c r="U883" s="122"/>
      <c r="V883" s="122"/>
      <c r="W883" s="122"/>
      <c r="X883" s="122"/>
      <c r="Y883" s="122"/>
      <c r="Z883" s="122"/>
    </row>
    <row r="884" ht="15.75" customHeight="1">
      <c r="A884" s="122"/>
      <c r="B884" s="122"/>
      <c r="C884" s="122"/>
      <c r="D884" s="122"/>
      <c r="E884" s="122"/>
      <c r="F884" s="122"/>
      <c r="G884" s="122"/>
      <c r="H884" s="122"/>
      <c r="I884" s="122"/>
      <c r="J884" s="122"/>
      <c r="K884" s="122"/>
      <c r="L884" s="122"/>
      <c r="M884" s="122"/>
      <c r="N884" s="122"/>
      <c r="O884" s="122"/>
      <c r="P884" s="122"/>
      <c r="Q884" s="122"/>
      <c r="R884" s="122"/>
      <c r="S884" s="122"/>
      <c r="T884" s="122"/>
      <c r="U884" s="122"/>
      <c r="V884" s="122"/>
      <c r="W884" s="122"/>
      <c r="X884" s="122"/>
      <c r="Y884" s="122"/>
      <c r="Z884" s="122"/>
    </row>
    <row r="885" ht="15.75" customHeight="1">
      <c r="A885" s="122"/>
      <c r="B885" s="122"/>
      <c r="C885" s="122"/>
      <c r="D885" s="122"/>
      <c r="E885" s="122"/>
      <c r="F885" s="122"/>
      <c r="G885" s="122"/>
      <c r="H885" s="122"/>
      <c r="I885" s="122"/>
      <c r="J885" s="122"/>
      <c r="K885" s="122"/>
      <c r="L885" s="122"/>
      <c r="M885" s="122"/>
      <c r="N885" s="122"/>
      <c r="O885" s="122"/>
      <c r="P885" s="122"/>
      <c r="Q885" s="122"/>
      <c r="R885" s="122"/>
      <c r="S885" s="122"/>
      <c r="T885" s="122"/>
      <c r="U885" s="122"/>
      <c r="V885" s="122"/>
      <c r="W885" s="122"/>
      <c r="X885" s="122"/>
      <c r="Y885" s="122"/>
      <c r="Z885" s="122"/>
    </row>
    <row r="886" ht="15.75" customHeight="1">
      <c r="A886" s="122"/>
      <c r="B886" s="122"/>
      <c r="C886" s="122"/>
      <c r="D886" s="122"/>
      <c r="E886" s="122"/>
      <c r="F886" s="122"/>
      <c r="G886" s="122"/>
      <c r="H886" s="122"/>
      <c r="I886" s="122"/>
      <c r="J886" s="122"/>
      <c r="K886" s="122"/>
      <c r="L886" s="122"/>
      <c r="M886" s="122"/>
      <c r="N886" s="122"/>
      <c r="O886" s="122"/>
      <c r="P886" s="122"/>
      <c r="Q886" s="122"/>
      <c r="R886" s="122"/>
      <c r="S886" s="122"/>
      <c r="T886" s="122"/>
      <c r="U886" s="122"/>
      <c r="V886" s="122"/>
      <c r="W886" s="122"/>
      <c r="X886" s="122"/>
      <c r="Y886" s="122"/>
      <c r="Z886" s="122"/>
    </row>
    <row r="887" ht="15.75" customHeight="1">
      <c r="A887" s="122"/>
      <c r="B887" s="122"/>
      <c r="C887" s="122"/>
      <c r="D887" s="122"/>
      <c r="E887" s="122"/>
      <c r="F887" s="122"/>
      <c r="G887" s="122"/>
      <c r="H887" s="122"/>
      <c r="I887" s="122"/>
      <c r="J887" s="122"/>
      <c r="K887" s="122"/>
      <c r="L887" s="122"/>
      <c r="M887" s="122"/>
      <c r="N887" s="122"/>
      <c r="O887" s="122"/>
      <c r="P887" s="122"/>
      <c r="Q887" s="122"/>
      <c r="R887" s="122"/>
      <c r="S887" s="122"/>
      <c r="T887" s="122"/>
      <c r="U887" s="122"/>
      <c r="V887" s="122"/>
      <c r="W887" s="122"/>
      <c r="X887" s="122"/>
      <c r="Y887" s="122"/>
      <c r="Z887" s="122"/>
    </row>
    <row r="888" ht="15.75" customHeight="1">
      <c r="A888" s="122"/>
      <c r="B888" s="122"/>
      <c r="C888" s="122"/>
      <c r="D888" s="122"/>
      <c r="E888" s="122"/>
      <c r="F888" s="122"/>
      <c r="G888" s="122"/>
      <c r="H888" s="122"/>
      <c r="I888" s="122"/>
      <c r="J888" s="122"/>
      <c r="K888" s="122"/>
      <c r="L888" s="122"/>
      <c r="M888" s="122"/>
      <c r="N888" s="122"/>
      <c r="O888" s="122"/>
      <c r="P888" s="122"/>
      <c r="Q888" s="122"/>
      <c r="R888" s="122"/>
      <c r="S888" s="122"/>
      <c r="T888" s="122"/>
      <c r="U888" s="122"/>
      <c r="V888" s="122"/>
      <c r="W888" s="122"/>
      <c r="X888" s="122"/>
      <c r="Y888" s="122"/>
      <c r="Z888" s="122"/>
    </row>
    <row r="889" ht="15.75" customHeight="1">
      <c r="A889" s="122"/>
      <c r="B889" s="122"/>
      <c r="C889" s="122"/>
      <c r="D889" s="122"/>
      <c r="E889" s="122"/>
      <c r="F889" s="122"/>
      <c r="G889" s="122"/>
      <c r="H889" s="122"/>
      <c r="I889" s="122"/>
      <c r="J889" s="122"/>
      <c r="K889" s="122"/>
      <c r="L889" s="122"/>
      <c r="M889" s="122"/>
      <c r="N889" s="122"/>
      <c r="O889" s="122"/>
      <c r="P889" s="122"/>
      <c r="Q889" s="122"/>
      <c r="R889" s="122"/>
      <c r="S889" s="122"/>
      <c r="T889" s="122"/>
      <c r="U889" s="122"/>
      <c r="V889" s="122"/>
      <c r="W889" s="122"/>
      <c r="X889" s="122"/>
      <c r="Y889" s="122"/>
      <c r="Z889" s="122"/>
    </row>
    <row r="890" ht="15.75" customHeight="1">
      <c r="A890" s="122"/>
      <c r="B890" s="122"/>
      <c r="C890" s="122"/>
      <c r="D890" s="122"/>
      <c r="E890" s="122"/>
      <c r="F890" s="122"/>
      <c r="G890" s="122"/>
      <c r="H890" s="122"/>
      <c r="I890" s="122"/>
      <c r="J890" s="122"/>
      <c r="K890" s="122"/>
      <c r="L890" s="122"/>
      <c r="M890" s="122"/>
      <c r="N890" s="122"/>
      <c r="O890" s="122"/>
      <c r="P890" s="122"/>
      <c r="Q890" s="122"/>
      <c r="R890" s="122"/>
      <c r="S890" s="122"/>
      <c r="T890" s="122"/>
      <c r="U890" s="122"/>
      <c r="V890" s="122"/>
      <c r="W890" s="122"/>
      <c r="X890" s="122"/>
      <c r="Y890" s="122"/>
      <c r="Z890" s="122"/>
    </row>
    <row r="891" ht="15.75" customHeight="1">
      <c r="A891" s="122"/>
      <c r="B891" s="122"/>
      <c r="C891" s="122"/>
      <c r="D891" s="122"/>
      <c r="E891" s="122"/>
      <c r="F891" s="122"/>
      <c r="G891" s="122"/>
      <c r="H891" s="122"/>
      <c r="I891" s="122"/>
      <c r="J891" s="122"/>
      <c r="K891" s="122"/>
      <c r="L891" s="122"/>
      <c r="M891" s="122"/>
      <c r="N891" s="122"/>
      <c r="O891" s="122"/>
      <c r="P891" s="122"/>
      <c r="Q891" s="122"/>
      <c r="R891" s="122"/>
      <c r="S891" s="122"/>
      <c r="T891" s="122"/>
      <c r="U891" s="122"/>
      <c r="V891" s="122"/>
      <c r="W891" s="122"/>
      <c r="X891" s="122"/>
      <c r="Y891" s="122"/>
      <c r="Z891" s="122"/>
    </row>
    <row r="892" ht="15.75" customHeight="1">
      <c r="A892" s="122"/>
      <c r="B892" s="122"/>
      <c r="C892" s="122"/>
      <c r="D892" s="122"/>
      <c r="E892" s="122"/>
      <c r="F892" s="122"/>
      <c r="G892" s="122"/>
      <c r="H892" s="122"/>
      <c r="I892" s="122"/>
      <c r="J892" s="122"/>
      <c r="K892" s="122"/>
      <c r="L892" s="122"/>
      <c r="M892" s="122"/>
      <c r="N892" s="122"/>
      <c r="O892" s="122"/>
      <c r="P892" s="122"/>
      <c r="Q892" s="122"/>
      <c r="R892" s="122"/>
      <c r="S892" s="122"/>
      <c r="T892" s="122"/>
      <c r="U892" s="122"/>
      <c r="V892" s="122"/>
      <c r="W892" s="122"/>
      <c r="X892" s="122"/>
      <c r="Y892" s="122"/>
      <c r="Z892" s="122"/>
    </row>
    <row r="893" ht="15.75" customHeight="1">
      <c r="A893" s="122"/>
      <c r="B893" s="122"/>
      <c r="C893" s="122"/>
      <c r="D893" s="122"/>
      <c r="E893" s="122"/>
      <c r="F893" s="122"/>
      <c r="G893" s="122"/>
      <c r="H893" s="122"/>
      <c r="I893" s="122"/>
      <c r="J893" s="122"/>
      <c r="K893" s="122"/>
      <c r="L893" s="122"/>
      <c r="M893" s="122"/>
      <c r="N893" s="122"/>
      <c r="O893" s="122"/>
      <c r="P893" s="122"/>
      <c r="Q893" s="122"/>
      <c r="R893" s="122"/>
      <c r="S893" s="122"/>
      <c r="T893" s="122"/>
      <c r="U893" s="122"/>
      <c r="V893" s="122"/>
      <c r="W893" s="122"/>
      <c r="X893" s="122"/>
      <c r="Y893" s="122"/>
      <c r="Z893" s="122"/>
    </row>
    <row r="894" ht="15.75" customHeight="1">
      <c r="A894" s="122"/>
      <c r="B894" s="122"/>
      <c r="C894" s="122"/>
      <c r="D894" s="122"/>
      <c r="E894" s="122"/>
      <c r="F894" s="122"/>
      <c r="G894" s="122"/>
      <c r="H894" s="122"/>
      <c r="I894" s="122"/>
      <c r="J894" s="122"/>
      <c r="K894" s="122"/>
      <c r="L894" s="122"/>
      <c r="M894" s="122"/>
      <c r="N894" s="122"/>
      <c r="O894" s="122"/>
      <c r="P894" s="122"/>
      <c r="Q894" s="122"/>
      <c r="R894" s="122"/>
      <c r="S894" s="122"/>
      <c r="T894" s="122"/>
      <c r="U894" s="122"/>
      <c r="V894" s="122"/>
      <c r="W894" s="122"/>
      <c r="X894" s="122"/>
      <c r="Y894" s="122"/>
      <c r="Z894" s="122"/>
    </row>
    <row r="895" ht="15.75" customHeight="1">
      <c r="A895" s="122"/>
      <c r="B895" s="122"/>
      <c r="C895" s="122"/>
      <c r="D895" s="122"/>
      <c r="E895" s="122"/>
      <c r="F895" s="122"/>
      <c r="G895" s="122"/>
      <c r="H895" s="122"/>
      <c r="I895" s="122"/>
      <c r="J895" s="122"/>
      <c r="K895" s="122"/>
      <c r="L895" s="122"/>
      <c r="M895" s="122"/>
      <c r="N895" s="122"/>
      <c r="O895" s="122"/>
      <c r="P895" s="122"/>
      <c r="Q895" s="122"/>
      <c r="R895" s="122"/>
      <c r="S895" s="122"/>
      <c r="T895" s="122"/>
      <c r="U895" s="122"/>
      <c r="V895" s="122"/>
      <c r="W895" s="122"/>
      <c r="X895" s="122"/>
      <c r="Y895" s="122"/>
      <c r="Z895" s="122"/>
    </row>
    <row r="896" ht="15.75" customHeight="1">
      <c r="A896" s="122"/>
      <c r="B896" s="122"/>
      <c r="C896" s="122"/>
      <c r="D896" s="122"/>
      <c r="E896" s="122"/>
      <c r="F896" s="122"/>
      <c r="G896" s="122"/>
      <c r="H896" s="122"/>
      <c r="I896" s="122"/>
      <c r="J896" s="122"/>
      <c r="K896" s="122"/>
      <c r="L896" s="122"/>
      <c r="M896" s="122"/>
      <c r="N896" s="122"/>
      <c r="O896" s="122"/>
      <c r="P896" s="122"/>
      <c r="Q896" s="122"/>
      <c r="R896" s="122"/>
      <c r="S896" s="122"/>
      <c r="T896" s="122"/>
      <c r="U896" s="122"/>
      <c r="V896" s="122"/>
      <c r="W896" s="122"/>
      <c r="X896" s="122"/>
      <c r="Y896" s="122"/>
      <c r="Z896" s="122"/>
    </row>
    <row r="897" ht="15.75" customHeight="1">
      <c r="A897" s="122"/>
      <c r="B897" s="122"/>
      <c r="C897" s="122"/>
      <c r="D897" s="122"/>
      <c r="E897" s="122"/>
      <c r="F897" s="122"/>
      <c r="G897" s="122"/>
      <c r="H897" s="122"/>
      <c r="I897" s="122"/>
      <c r="J897" s="122"/>
      <c r="K897" s="122"/>
      <c r="L897" s="122"/>
      <c r="M897" s="122"/>
      <c r="N897" s="122"/>
      <c r="O897" s="122"/>
      <c r="P897" s="122"/>
      <c r="Q897" s="122"/>
      <c r="R897" s="122"/>
      <c r="S897" s="122"/>
      <c r="T897" s="122"/>
      <c r="U897" s="122"/>
      <c r="V897" s="122"/>
      <c r="W897" s="122"/>
      <c r="X897" s="122"/>
      <c r="Y897" s="122"/>
      <c r="Z897" s="122"/>
    </row>
    <row r="898" ht="15.75" customHeight="1">
      <c r="A898" s="122"/>
      <c r="B898" s="122"/>
      <c r="C898" s="122"/>
      <c r="D898" s="122"/>
      <c r="E898" s="122"/>
      <c r="F898" s="122"/>
      <c r="G898" s="122"/>
      <c r="H898" s="122"/>
      <c r="I898" s="122"/>
      <c r="J898" s="122"/>
      <c r="K898" s="122"/>
      <c r="L898" s="122"/>
      <c r="M898" s="122"/>
      <c r="N898" s="122"/>
      <c r="O898" s="122"/>
      <c r="P898" s="122"/>
      <c r="Q898" s="122"/>
      <c r="R898" s="122"/>
      <c r="S898" s="122"/>
      <c r="T898" s="122"/>
      <c r="U898" s="122"/>
      <c r="V898" s="122"/>
      <c r="W898" s="122"/>
      <c r="X898" s="122"/>
      <c r="Y898" s="122"/>
      <c r="Z898" s="122"/>
    </row>
    <row r="899" ht="15.75" customHeight="1">
      <c r="A899" s="122"/>
      <c r="B899" s="122"/>
      <c r="C899" s="122"/>
      <c r="D899" s="122"/>
      <c r="E899" s="122"/>
      <c r="F899" s="122"/>
      <c r="G899" s="122"/>
      <c r="H899" s="122"/>
      <c r="I899" s="122"/>
      <c r="J899" s="122"/>
      <c r="K899" s="122"/>
      <c r="L899" s="122"/>
      <c r="M899" s="122"/>
      <c r="N899" s="122"/>
      <c r="O899" s="122"/>
      <c r="P899" s="122"/>
      <c r="Q899" s="122"/>
      <c r="R899" s="122"/>
      <c r="S899" s="122"/>
      <c r="T899" s="122"/>
      <c r="U899" s="122"/>
      <c r="V899" s="122"/>
      <c r="W899" s="122"/>
      <c r="X899" s="122"/>
      <c r="Y899" s="122"/>
      <c r="Z899" s="122"/>
    </row>
    <row r="900" ht="15.75" customHeight="1">
      <c r="A900" s="122"/>
      <c r="B900" s="122"/>
      <c r="C900" s="122"/>
      <c r="D900" s="122"/>
      <c r="E900" s="122"/>
      <c r="F900" s="122"/>
      <c r="G900" s="122"/>
      <c r="H900" s="122"/>
      <c r="I900" s="122"/>
      <c r="J900" s="122"/>
      <c r="K900" s="122"/>
      <c r="L900" s="122"/>
      <c r="M900" s="122"/>
      <c r="N900" s="122"/>
      <c r="O900" s="122"/>
      <c r="P900" s="122"/>
      <c r="Q900" s="122"/>
      <c r="R900" s="122"/>
      <c r="S900" s="122"/>
      <c r="T900" s="122"/>
      <c r="U900" s="122"/>
      <c r="V900" s="122"/>
      <c r="W900" s="122"/>
      <c r="X900" s="122"/>
      <c r="Y900" s="122"/>
      <c r="Z900" s="122"/>
    </row>
    <row r="901" ht="15.75" customHeight="1">
      <c r="A901" s="122"/>
      <c r="B901" s="122"/>
      <c r="C901" s="122"/>
      <c r="D901" s="122"/>
      <c r="E901" s="122"/>
      <c r="F901" s="122"/>
      <c r="G901" s="122"/>
      <c r="H901" s="122"/>
      <c r="I901" s="122"/>
      <c r="J901" s="122"/>
      <c r="K901" s="122"/>
      <c r="L901" s="122"/>
      <c r="M901" s="122"/>
      <c r="N901" s="122"/>
      <c r="O901" s="122"/>
      <c r="P901" s="122"/>
      <c r="Q901" s="122"/>
      <c r="R901" s="122"/>
      <c r="S901" s="122"/>
      <c r="T901" s="122"/>
      <c r="U901" s="122"/>
      <c r="V901" s="122"/>
      <c r="W901" s="122"/>
      <c r="X901" s="122"/>
      <c r="Y901" s="122"/>
      <c r="Z901" s="122"/>
    </row>
    <row r="902" ht="15.75" customHeight="1">
      <c r="A902" s="122"/>
      <c r="B902" s="122"/>
      <c r="C902" s="122"/>
      <c r="D902" s="122"/>
      <c r="E902" s="122"/>
      <c r="F902" s="122"/>
      <c r="G902" s="122"/>
      <c r="H902" s="122"/>
      <c r="I902" s="122"/>
      <c r="J902" s="122"/>
      <c r="K902" s="122"/>
      <c r="L902" s="122"/>
      <c r="M902" s="122"/>
      <c r="N902" s="122"/>
      <c r="O902" s="122"/>
      <c r="P902" s="122"/>
      <c r="Q902" s="122"/>
      <c r="R902" s="122"/>
      <c r="S902" s="122"/>
      <c r="T902" s="122"/>
      <c r="U902" s="122"/>
      <c r="V902" s="122"/>
      <c r="W902" s="122"/>
      <c r="X902" s="122"/>
      <c r="Y902" s="122"/>
      <c r="Z902" s="122"/>
    </row>
    <row r="903" ht="15.75" customHeight="1">
      <c r="A903" s="122"/>
      <c r="B903" s="122"/>
      <c r="C903" s="122"/>
      <c r="D903" s="122"/>
      <c r="E903" s="122"/>
      <c r="F903" s="122"/>
      <c r="G903" s="122"/>
      <c r="H903" s="122"/>
      <c r="I903" s="122"/>
      <c r="J903" s="122"/>
      <c r="K903" s="122"/>
      <c r="L903" s="122"/>
      <c r="M903" s="122"/>
      <c r="N903" s="122"/>
      <c r="O903" s="122"/>
      <c r="P903" s="122"/>
      <c r="Q903" s="122"/>
      <c r="R903" s="122"/>
      <c r="S903" s="122"/>
      <c r="T903" s="122"/>
      <c r="U903" s="122"/>
      <c r="V903" s="122"/>
      <c r="W903" s="122"/>
      <c r="X903" s="122"/>
      <c r="Y903" s="122"/>
      <c r="Z903" s="122"/>
    </row>
    <row r="904" ht="15.75" customHeight="1">
      <c r="A904" s="122"/>
      <c r="B904" s="122"/>
      <c r="C904" s="122"/>
      <c r="D904" s="122"/>
      <c r="E904" s="122"/>
      <c r="F904" s="122"/>
      <c r="G904" s="122"/>
      <c r="H904" s="122"/>
      <c r="I904" s="122"/>
      <c r="J904" s="122"/>
      <c r="K904" s="122"/>
      <c r="L904" s="122"/>
      <c r="M904" s="122"/>
      <c r="N904" s="122"/>
      <c r="O904" s="122"/>
      <c r="P904" s="122"/>
      <c r="Q904" s="122"/>
      <c r="R904" s="122"/>
      <c r="S904" s="122"/>
      <c r="T904" s="122"/>
      <c r="U904" s="122"/>
      <c r="V904" s="122"/>
      <c r="W904" s="122"/>
      <c r="X904" s="122"/>
      <c r="Y904" s="122"/>
      <c r="Z904" s="122"/>
    </row>
    <row r="905" ht="15.75" customHeight="1">
      <c r="A905" s="122"/>
      <c r="B905" s="122"/>
      <c r="C905" s="122"/>
      <c r="D905" s="122"/>
      <c r="E905" s="122"/>
      <c r="F905" s="122"/>
      <c r="G905" s="122"/>
      <c r="H905" s="122"/>
      <c r="I905" s="122"/>
      <c r="J905" s="122"/>
      <c r="K905" s="122"/>
      <c r="L905" s="122"/>
      <c r="M905" s="122"/>
      <c r="N905" s="122"/>
      <c r="O905" s="122"/>
      <c r="P905" s="122"/>
      <c r="Q905" s="122"/>
      <c r="R905" s="122"/>
      <c r="S905" s="122"/>
      <c r="T905" s="122"/>
      <c r="U905" s="122"/>
      <c r="V905" s="122"/>
      <c r="W905" s="122"/>
      <c r="X905" s="122"/>
      <c r="Y905" s="122"/>
      <c r="Z905" s="122"/>
    </row>
    <row r="906" ht="15.75" customHeight="1">
      <c r="A906" s="122"/>
      <c r="B906" s="122"/>
      <c r="C906" s="122"/>
      <c r="D906" s="122"/>
      <c r="E906" s="122"/>
      <c r="F906" s="122"/>
      <c r="G906" s="122"/>
      <c r="H906" s="122"/>
      <c r="I906" s="122"/>
      <c r="J906" s="122"/>
      <c r="K906" s="122"/>
      <c r="L906" s="122"/>
      <c r="M906" s="122"/>
      <c r="N906" s="122"/>
      <c r="O906" s="122"/>
      <c r="P906" s="122"/>
      <c r="Q906" s="122"/>
      <c r="R906" s="122"/>
      <c r="S906" s="122"/>
      <c r="T906" s="122"/>
      <c r="U906" s="122"/>
      <c r="V906" s="122"/>
      <c r="W906" s="122"/>
      <c r="X906" s="122"/>
      <c r="Y906" s="122"/>
      <c r="Z906" s="122"/>
    </row>
    <row r="907" ht="15.75" customHeight="1">
      <c r="A907" s="122"/>
      <c r="B907" s="122"/>
      <c r="C907" s="122"/>
      <c r="D907" s="122"/>
      <c r="E907" s="122"/>
      <c r="F907" s="122"/>
      <c r="G907" s="122"/>
      <c r="H907" s="122"/>
      <c r="I907" s="122"/>
      <c r="J907" s="122"/>
      <c r="K907" s="122"/>
      <c r="L907" s="122"/>
      <c r="M907" s="122"/>
      <c r="N907" s="122"/>
      <c r="O907" s="122"/>
      <c r="P907" s="122"/>
      <c r="Q907" s="122"/>
      <c r="R907" s="122"/>
      <c r="S907" s="122"/>
      <c r="T907" s="122"/>
      <c r="U907" s="122"/>
      <c r="V907" s="122"/>
      <c r="W907" s="122"/>
      <c r="X907" s="122"/>
      <c r="Y907" s="122"/>
      <c r="Z907" s="122"/>
    </row>
    <row r="908" ht="15.75" customHeight="1">
      <c r="A908" s="122"/>
      <c r="B908" s="122"/>
      <c r="C908" s="122"/>
      <c r="D908" s="122"/>
      <c r="E908" s="122"/>
      <c r="F908" s="122"/>
      <c r="G908" s="122"/>
      <c r="H908" s="122"/>
      <c r="I908" s="122"/>
      <c r="J908" s="122"/>
      <c r="K908" s="122"/>
      <c r="L908" s="122"/>
      <c r="M908" s="122"/>
      <c r="N908" s="122"/>
      <c r="O908" s="122"/>
      <c r="P908" s="122"/>
      <c r="Q908" s="122"/>
      <c r="R908" s="122"/>
      <c r="S908" s="122"/>
      <c r="T908" s="122"/>
      <c r="U908" s="122"/>
      <c r="V908" s="122"/>
      <c r="W908" s="122"/>
      <c r="X908" s="122"/>
      <c r="Y908" s="122"/>
      <c r="Z908" s="122"/>
    </row>
    <row r="909" ht="15.75" customHeight="1">
      <c r="A909" s="122"/>
      <c r="B909" s="122"/>
      <c r="C909" s="122"/>
      <c r="D909" s="122"/>
      <c r="E909" s="122"/>
      <c r="F909" s="122"/>
      <c r="G909" s="122"/>
      <c r="H909" s="122"/>
      <c r="I909" s="122"/>
      <c r="J909" s="122"/>
      <c r="K909" s="122"/>
      <c r="L909" s="122"/>
      <c r="M909" s="122"/>
      <c r="N909" s="122"/>
      <c r="O909" s="122"/>
      <c r="P909" s="122"/>
      <c r="Q909" s="122"/>
      <c r="R909" s="122"/>
      <c r="S909" s="122"/>
      <c r="T909" s="122"/>
      <c r="U909" s="122"/>
      <c r="V909" s="122"/>
      <c r="W909" s="122"/>
      <c r="X909" s="122"/>
      <c r="Y909" s="122"/>
      <c r="Z909" s="122"/>
    </row>
    <row r="910" ht="15.75" customHeight="1">
      <c r="A910" s="122"/>
      <c r="B910" s="122"/>
      <c r="C910" s="122"/>
      <c r="D910" s="122"/>
      <c r="E910" s="122"/>
      <c r="F910" s="122"/>
      <c r="G910" s="122"/>
      <c r="H910" s="122"/>
      <c r="I910" s="122"/>
      <c r="J910" s="122"/>
      <c r="K910" s="122"/>
      <c r="L910" s="122"/>
      <c r="M910" s="122"/>
      <c r="N910" s="122"/>
      <c r="O910" s="122"/>
      <c r="P910" s="122"/>
      <c r="Q910" s="122"/>
      <c r="R910" s="122"/>
      <c r="S910" s="122"/>
      <c r="T910" s="122"/>
      <c r="U910" s="122"/>
      <c r="V910" s="122"/>
      <c r="W910" s="122"/>
      <c r="X910" s="122"/>
      <c r="Y910" s="122"/>
      <c r="Z910" s="122"/>
    </row>
    <row r="911" ht="15.75" customHeight="1">
      <c r="A911" s="122"/>
      <c r="B911" s="122"/>
      <c r="C911" s="122"/>
      <c r="D911" s="122"/>
      <c r="E911" s="122"/>
      <c r="F911" s="122"/>
      <c r="G911" s="122"/>
      <c r="H911" s="122"/>
      <c r="I911" s="122"/>
      <c r="J911" s="122"/>
      <c r="K911" s="122"/>
      <c r="L911" s="122"/>
      <c r="M911" s="122"/>
      <c r="N911" s="122"/>
      <c r="O911" s="122"/>
      <c r="P911" s="122"/>
      <c r="Q911" s="122"/>
      <c r="R911" s="122"/>
      <c r="S911" s="122"/>
      <c r="T911" s="122"/>
      <c r="U911" s="122"/>
      <c r="V911" s="122"/>
      <c r="W911" s="122"/>
      <c r="X911" s="122"/>
      <c r="Y911" s="122"/>
      <c r="Z911" s="122"/>
    </row>
    <row r="912" ht="15.75" customHeight="1">
      <c r="A912" s="122"/>
      <c r="B912" s="122"/>
      <c r="C912" s="122"/>
      <c r="D912" s="122"/>
      <c r="E912" s="122"/>
      <c r="F912" s="122"/>
      <c r="G912" s="122"/>
      <c r="H912" s="122"/>
      <c r="I912" s="122"/>
      <c r="J912" s="122"/>
      <c r="K912" s="122"/>
      <c r="L912" s="122"/>
      <c r="M912" s="122"/>
      <c r="N912" s="122"/>
      <c r="O912" s="122"/>
      <c r="P912" s="122"/>
      <c r="Q912" s="122"/>
      <c r="R912" s="122"/>
      <c r="S912" s="122"/>
      <c r="T912" s="122"/>
      <c r="U912" s="122"/>
      <c r="V912" s="122"/>
      <c r="W912" s="122"/>
      <c r="X912" s="122"/>
      <c r="Y912" s="122"/>
      <c r="Z912" s="122"/>
    </row>
    <row r="913" ht="15.75" customHeight="1">
      <c r="A913" s="122"/>
      <c r="B913" s="122"/>
      <c r="C913" s="122"/>
      <c r="D913" s="122"/>
      <c r="E913" s="122"/>
      <c r="F913" s="122"/>
      <c r="G913" s="122"/>
      <c r="H913" s="122"/>
      <c r="I913" s="122"/>
      <c r="J913" s="122"/>
      <c r="K913" s="122"/>
      <c r="L913" s="122"/>
      <c r="M913" s="122"/>
      <c r="N913" s="122"/>
      <c r="O913" s="122"/>
      <c r="P913" s="122"/>
      <c r="Q913" s="122"/>
      <c r="R913" s="122"/>
      <c r="S913" s="122"/>
      <c r="T913" s="122"/>
      <c r="U913" s="122"/>
      <c r="V913" s="122"/>
      <c r="W913" s="122"/>
      <c r="X913" s="122"/>
      <c r="Y913" s="122"/>
      <c r="Z913" s="122"/>
    </row>
    <row r="914" ht="15.75" customHeight="1">
      <c r="A914" s="122"/>
      <c r="B914" s="122"/>
      <c r="C914" s="122"/>
      <c r="D914" s="122"/>
      <c r="E914" s="122"/>
      <c r="F914" s="122"/>
      <c r="G914" s="122"/>
      <c r="H914" s="122"/>
      <c r="I914" s="122"/>
      <c r="J914" s="122"/>
      <c r="K914" s="122"/>
      <c r="L914" s="122"/>
      <c r="M914" s="122"/>
      <c r="N914" s="122"/>
      <c r="O914" s="122"/>
      <c r="P914" s="122"/>
      <c r="Q914" s="122"/>
      <c r="R914" s="122"/>
      <c r="S914" s="122"/>
      <c r="T914" s="122"/>
      <c r="U914" s="122"/>
      <c r="V914" s="122"/>
      <c r="W914" s="122"/>
      <c r="X914" s="122"/>
      <c r="Y914" s="122"/>
      <c r="Z914" s="122"/>
    </row>
    <row r="915" ht="15.75" customHeight="1">
      <c r="A915" s="122"/>
      <c r="B915" s="122"/>
      <c r="C915" s="122"/>
      <c r="D915" s="122"/>
      <c r="E915" s="122"/>
      <c r="F915" s="122"/>
      <c r="G915" s="122"/>
      <c r="H915" s="122"/>
      <c r="I915" s="122"/>
      <c r="J915" s="122"/>
      <c r="K915" s="122"/>
      <c r="L915" s="122"/>
      <c r="M915" s="122"/>
      <c r="N915" s="122"/>
      <c r="O915" s="122"/>
      <c r="P915" s="122"/>
      <c r="Q915" s="122"/>
      <c r="R915" s="122"/>
      <c r="S915" s="122"/>
      <c r="T915" s="122"/>
      <c r="U915" s="122"/>
      <c r="V915" s="122"/>
      <c r="W915" s="122"/>
      <c r="X915" s="122"/>
      <c r="Y915" s="122"/>
      <c r="Z915" s="122"/>
    </row>
    <row r="916" ht="15.75" customHeight="1">
      <c r="A916" s="122"/>
      <c r="B916" s="122"/>
      <c r="C916" s="122"/>
      <c r="D916" s="122"/>
      <c r="E916" s="122"/>
      <c r="F916" s="122"/>
      <c r="G916" s="122"/>
      <c r="H916" s="122"/>
      <c r="I916" s="122"/>
      <c r="J916" s="122"/>
      <c r="K916" s="122"/>
      <c r="L916" s="122"/>
      <c r="M916" s="122"/>
      <c r="N916" s="122"/>
      <c r="O916" s="122"/>
      <c r="P916" s="122"/>
      <c r="Q916" s="122"/>
      <c r="R916" s="122"/>
      <c r="S916" s="122"/>
      <c r="T916" s="122"/>
      <c r="U916" s="122"/>
      <c r="V916" s="122"/>
      <c r="W916" s="122"/>
      <c r="X916" s="122"/>
      <c r="Y916" s="122"/>
      <c r="Z916" s="122"/>
    </row>
    <row r="917" ht="15.75" customHeight="1">
      <c r="A917" s="122"/>
      <c r="B917" s="122"/>
      <c r="C917" s="122"/>
      <c r="D917" s="122"/>
      <c r="E917" s="122"/>
      <c r="F917" s="122"/>
      <c r="G917" s="122"/>
      <c r="H917" s="122"/>
      <c r="I917" s="122"/>
      <c r="J917" s="122"/>
      <c r="K917" s="122"/>
      <c r="L917" s="122"/>
      <c r="M917" s="122"/>
      <c r="N917" s="122"/>
      <c r="O917" s="122"/>
      <c r="P917" s="122"/>
      <c r="Q917" s="122"/>
      <c r="R917" s="122"/>
      <c r="S917" s="122"/>
      <c r="T917" s="122"/>
      <c r="U917" s="122"/>
      <c r="V917" s="122"/>
      <c r="W917" s="122"/>
      <c r="X917" s="122"/>
      <c r="Y917" s="122"/>
      <c r="Z917" s="122"/>
    </row>
    <row r="918" ht="15.75" customHeight="1">
      <c r="A918" s="122"/>
      <c r="B918" s="122"/>
      <c r="C918" s="122"/>
      <c r="D918" s="122"/>
      <c r="E918" s="122"/>
      <c r="F918" s="122"/>
      <c r="G918" s="122"/>
      <c r="H918" s="122"/>
      <c r="I918" s="122"/>
      <c r="J918" s="122"/>
      <c r="K918" s="122"/>
      <c r="L918" s="122"/>
      <c r="M918" s="122"/>
      <c r="N918" s="122"/>
      <c r="O918" s="122"/>
      <c r="P918" s="122"/>
      <c r="Q918" s="122"/>
      <c r="R918" s="122"/>
      <c r="S918" s="122"/>
      <c r="T918" s="122"/>
      <c r="U918" s="122"/>
      <c r="V918" s="122"/>
      <c r="W918" s="122"/>
      <c r="X918" s="122"/>
      <c r="Y918" s="122"/>
      <c r="Z918" s="122"/>
    </row>
    <row r="919" ht="15.75" customHeight="1">
      <c r="A919" s="122"/>
      <c r="B919" s="122"/>
      <c r="C919" s="122"/>
      <c r="D919" s="122"/>
      <c r="E919" s="122"/>
      <c r="F919" s="122"/>
      <c r="G919" s="122"/>
      <c r="H919" s="122"/>
      <c r="I919" s="122"/>
      <c r="J919" s="122"/>
      <c r="K919" s="122"/>
      <c r="L919" s="122"/>
      <c r="M919" s="122"/>
      <c r="N919" s="122"/>
      <c r="O919" s="122"/>
      <c r="P919" s="122"/>
      <c r="Q919" s="122"/>
      <c r="R919" s="122"/>
      <c r="S919" s="122"/>
      <c r="T919" s="122"/>
      <c r="U919" s="122"/>
      <c r="V919" s="122"/>
      <c r="W919" s="122"/>
      <c r="X919" s="122"/>
      <c r="Y919" s="122"/>
      <c r="Z919" s="122"/>
    </row>
    <row r="920" ht="15.75" customHeight="1">
      <c r="A920" s="122"/>
      <c r="B920" s="122"/>
      <c r="C920" s="122"/>
      <c r="D920" s="122"/>
      <c r="E920" s="122"/>
      <c r="F920" s="122"/>
      <c r="G920" s="122"/>
      <c r="H920" s="122"/>
      <c r="I920" s="122"/>
      <c r="J920" s="122"/>
      <c r="K920" s="122"/>
      <c r="L920" s="122"/>
      <c r="M920" s="122"/>
      <c r="N920" s="122"/>
      <c r="O920" s="122"/>
      <c r="P920" s="122"/>
      <c r="Q920" s="122"/>
      <c r="R920" s="122"/>
      <c r="S920" s="122"/>
      <c r="T920" s="122"/>
      <c r="U920" s="122"/>
      <c r="V920" s="122"/>
      <c r="W920" s="122"/>
      <c r="X920" s="122"/>
      <c r="Y920" s="122"/>
      <c r="Z920" s="122"/>
    </row>
    <row r="921" ht="15.75" customHeight="1">
      <c r="A921" s="122"/>
      <c r="B921" s="122"/>
      <c r="C921" s="122"/>
      <c r="D921" s="122"/>
      <c r="E921" s="122"/>
      <c r="F921" s="122"/>
      <c r="G921" s="122"/>
      <c r="H921" s="122"/>
      <c r="I921" s="122"/>
      <c r="J921" s="122"/>
      <c r="K921" s="122"/>
      <c r="L921" s="122"/>
      <c r="M921" s="122"/>
      <c r="N921" s="122"/>
      <c r="O921" s="122"/>
      <c r="P921" s="122"/>
      <c r="Q921" s="122"/>
      <c r="R921" s="122"/>
      <c r="S921" s="122"/>
      <c r="T921" s="122"/>
      <c r="U921" s="122"/>
      <c r="V921" s="122"/>
      <c r="W921" s="122"/>
      <c r="X921" s="122"/>
      <c r="Y921" s="122"/>
      <c r="Z921" s="122"/>
    </row>
    <row r="922" ht="15.75" customHeight="1">
      <c r="A922" s="122"/>
      <c r="B922" s="122"/>
      <c r="C922" s="122"/>
      <c r="D922" s="122"/>
      <c r="E922" s="122"/>
      <c r="F922" s="122"/>
      <c r="G922" s="122"/>
      <c r="H922" s="122"/>
      <c r="I922" s="122"/>
      <c r="J922" s="122"/>
      <c r="K922" s="122"/>
      <c r="L922" s="122"/>
      <c r="M922" s="122"/>
      <c r="N922" s="122"/>
      <c r="O922" s="122"/>
      <c r="P922" s="122"/>
      <c r="Q922" s="122"/>
      <c r="R922" s="122"/>
      <c r="S922" s="122"/>
      <c r="T922" s="122"/>
      <c r="U922" s="122"/>
      <c r="V922" s="122"/>
      <c r="W922" s="122"/>
      <c r="X922" s="122"/>
      <c r="Y922" s="122"/>
      <c r="Z922" s="122"/>
    </row>
    <row r="923" ht="15.75" customHeight="1">
      <c r="A923" s="122"/>
      <c r="B923" s="122"/>
      <c r="C923" s="122"/>
      <c r="D923" s="122"/>
      <c r="E923" s="122"/>
      <c r="F923" s="122"/>
      <c r="G923" s="122"/>
      <c r="H923" s="122"/>
      <c r="I923" s="122"/>
      <c r="J923" s="122"/>
      <c r="K923" s="122"/>
      <c r="L923" s="122"/>
      <c r="M923" s="122"/>
      <c r="N923" s="122"/>
      <c r="O923" s="122"/>
      <c r="P923" s="122"/>
      <c r="Q923" s="122"/>
      <c r="R923" s="122"/>
      <c r="S923" s="122"/>
      <c r="T923" s="122"/>
      <c r="U923" s="122"/>
      <c r="V923" s="122"/>
      <c r="W923" s="122"/>
      <c r="X923" s="122"/>
      <c r="Y923" s="122"/>
      <c r="Z923" s="122"/>
    </row>
    <row r="924" ht="15.75" customHeight="1">
      <c r="A924" s="122"/>
      <c r="B924" s="122"/>
      <c r="C924" s="122"/>
      <c r="D924" s="122"/>
      <c r="E924" s="122"/>
      <c r="F924" s="122"/>
      <c r="G924" s="122"/>
      <c r="H924" s="122"/>
      <c r="I924" s="122"/>
      <c r="J924" s="122"/>
      <c r="K924" s="122"/>
      <c r="L924" s="122"/>
      <c r="M924" s="122"/>
      <c r="N924" s="122"/>
      <c r="O924" s="122"/>
      <c r="P924" s="122"/>
      <c r="Q924" s="122"/>
      <c r="R924" s="122"/>
      <c r="S924" s="122"/>
      <c r="T924" s="122"/>
      <c r="U924" s="122"/>
      <c r="V924" s="122"/>
      <c r="W924" s="122"/>
      <c r="X924" s="122"/>
      <c r="Y924" s="122"/>
      <c r="Z924" s="122"/>
    </row>
    <row r="925" ht="15.75" customHeight="1">
      <c r="A925" s="122"/>
      <c r="B925" s="122"/>
      <c r="C925" s="122"/>
      <c r="D925" s="122"/>
      <c r="E925" s="122"/>
      <c r="F925" s="122"/>
      <c r="G925" s="122"/>
      <c r="H925" s="122"/>
      <c r="I925" s="122"/>
      <c r="J925" s="122"/>
      <c r="K925" s="122"/>
      <c r="L925" s="122"/>
      <c r="M925" s="122"/>
      <c r="N925" s="122"/>
      <c r="O925" s="122"/>
      <c r="P925" s="122"/>
      <c r="Q925" s="122"/>
      <c r="R925" s="122"/>
      <c r="S925" s="122"/>
      <c r="T925" s="122"/>
      <c r="U925" s="122"/>
      <c r="V925" s="122"/>
      <c r="W925" s="122"/>
      <c r="X925" s="122"/>
      <c r="Y925" s="122"/>
      <c r="Z925" s="122"/>
    </row>
    <row r="926" ht="15.75" customHeight="1">
      <c r="A926" s="122"/>
      <c r="B926" s="122"/>
      <c r="C926" s="122"/>
      <c r="D926" s="122"/>
      <c r="E926" s="122"/>
      <c r="F926" s="122"/>
      <c r="G926" s="122"/>
      <c r="H926" s="122"/>
      <c r="I926" s="122"/>
      <c r="J926" s="122"/>
      <c r="K926" s="122"/>
      <c r="L926" s="122"/>
      <c r="M926" s="122"/>
      <c r="N926" s="122"/>
      <c r="O926" s="122"/>
      <c r="P926" s="122"/>
      <c r="Q926" s="122"/>
      <c r="R926" s="122"/>
      <c r="S926" s="122"/>
      <c r="T926" s="122"/>
      <c r="U926" s="122"/>
      <c r="V926" s="122"/>
      <c r="W926" s="122"/>
      <c r="X926" s="122"/>
      <c r="Y926" s="122"/>
      <c r="Z926" s="122"/>
    </row>
    <row r="927" ht="15.75" customHeight="1">
      <c r="A927" s="122"/>
      <c r="B927" s="122"/>
      <c r="C927" s="122"/>
      <c r="D927" s="122"/>
      <c r="E927" s="122"/>
      <c r="F927" s="122"/>
      <c r="G927" s="122"/>
      <c r="H927" s="122"/>
      <c r="I927" s="122"/>
      <c r="J927" s="122"/>
      <c r="K927" s="122"/>
      <c r="L927" s="122"/>
      <c r="M927" s="122"/>
      <c r="N927" s="122"/>
      <c r="O927" s="122"/>
      <c r="P927" s="122"/>
      <c r="Q927" s="122"/>
      <c r="R927" s="122"/>
      <c r="S927" s="122"/>
      <c r="T927" s="122"/>
      <c r="U927" s="122"/>
      <c r="V927" s="122"/>
      <c r="W927" s="122"/>
      <c r="X927" s="122"/>
      <c r="Y927" s="122"/>
      <c r="Z927" s="122"/>
    </row>
    <row r="928" ht="15.75" customHeight="1">
      <c r="A928" s="122"/>
      <c r="B928" s="122"/>
      <c r="C928" s="122"/>
      <c r="D928" s="122"/>
      <c r="E928" s="122"/>
      <c r="F928" s="122"/>
      <c r="G928" s="122"/>
      <c r="H928" s="122"/>
      <c r="I928" s="122"/>
      <c r="J928" s="122"/>
      <c r="K928" s="122"/>
      <c r="L928" s="122"/>
      <c r="M928" s="122"/>
      <c r="N928" s="122"/>
      <c r="O928" s="122"/>
      <c r="P928" s="122"/>
      <c r="Q928" s="122"/>
      <c r="R928" s="122"/>
      <c r="S928" s="122"/>
      <c r="T928" s="122"/>
      <c r="U928" s="122"/>
      <c r="V928" s="122"/>
      <c r="W928" s="122"/>
      <c r="X928" s="122"/>
      <c r="Y928" s="122"/>
      <c r="Z928" s="122"/>
    </row>
    <row r="929" ht="15.75" customHeight="1">
      <c r="A929" s="122"/>
      <c r="B929" s="122"/>
      <c r="C929" s="122"/>
      <c r="D929" s="122"/>
      <c r="E929" s="122"/>
      <c r="F929" s="122"/>
      <c r="G929" s="122"/>
      <c r="H929" s="122"/>
      <c r="I929" s="122"/>
      <c r="J929" s="122"/>
      <c r="K929" s="122"/>
      <c r="L929" s="122"/>
      <c r="M929" s="122"/>
      <c r="N929" s="122"/>
      <c r="O929" s="122"/>
      <c r="P929" s="122"/>
      <c r="Q929" s="122"/>
      <c r="R929" s="122"/>
      <c r="S929" s="122"/>
      <c r="T929" s="122"/>
      <c r="U929" s="122"/>
      <c r="V929" s="122"/>
      <c r="W929" s="122"/>
      <c r="X929" s="122"/>
      <c r="Y929" s="122"/>
      <c r="Z929" s="122"/>
    </row>
    <row r="930" ht="15.75" customHeight="1">
      <c r="A930" s="122"/>
      <c r="B930" s="122"/>
      <c r="C930" s="122"/>
      <c r="D930" s="122"/>
      <c r="E930" s="122"/>
      <c r="F930" s="122"/>
      <c r="G930" s="122"/>
      <c r="H930" s="122"/>
      <c r="I930" s="122"/>
      <c r="J930" s="122"/>
      <c r="K930" s="122"/>
      <c r="L930" s="122"/>
      <c r="M930" s="122"/>
      <c r="N930" s="122"/>
      <c r="O930" s="122"/>
      <c r="P930" s="122"/>
      <c r="Q930" s="122"/>
      <c r="R930" s="122"/>
      <c r="S930" s="122"/>
      <c r="T930" s="122"/>
      <c r="U930" s="122"/>
      <c r="V930" s="122"/>
      <c r="W930" s="122"/>
      <c r="X930" s="122"/>
      <c r="Y930" s="122"/>
      <c r="Z930" s="122"/>
    </row>
    <row r="931" ht="15.75" customHeight="1">
      <c r="A931" s="122"/>
      <c r="B931" s="122"/>
      <c r="C931" s="122"/>
      <c r="D931" s="122"/>
      <c r="E931" s="122"/>
      <c r="F931" s="122"/>
      <c r="G931" s="122"/>
      <c r="H931" s="122"/>
      <c r="I931" s="122"/>
      <c r="J931" s="122"/>
      <c r="K931" s="122"/>
      <c r="L931" s="122"/>
      <c r="M931" s="122"/>
      <c r="N931" s="122"/>
      <c r="O931" s="122"/>
      <c r="P931" s="122"/>
      <c r="Q931" s="122"/>
      <c r="R931" s="122"/>
      <c r="S931" s="122"/>
      <c r="T931" s="122"/>
      <c r="U931" s="122"/>
      <c r="V931" s="122"/>
      <c r="W931" s="122"/>
      <c r="X931" s="122"/>
      <c r="Y931" s="122"/>
      <c r="Z931" s="122"/>
    </row>
    <row r="932" ht="15.75" customHeight="1">
      <c r="A932" s="122"/>
      <c r="B932" s="122"/>
      <c r="C932" s="122"/>
      <c r="D932" s="122"/>
      <c r="E932" s="122"/>
      <c r="F932" s="122"/>
      <c r="G932" s="122"/>
      <c r="H932" s="122"/>
      <c r="I932" s="122"/>
      <c r="J932" s="122"/>
      <c r="K932" s="122"/>
      <c r="L932" s="122"/>
      <c r="M932" s="122"/>
      <c r="N932" s="122"/>
      <c r="O932" s="122"/>
      <c r="P932" s="122"/>
      <c r="Q932" s="122"/>
      <c r="R932" s="122"/>
      <c r="S932" s="122"/>
      <c r="T932" s="122"/>
      <c r="U932" s="122"/>
      <c r="V932" s="122"/>
      <c r="W932" s="122"/>
      <c r="X932" s="122"/>
      <c r="Y932" s="122"/>
      <c r="Z932" s="122"/>
    </row>
    <row r="933" ht="15.75" customHeight="1">
      <c r="A933" s="122"/>
      <c r="B933" s="122"/>
      <c r="C933" s="122"/>
      <c r="D933" s="122"/>
      <c r="E933" s="122"/>
      <c r="F933" s="122"/>
      <c r="G933" s="122"/>
      <c r="H933" s="122"/>
      <c r="I933" s="122"/>
      <c r="J933" s="122"/>
      <c r="K933" s="122"/>
      <c r="L933" s="122"/>
      <c r="M933" s="122"/>
      <c r="N933" s="122"/>
      <c r="O933" s="122"/>
      <c r="P933" s="122"/>
      <c r="Q933" s="122"/>
      <c r="R933" s="122"/>
      <c r="S933" s="122"/>
      <c r="T933" s="122"/>
      <c r="U933" s="122"/>
      <c r="V933" s="122"/>
      <c r="W933" s="122"/>
      <c r="X933" s="122"/>
      <c r="Y933" s="122"/>
      <c r="Z933" s="122"/>
    </row>
    <row r="934" ht="15.75" customHeight="1">
      <c r="A934" s="122"/>
      <c r="B934" s="122"/>
      <c r="C934" s="122"/>
      <c r="D934" s="122"/>
      <c r="E934" s="122"/>
      <c r="F934" s="122"/>
      <c r="G934" s="122"/>
      <c r="H934" s="122"/>
      <c r="I934" s="122"/>
      <c r="J934" s="122"/>
      <c r="K934" s="122"/>
      <c r="L934" s="122"/>
      <c r="M934" s="122"/>
      <c r="N934" s="122"/>
      <c r="O934" s="122"/>
      <c r="P934" s="122"/>
      <c r="Q934" s="122"/>
      <c r="R934" s="122"/>
      <c r="S934" s="122"/>
      <c r="T934" s="122"/>
      <c r="U934" s="122"/>
      <c r="V934" s="122"/>
      <c r="W934" s="122"/>
      <c r="X934" s="122"/>
      <c r="Y934" s="122"/>
      <c r="Z934" s="122"/>
    </row>
    <row r="935" ht="15.75" customHeight="1">
      <c r="A935" s="122"/>
      <c r="B935" s="122"/>
      <c r="C935" s="122"/>
      <c r="D935" s="122"/>
      <c r="E935" s="122"/>
      <c r="F935" s="122"/>
      <c r="G935" s="122"/>
      <c r="H935" s="122"/>
      <c r="I935" s="122"/>
      <c r="J935" s="122"/>
      <c r="K935" s="122"/>
      <c r="L935" s="122"/>
      <c r="M935" s="122"/>
      <c r="N935" s="122"/>
      <c r="O935" s="122"/>
      <c r="P935" s="122"/>
      <c r="Q935" s="122"/>
      <c r="R935" s="122"/>
      <c r="S935" s="122"/>
      <c r="T935" s="122"/>
      <c r="U935" s="122"/>
      <c r="V935" s="122"/>
      <c r="W935" s="122"/>
      <c r="X935" s="122"/>
      <c r="Y935" s="122"/>
      <c r="Z935" s="122"/>
    </row>
    <row r="936" ht="15.75" customHeight="1">
      <c r="A936" s="122"/>
      <c r="B936" s="122"/>
      <c r="C936" s="122"/>
      <c r="D936" s="122"/>
      <c r="E936" s="122"/>
      <c r="F936" s="122"/>
      <c r="G936" s="122"/>
      <c r="H936" s="122"/>
      <c r="I936" s="122"/>
      <c r="J936" s="122"/>
      <c r="K936" s="122"/>
      <c r="L936" s="122"/>
      <c r="M936" s="122"/>
      <c r="N936" s="122"/>
      <c r="O936" s="122"/>
      <c r="P936" s="122"/>
      <c r="Q936" s="122"/>
      <c r="R936" s="122"/>
      <c r="S936" s="122"/>
      <c r="T936" s="122"/>
      <c r="U936" s="122"/>
      <c r="V936" s="122"/>
      <c r="W936" s="122"/>
      <c r="X936" s="122"/>
      <c r="Y936" s="122"/>
      <c r="Z936" s="122"/>
    </row>
    <row r="937" ht="15.75" customHeight="1">
      <c r="A937" s="122"/>
      <c r="B937" s="122"/>
      <c r="C937" s="122"/>
      <c r="D937" s="122"/>
      <c r="E937" s="122"/>
      <c r="F937" s="122"/>
      <c r="G937" s="122"/>
      <c r="H937" s="122"/>
      <c r="I937" s="122"/>
      <c r="J937" s="122"/>
      <c r="K937" s="122"/>
      <c r="L937" s="122"/>
      <c r="M937" s="122"/>
      <c r="N937" s="122"/>
      <c r="O937" s="122"/>
      <c r="P937" s="122"/>
      <c r="Q937" s="122"/>
      <c r="R937" s="122"/>
      <c r="S937" s="122"/>
      <c r="T937" s="122"/>
      <c r="U937" s="122"/>
      <c r="V937" s="122"/>
      <c r="W937" s="122"/>
      <c r="X937" s="122"/>
      <c r="Y937" s="122"/>
      <c r="Z937" s="122"/>
    </row>
    <row r="938" ht="15.75" customHeight="1">
      <c r="A938" s="122"/>
      <c r="B938" s="122"/>
      <c r="C938" s="122"/>
      <c r="D938" s="122"/>
      <c r="E938" s="122"/>
      <c r="F938" s="122"/>
      <c r="G938" s="122"/>
      <c r="H938" s="122"/>
      <c r="I938" s="122"/>
      <c r="J938" s="122"/>
      <c r="K938" s="122"/>
      <c r="L938" s="122"/>
      <c r="M938" s="122"/>
      <c r="N938" s="122"/>
      <c r="O938" s="122"/>
      <c r="P938" s="122"/>
      <c r="Q938" s="122"/>
      <c r="R938" s="122"/>
      <c r="S938" s="122"/>
      <c r="T938" s="122"/>
      <c r="U938" s="122"/>
      <c r="V938" s="122"/>
      <c r="W938" s="122"/>
      <c r="X938" s="122"/>
      <c r="Y938" s="122"/>
      <c r="Z938" s="122"/>
    </row>
    <row r="939" ht="15.75" customHeight="1">
      <c r="A939" s="122"/>
      <c r="B939" s="122"/>
      <c r="C939" s="122"/>
      <c r="D939" s="122"/>
      <c r="E939" s="122"/>
      <c r="F939" s="122"/>
      <c r="G939" s="122"/>
      <c r="H939" s="122"/>
      <c r="I939" s="122"/>
      <c r="J939" s="122"/>
      <c r="K939" s="122"/>
      <c r="L939" s="122"/>
      <c r="M939" s="122"/>
      <c r="N939" s="122"/>
      <c r="O939" s="122"/>
      <c r="P939" s="122"/>
      <c r="Q939" s="122"/>
      <c r="R939" s="122"/>
      <c r="S939" s="122"/>
      <c r="T939" s="122"/>
      <c r="U939" s="122"/>
      <c r="V939" s="122"/>
      <c r="W939" s="122"/>
      <c r="X939" s="122"/>
      <c r="Y939" s="122"/>
      <c r="Z939" s="122"/>
    </row>
    <row r="940" ht="15.75" customHeight="1">
      <c r="A940" s="122"/>
      <c r="B940" s="122"/>
      <c r="C940" s="122"/>
      <c r="D940" s="122"/>
      <c r="E940" s="122"/>
      <c r="F940" s="122"/>
      <c r="G940" s="122"/>
      <c r="H940" s="122"/>
      <c r="I940" s="122"/>
      <c r="J940" s="122"/>
      <c r="K940" s="122"/>
      <c r="L940" s="122"/>
      <c r="M940" s="122"/>
      <c r="N940" s="122"/>
      <c r="O940" s="122"/>
      <c r="P940" s="122"/>
      <c r="Q940" s="122"/>
      <c r="R940" s="122"/>
      <c r="S940" s="122"/>
      <c r="T940" s="122"/>
      <c r="U940" s="122"/>
      <c r="V940" s="122"/>
      <c r="W940" s="122"/>
      <c r="X940" s="122"/>
      <c r="Y940" s="122"/>
      <c r="Z940" s="122"/>
    </row>
    <row r="941" ht="15.75" customHeight="1">
      <c r="A941" s="122"/>
      <c r="B941" s="122"/>
      <c r="C941" s="122"/>
      <c r="D941" s="122"/>
      <c r="E941" s="122"/>
      <c r="F941" s="122"/>
      <c r="G941" s="122"/>
      <c r="H941" s="122"/>
      <c r="I941" s="122"/>
      <c r="J941" s="122"/>
      <c r="K941" s="122"/>
      <c r="L941" s="122"/>
      <c r="M941" s="122"/>
      <c r="N941" s="122"/>
      <c r="O941" s="122"/>
      <c r="P941" s="122"/>
      <c r="Q941" s="122"/>
      <c r="R941" s="122"/>
      <c r="S941" s="122"/>
      <c r="T941" s="122"/>
      <c r="U941" s="122"/>
      <c r="V941" s="122"/>
      <c r="W941" s="122"/>
      <c r="X941" s="122"/>
      <c r="Y941" s="122"/>
      <c r="Z941" s="122"/>
    </row>
    <row r="942" ht="15.75" customHeight="1">
      <c r="A942" s="122"/>
      <c r="B942" s="122"/>
      <c r="C942" s="122"/>
      <c r="D942" s="122"/>
      <c r="E942" s="122"/>
      <c r="F942" s="122"/>
      <c r="G942" s="122"/>
      <c r="H942" s="122"/>
      <c r="I942" s="122"/>
      <c r="J942" s="122"/>
      <c r="K942" s="122"/>
      <c r="L942" s="122"/>
      <c r="M942" s="122"/>
      <c r="N942" s="122"/>
      <c r="O942" s="122"/>
      <c r="P942" s="122"/>
      <c r="Q942" s="122"/>
      <c r="R942" s="122"/>
      <c r="S942" s="122"/>
      <c r="T942" s="122"/>
      <c r="U942" s="122"/>
      <c r="V942" s="122"/>
      <c r="W942" s="122"/>
      <c r="X942" s="122"/>
      <c r="Y942" s="122"/>
      <c r="Z942" s="122"/>
    </row>
    <row r="943" ht="15.75" customHeight="1">
      <c r="A943" s="122"/>
      <c r="B943" s="122"/>
      <c r="C943" s="122"/>
      <c r="D943" s="122"/>
      <c r="E943" s="122"/>
      <c r="F943" s="122"/>
      <c r="G943" s="122"/>
      <c r="H943" s="122"/>
      <c r="I943" s="122"/>
      <c r="J943" s="122"/>
      <c r="K943" s="122"/>
      <c r="L943" s="122"/>
      <c r="M943" s="122"/>
      <c r="N943" s="122"/>
      <c r="O943" s="122"/>
      <c r="P943" s="122"/>
      <c r="Q943" s="122"/>
      <c r="R943" s="122"/>
      <c r="S943" s="122"/>
      <c r="T943" s="122"/>
      <c r="U943" s="122"/>
      <c r="V943" s="122"/>
      <c r="W943" s="122"/>
      <c r="X943" s="122"/>
      <c r="Y943" s="122"/>
      <c r="Z943" s="122"/>
    </row>
    <row r="944" ht="15.75" customHeight="1">
      <c r="A944" s="122"/>
      <c r="B944" s="122"/>
      <c r="C944" s="122"/>
      <c r="D944" s="122"/>
      <c r="E944" s="122"/>
      <c r="F944" s="122"/>
      <c r="G944" s="122"/>
      <c r="H944" s="122"/>
      <c r="I944" s="122"/>
      <c r="J944" s="122"/>
      <c r="K944" s="122"/>
      <c r="L944" s="122"/>
      <c r="M944" s="122"/>
      <c r="N944" s="122"/>
      <c r="O944" s="122"/>
      <c r="P944" s="122"/>
      <c r="Q944" s="122"/>
      <c r="R944" s="122"/>
      <c r="S944" s="122"/>
      <c r="T944" s="122"/>
      <c r="U944" s="122"/>
      <c r="V944" s="122"/>
      <c r="W944" s="122"/>
      <c r="X944" s="122"/>
      <c r="Y944" s="122"/>
      <c r="Z944" s="122"/>
    </row>
    <row r="945" ht="15.75" customHeight="1">
      <c r="A945" s="122"/>
      <c r="B945" s="122"/>
      <c r="C945" s="122"/>
      <c r="D945" s="122"/>
      <c r="E945" s="122"/>
      <c r="F945" s="122"/>
      <c r="G945" s="122"/>
      <c r="H945" s="122"/>
      <c r="I945" s="122"/>
      <c r="J945" s="122"/>
      <c r="K945" s="122"/>
      <c r="L945" s="122"/>
      <c r="M945" s="122"/>
      <c r="N945" s="122"/>
      <c r="O945" s="122"/>
      <c r="P945" s="122"/>
      <c r="Q945" s="122"/>
      <c r="R945" s="122"/>
      <c r="S945" s="122"/>
      <c r="T945" s="122"/>
      <c r="U945" s="122"/>
      <c r="V945" s="122"/>
      <c r="W945" s="122"/>
      <c r="X945" s="122"/>
      <c r="Y945" s="122"/>
      <c r="Z945" s="122"/>
    </row>
    <row r="946" ht="15.75" customHeight="1">
      <c r="A946" s="122"/>
      <c r="B946" s="122"/>
      <c r="C946" s="122"/>
      <c r="D946" s="122"/>
      <c r="E946" s="122"/>
      <c r="F946" s="122"/>
      <c r="G946" s="122"/>
      <c r="H946" s="122"/>
      <c r="I946" s="122"/>
      <c r="J946" s="122"/>
      <c r="K946" s="122"/>
      <c r="L946" s="122"/>
      <c r="M946" s="122"/>
      <c r="N946" s="122"/>
      <c r="O946" s="122"/>
      <c r="P946" s="122"/>
      <c r="Q946" s="122"/>
      <c r="R946" s="122"/>
      <c r="S946" s="122"/>
      <c r="T946" s="122"/>
      <c r="U946" s="122"/>
      <c r="V946" s="122"/>
      <c r="W946" s="122"/>
      <c r="X946" s="122"/>
      <c r="Y946" s="122"/>
      <c r="Z946" s="122"/>
    </row>
    <row r="947" ht="15.75" customHeight="1">
      <c r="A947" s="122"/>
      <c r="B947" s="122"/>
      <c r="C947" s="122"/>
      <c r="D947" s="122"/>
      <c r="E947" s="122"/>
      <c r="F947" s="122"/>
      <c r="G947" s="122"/>
      <c r="H947" s="122"/>
      <c r="I947" s="122"/>
      <c r="J947" s="122"/>
      <c r="K947" s="122"/>
      <c r="L947" s="122"/>
      <c r="M947" s="122"/>
      <c r="N947" s="122"/>
      <c r="O947" s="122"/>
      <c r="P947" s="122"/>
      <c r="Q947" s="122"/>
      <c r="R947" s="122"/>
      <c r="S947" s="122"/>
      <c r="T947" s="122"/>
      <c r="U947" s="122"/>
      <c r="V947" s="122"/>
      <c r="W947" s="122"/>
      <c r="X947" s="122"/>
      <c r="Y947" s="122"/>
      <c r="Z947" s="122"/>
    </row>
    <row r="948" ht="15.75" customHeight="1">
      <c r="A948" s="122"/>
      <c r="B948" s="122"/>
      <c r="C948" s="122"/>
      <c r="D948" s="122"/>
      <c r="E948" s="122"/>
      <c r="F948" s="122"/>
      <c r="G948" s="122"/>
      <c r="H948" s="122"/>
      <c r="I948" s="122"/>
      <c r="J948" s="122"/>
      <c r="K948" s="122"/>
      <c r="L948" s="122"/>
      <c r="M948" s="122"/>
      <c r="N948" s="122"/>
      <c r="O948" s="122"/>
      <c r="P948" s="122"/>
      <c r="Q948" s="122"/>
      <c r="R948" s="122"/>
      <c r="S948" s="122"/>
      <c r="T948" s="122"/>
      <c r="U948" s="122"/>
      <c r="V948" s="122"/>
      <c r="W948" s="122"/>
      <c r="X948" s="122"/>
      <c r="Y948" s="122"/>
      <c r="Z948" s="122"/>
    </row>
    <row r="949" ht="15.75" customHeight="1">
      <c r="A949" s="122"/>
      <c r="B949" s="122"/>
      <c r="C949" s="122"/>
      <c r="D949" s="122"/>
      <c r="E949" s="122"/>
      <c r="F949" s="122"/>
      <c r="G949" s="122"/>
      <c r="H949" s="122"/>
      <c r="I949" s="122"/>
      <c r="J949" s="122"/>
      <c r="K949" s="122"/>
      <c r="L949" s="122"/>
      <c r="M949" s="122"/>
      <c r="N949" s="122"/>
      <c r="O949" s="122"/>
      <c r="P949" s="122"/>
      <c r="Q949" s="122"/>
      <c r="R949" s="122"/>
      <c r="S949" s="122"/>
      <c r="T949" s="122"/>
      <c r="U949" s="122"/>
      <c r="V949" s="122"/>
      <c r="W949" s="122"/>
      <c r="X949" s="122"/>
      <c r="Y949" s="122"/>
      <c r="Z949" s="122"/>
    </row>
    <row r="950" ht="15.75" customHeight="1">
      <c r="A950" s="122"/>
      <c r="B950" s="122"/>
      <c r="C950" s="122"/>
      <c r="D950" s="122"/>
      <c r="E950" s="122"/>
      <c r="F950" s="122"/>
      <c r="G950" s="122"/>
      <c r="H950" s="122"/>
      <c r="I950" s="122"/>
      <c r="J950" s="122"/>
      <c r="K950" s="122"/>
      <c r="L950" s="122"/>
      <c r="M950" s="122"/>
      <c r="N950" s="122"/>
      <c r="O950" s="122"/>
      <c r="P950" s="122"/>
      <c r="Q950" s="122"/>
      <c r="R950" s="122"/>
      <c r="S950" s="122"/>
      <c r="T950" s="122"/>
      <c r="U950" s="122"/>
      <c r="V950" s="122"/>
      <c r="W950" s="122"/>
      <c r="X950" s="122"/>
      <c r="Y950" s="122"/>
      <c r="Z950" s="122"/>
    </row>
    <row r="951" ht="15.75" customHeight="1">
      <c r="A951" s="122"/>
      <c r="B951" s="122"/>
      <c r="C951" s="122"/>
      <c r="D951" s="122"/>
      <c r="E951" s="122"/>
      <c r="F951" s="122"/>
      <c r="G951" s="122"/>
      <c r="H951" s="122"/>
      <c r="I951" s="122"/>
      <c r="J951" s="122"/>
      <c r="K951" s="122"/>
      <c r="L951" s="122"/>
      <c r="M951" s="122"/>
      <c r="N951" s="122"/>
      <c r="O951" s="122"/>
      <c r="P951" s="122"/>
      <c r="Q951" s="122"/>
      <c r="R951" s="122"/>
      <c r="S951" s="122"/>
      <c r="T951" s="122"/>
      <c r="U951" s="122"/>
      <c r="V951" s="122"/>
      <c r="W951" s="122"/>
      <c r="X951" s="122"/>
      <c r="Y951" s="122"/>
      <c r="Z951" s="122"/>
    </row>
    <row r="952" ht="15.75" customHeight="1">
      <c r="A952" s="122"/>
      <c r="B952" s="122"/>
      <c r="C952" s="122"/>
      <c r="D952" s="122"/>
      <c r="E952" s="122"/>
      <c r="F952" s="122"/>
      <c r="G952" s="122"/>
      <c r="H952" s="122"/>
      <c r="I952" s="122"/>
      <c r="J952" s="122"/>
      <c r="K952" s="122"/>
      <c r="L952" s="122"/>
      <c r="M952" s="122"/>
      <c r="N952" s="122"/>
      <c r="O952" s="122"/>
      <c r="P952" s="122"/>
      <c r="Q952" s="122"/>
      <c r="R952" s="122"/>
      <c r="S952" s="122"/>
      <c r="T952" s="122"/>
      <c r="U952" s="122"/>
      <c r="V952" s="122"/>
      <c r="W952" s="122"/>
      <c r="X952" s="122"/>
      <c r="Y952" s="122"/>
      <c r="Z952" s="122"/>
    </row>
    <row r="953" ht="15.75" customHeight="1">
      <c r="A953" s="122"/>
      <c r="B953" s="122"/>
      <c r="C953" s="122"/>
      <c r="D953" s="122"/>
      <c r="E953" s="122"/>
      <c r="F953" s="122"/>
      <c r="G953" s="122"/>
      <c r="H953" s="122"/>
      <c r="I953" s="122"/>
      <c r="J953" s="122"/>
      <c r="K953" s="122"/>
      <c r="L953" s="122"/>
      <c r="M953" s="122"/>
      <c r="N953" s="122"/>
      <c r="O953" s="122"/>
      <c r="P953" s="122"/>
      <c r="Q953" s="122"/>
      <c r="R953" s="122"/>
      <c r="S953" s="122"/>
      <c r="T953" s="122"/>
      <c r="U953" s="122"/>
      <c r="V953" s="122"/>
      <c r="W953" s="122"/>
      <c r="X953" s="122"/>
      <c r="Y953" s="122"/>
      <c r="Z953" s="122"/>
    </row>
    <row r="954" ht="15.75" customHeight="1">
      <c r="A954" s="122"/>
      <c r="B954" s="122"/>
      <c r="C954" s="122"/>
      <c r="D954" s="122"/>
      <c r="E954" s="122"/>
      <c r="F954" s="122"/>
      <c r="G954" s="122"/>
      <c r="H954" s="122"/>
      <c r="I954" s="122"/>
      <c r="J954" s="122"/>
      <c r="K954" s="122"/>
      <c r="L954" s="122"/>
      <c r="M954" s="122"/>
      <c r="N954" s="122"/>
      <c r="O954" s="122"/>
      <c r="P954" s="122"/>
      <c r="Q954" s="122"/>
      <c r="R954" s="122"/>
      <c r="S954" s="122"/>
      <c r="T954" s="122"/>
      <c r="U954" s="122"/>
      <c r="V954" s="122"/>
      <c r="W954" s="122"/>
      <c r="X954" s="122"/>
      <c r="Y954" s="122"/>
      <c r="Z954" s="122"/>
    </row>
    <row r="955" ht="15.75" customHeight="1">
      <c r="A955" s="122"/>
      <c r="B955" s="122"/>
      <c r="C955" s="122"/>
      <c r="D955" s="122"/>
      <c r="E955" s="122"/>
      <c r="F955" s="122"/>
      <c r="G955" s="122"/>
      <c r="H955" s="122"/>
      <c r="I955" s="122"/>
      <c r="J955" s="122"/>
      <c r="K955" s="122"/>
      <c r="L955" s="122"/>
      <c r="M955" s="122"/>
      <c r="N955" s="122"/>
      <c r="O955" s="122"/>
      <c r="P955" s="122"/>
      <c r="Q955" s="122"/>
      <c r="R955" s="122"/>
      <c r="S955" s="122"/>
      <c r="T955" s="122"/>
      <c r="U955" s="122"/>
      <c r="V955" s="122"/>
      <c r="W955" s="122"/>
      <c r="X955" s="122"/>
      <c r="Y955" s="122"/>
      <c r="Z955" s="122"/>
    </row>
    <row r="956" ht="15.75" customHeight="1">
      <c r="A956" s="122"/>
      <c r="B956" s="122"/>
      <c r="C956" s="122"/>
      <c r="D956" s="122"/>
      <c r="E956" s="122"/>
      <c r="F956" s="122"/>
      <c r="G956" s="122"/>
      <c r="H956" s="122"/>
      <c r="I956" s="122"/>
      <c r="J956" s="122"/>
      <c r="K956" s="122"/>
      <c r="L956" s="122"/>
      <c r="M956" s="122"/>
      <c r="N956" s="122"/>
      <c r="O956" s="122"/>
      <c r="P956" s="122"/>
      <c r="Q956" s="122"/>
      <c r="R956" s="122"/>
      <c r="S956" s="122"/>
      <c r="T956" s="122"/>
      <c r="U956" s="122"/>
      <c r="V956" s="122"/>
      <c r="W956" s="122"/>
      <c r="X956" s="122"/>
      <c r="Y956" s="122"/>
      <c r="Z956" s="122"/>
    </row>
    <row r="957" ht="15.75" customHeight="1">
      <c r="A957" s="122"/>
      <c r="B957" s="122"/>
      <c r="C957" s="122"/>
      <c r="D957" s="122"/>
      <c r="E957" s="122"/>
      <c r="F957" s="122"/>
      <c r="G957" s="122"/>
      <c r="H957" s="122"/>
      <c r="I957" s="122"/>
      <c r="J957" s="122"/>
      <c r="K957" s="122"/>
      <c r="L957" s="122"/>
      <c r="M957" s="122"/>
      <c r="N957" s="122"/>
      <c r="O957" s="122"/>
      <c r="P957" s="122"/>
      <c r="Q957" s="122"/>
      <c r="R957" s="122"/>
      <c r="S957" s="122"/>
      <c r="T957" s="122"/>
      <c r="U957" s="122"/>
      <c r="V957" s="122"/>
      <c r="W957" s="122"/>
      <c r="X957" s="122"/>
      <c r="Y957" s="122"/>
      <c r="Z957" s="122"/>
    </row>
    <row r="958" ht="15.75" customHeight="1">
      <c r="A958" s="122"/>
      <c r="B958" s="122"/>
      <c r="C958" s="122"/>
      <c r="D958" s="122"/>
      <c r="E958" s="122"/>
      <c r="F958" s="122"/>
      <c r="G958" s="122"/>
      <c r="H958" s="122"/>
      <c r="I958" s="122"/>
      <c r="J958" s="122"/>
      <c r="K958" s="122"/>
      <c r="L958" s="122"/>
      <c r="M958" s="122"/>
      <c r="N958" s="122"/>
      <c r="O958" s="122"/>
      <c r="P958" s="122"/>
      <c r="Q958" s="122"/>
      <c r="R958" s="122"/>
      <c r="S958" s="122"/>
      <c r="T958" s="122"/>
      <c r="U958" s="122"/>
      <c r="V958" s="122"/>
      <c r="W958" s="122"/>
      <c r="X958" s="122"/>
      <c r="Y958" s="122"/>
      <c r="Z958" s="122"/>
    </row>
    <row r="959" ht="15.75" customHeight="1">
      <c r="A959" s="122"/>
      <c r="B959" s="122"/>
      <c r="C959" s="122"/>
      <c r="D959" s="122"/>
      <c r="E959" s="122"/>
      <c r="F959" s="122"/>
      <c r="G959" s="122"/>
      <c r="H959" s="122"/>
      <c r="I959" s="122"/>
      <c r="J959" s="122"/>
      <c r="K959" s="122"/>
      <c r="L959" s="122"/>
      <c r="M959" s="122"/>
      <c r="N959" s="122"/>
      <c r="O959" s="122"/>
      <c r="P959" s="122"/>
      <c r="Q959" s="122"/>
      <c r="R959" s="122"/>
      <c r="S959" s="122"/>
      <c r="T959" s="122"/>
      <c r="U959" s="122"/>
      <c r="V959" s="122"/>
      <c r="W959" s="122"/>
      <c r="X959" s="122"/>
      <c r="Y959" s="122"/>
      <c r="Z959" s="122"/>
    </row>
    <row r="960" ht="15.75" customHeight="1">
      <c r="A960" s="122"/>
      <c r="B960" s="122"/>
      <c r="C960" s="122"/>
      <c r="D960" s="122"/>
      <c r="E960" s="122"/>
      <c r="F960" s="122"/>
      <c r="G960" s="122"/>
      <c r="H960" s="122"/>
      <c r="I960" s="122"/>
      <c r="J960" s="122"/>
      <c r="K960" s="122"/>
      <c r="L960" s="122"/>
      <c r="M960" s="122"/>
      <c r="N960" s="122"/>
      <c r="O960" s="122"/>
      <c r="P960" s="122"/>
      <c r="Q960" s="122"/>
      <c r="R960" s="122"/>
      <c r="S960" s="122"/>
      <c r="T960" s="122"/>
      <c r="U960" s="122"/>
      <c r="V960" s="122"/>
      <c r="W960" s="122"/>
      <c r="X960" s="122"/>
      <c r="Y960" s="122"/>
      <c r="Z960" s="122"/>
    </row>
    <row r="961" ht="15.75" customHeight="1">
      <c r="A961" s="122"/>
      <c r="B961" s="122"/>
      <c r="C961" s="122"/>
      <c r="D961" s="122"/>
      <c r="E961" s="122"/>
      <c r="F961" s="122"/>
      <c r="G961" s="122"/>
      <c r="H961" s="122"/>
      <c r="I961" s="122"/>
      <c r="J961" s="122"/>
      <c r="K961" s="122"/>
      <c r="L961" s="122"/>
      <c r="M961" s="122"/>
      <c r="N961" s="122"/>
      <c r="O961" s="122"/>
      <c r="P961" s="122"/>
      <c r="Q961" s="122"/>
      <c r="R961" s="122"/>
      <c r="S961" s="122"/>
      <c r="T961" s="122"/>
      <c r="U961" s="122"/>
      <c r="V961" s="122"/>
      <c r="W961" s="122"/>
      <c r="X961" s="122"/>
      <c r="Y961" s="122"/>
      <c r="Z961" s="122"/>
    </row>
    <row r="962" ht="15.75" customHeight="1">
      <c r="A962" s="122"/>
      <c r="B962" s="122"/>
      <c r="C962" s="122"/>
      <c r="D962" s="122"/>
      <c r="E962" s="122"/>
      <c r="F962" s="122"/>
      <c r="G962" s="122"/>
      <c r="H962" s="122"/>
      <c r="I962" s="122"/>
      <c r="J962" s="122"/>
      <c r="K962" s="122"/>
      <c r="L962" s="122"/>
      <c r="M962" s="122"/>
      <c r="N962" s="122"/>
      <c r="O962" s="122"/>
      <c r="P962" s="122"/>
      <c r="Q962" s="122"/>
      <c r="R962" s="122"/>
      <c r="S962" s="122"/>
      <c r="T962" s="122"/>
      <c r="U962" s="122"/>
      <c r="V962" s="122"/>
      <c r="W962" s="122"/>
      <c r="X962" s="122"/>
      <c r="Y962" s="122"/>
      <c r="Z962" s="122"/>
    </row>
    <row r="963" ht="15.75" customHeight="1">
      <c r="A963" s="122"/>
      <c r="B963" s="122"/>
      <c r="C963" s="122"/>
      <c r="D963" s="122"/>
      <c r="E963" s="122"/>
      <c r="F963" s="122"/>
      <c r="G963" s="122"/>
      <c r="H963" s="122"/>
      <c r="I963" s="122"/>
      <c r="J963" s="122"/>
      <c r="K963" s="122"/>
      <c r="L963" s="122"/>
      <c r="M963" s="122"/>
      <c r="N963" s="122"/>
      <c r="O963" s="122"/>
      <c r="P963" s="122"/>
      <c r="Q963" s="122"/>
      <c r="R963" s="122"/>
      <c r="S963" s="122"/>
      <c r="T963" s="122"/>
      <c r="U963" s="122"/>
      <c r="V963" s="122"/>
      <c r="W963" s="122"/>
      <c r="X963" s="122"/>
      <c r="Y963" s="122"/>
      <c r="Z963" s="122"/>
    </row>
    <row r="964" ht="15.75" customHeight="1">
      <c r="A964" s="122"/>
      <c r="B964" s="122"/>
      <c r="C964" s="122"/>
      <c r="D964" s="122"/>
      <c r="E964" s="122"/>
      <c r="F964" s="122"/>
      <c r="G964" s="122"/>
      <c r="H964" s="122"/>
      <c r="I964" s="122"/>
      <c r="J964" s="122"/>
      <c r="K964" s="122"/>
      <c r="L964" s="122"/>
      <c r="M964" s="122"/>
      <c r="N964" s="122"/>
      <c r="O964" s="122"/>
      <c r="P964" s="122"/>
      <c r="Q964" s="122"/>
      <c r="R964" s="122"/>
      <c r="S964" s="122"/>
      <c r="T964" s="122"/>
      <c r="U964" s="122"/>
      <c r="V964" s="122"/>
      <c r="W964" s="122"/>
      <c r="X964" s="122"/>
      <c r="Y964" s="122"/>
      <c r="Z964" s="122"/>
    </row>
    <row r="965" ht="15.75" customHeight="1">
      <c r="A965" s="122"/>
      <c r="B965" s="122"/>
      <c r="C965" s="122"/>
      <c r="D965" s="122"/>
      <c r="E965" s="122"/>
      <c r="F965" s="122"/>
      <c r="G965" s="122"/>
      <c r="H965" s="122"/>
      <c r="I965" s="122"/>
      <c r="J965" s="122"/>
      <c r="K965" s="122"/>
      <c r="L965" s="122"/>
      <c r="M965" s="122"/>
      <c r="N965" s="122"/>
      <c r="O965" s="122"/>
      <c r="P965" s="122"/>
      <c r="Q965" s="122"/>
      <c r="R965" s="122"/>
      <c r="S965" s="122"/>
      <c r="T965" s="122"/>
      <c r="U965" s="122"/>
      <c r="V965" s="122"/>
      <c r="W965" s="122"/>
      <c r="X965" s="122"/>
      <c r="Y965" s="122"/>
      <c r="Z965" s="122"/>
    </row>
    <row r="966" ht="15.75" customHeight="1">
      <c r="A966" s="122"/>
      <c r="B966" s="122"/>
      <c r="C966" s="122"/>
      <c r="D966" s="122"/>
      <c r="E966" s="122"/>
      <c r="F966" s="122"/>
      <c r="G966" s="122"/>
      <c r="H966" s="122"/>
      <c r="I966" s="122"/>
      <c r="J966" s="122"/>
      <c r="K966" s="122"/>
      <c r="L966" s="122"/>
      <c r="M966" s="122"/>
      <c r="N966" s="122"/>
      <c r="O966" s="122"/>
      <c r="P966" s="122"/>
      <c r="Q966" s="122"/>
      <c r="R966" s="122"/>
      <c r="S966" s="122"/>
      <c r="T966" s="122"/>
      <c r="U966" s="122"/>
      <c r="V966" s="122"/>
      <c r="W966" s="122"/>
      <c r="X966" s="122"/>
      <c r="Y966" s="122"/>
      <c r="Z966" s="122"/>
    </row>
    <row r="967" ht="15.75" customHeight="1">
      <c r="A967" s="122"/>
      <c r="B967" s="122"/>
      <c r="C967" s="122"/>
      <c r="D967" s="122"/>
      <c r="E967" s="122"/>
      <c r="F967" s="122"/>
      <c r="G967" s="122"/>
      <c r="H967" s="122"/>
      <c r="I967" s="122"/>
      <c r="J967" s="122"/>
      <c r="K967" s="122"/>
      <c r="L967" s="122"/>
      <c r="M967" s="122"/>
      <c r="N967" s="122"/>
      <c r="O967" s="122"/>
      <c r="P967" s="122"/>
      <c r="Q967" s="122"/>
      <c r="R967" s="122"/>
      <c r="S967" s="122"/>
      <c r="T967" s="122"/>
      <c r="U967" s="122"/>
      <c r="V967" s="122"/>
      <c r="W967" s="122"/>
      <c r="X967" s="122"/>
      <c r="Y967" s="122"/>
      <c r="Z967" s="122"/>
    </row>
    <row r="968" ht="15.75" customHeight="1">
      <c r="A968" s="122"/>
      <c r="B968" s="122"/>
      <c r="C968" s="122"/>
      <c r="D968" s="122"/>
      <c r="E968" s="122"/>
      <c r="F968" s="122"/>
      <c r="G968" s="122"/>
      <c r="H968" s="122"/>
      <c r="I968" s="122"/>
      <c r="J968" s="122"/>
      <c r="K968" s="122"/>
      <c r="L968" s="122"/>
      <c r="M968" s="122"/>
      <c r="N968" s="122"/>
      <c r="O968" s="122"/>
      <c r="P968" s="122"/>
      <c r="Q968" s="122"/>
      <c r="R968" s="122"/>
      <c r="S968" s="122"/>
      <c r="T968" s="122"/>
      <c r="U968" s="122"/>
      <c r="V968" s="122"/>
      <c r="W968" s="122"/>
      <c r="X968" s="122"/>
      <c r="Y968" s="122"/>
      <c r="Z968" s="122"/>
    </row>
    <row r="969" ht="15.75" customHeight="1">
      <c r="A969" s="122"/>
      <c r="B969" s="122"/>
      <c r="C969" s="122"/>
      <c r="D969" s="122"/>
      <c r="E969" s="122"/>
      <c r="F969" s="122"/>
      <c r="G969" s="122"/>
      <c r="H969" s="122"/>
      <c r="I969" s="122"/>
      <c r="J969" s="122"/>
      <c r="K969" s="122"/>
      <c r="L969" s="122"/>
      <c r="M969" s="122"/>
      <c r="N969" s="122"/>
      <c r="O969" s="122"/>
      <c r="P969" s="122"/>
      <c r="Q969" s="122"/>
      <c r="R969" s="122"/>
      <c r="S969" s="122"/>
      <c r="T969" s="122"/>
      <c r="U969" s="122"/>
      <c r="V969" s="122"/>
      <c r="W969" s="122"/>
      <c r="X969" s="122"/>
      <c r="Y969" s="122"/>
      <c r="Z969" s="122"/>
    </row>
    <row r="970" ht="15.75" customHeight="1">
      <c r="A970" s="122"/>
      <c r="B970" s="122"/>
      <c r="C970" s="122"/>
      <c r="D970" s="122"/>
      <c r="E970" s="122"/>
      <c r="F970" s="122"/>
      <c r="G970" s="122"/>
      <c r="H970" s="122"/>
      <c r="I970" s="122"/>
      <c r="J970" s="122"/>
      <c r="K970" s="122"/>
      <c r="L970" s="122"/>
      <c r="M970" s="122"/>
      <c r="N970" s="122"/>
      <c r="O970" s="122"/>
      <c r="P970" s="122"/>
      <c r="Q970" s="122"/>
      <c r="R970" s="122"/>
      <c r="S970" s="122"/>
      <c r="T970" s="122"/>
      <c r="U970" s="122"/>
      <c r="V970" s="122"/>
      <c r="W970" s="122"/>
      <c r="X970" s="122"/>
      <c r="Y970" s="122"/>
      <c r="Z970" s="122"/>
    </row>
    <row r="971" ht="15.75" customHeight="1">
      <c r="A971" s="122"/>
      <c r="B971" s="122"/>
      <c r="C971" s="122"/>
      <c r="D971" s="122"/>
      <c r="E971" s="122"/>
      <c r="F971" s="122"/>
      <c r="G971" s="122"/>
      <c r="H971" s="122"/>
      <c r="I971" s="122"/>
      <c r="J971" s="122"/>
      <c r="K971" s="122"/>
      <c r="L971" s="122"/>
      <c r="M971" s="122"/>
      <c r="N971" s="122"/>
      <c r="O971" s="122"/>
      <c r="P971" s="122"/>
      <c r="Q971" s="122"/>
      <c r="R971" s="122"/>
      <c r="S971" s="122"/>
      <c r="T971" s="122"/>
      <c r="U971" s="122"/>
      <c r="V971" s="122"/>
      <c r="W971" s="122"/>
      <c r="X971" s="122"/>
      <c r="Y971" s="122"/>
      <c r="Z971" s="122"/>
    </row>
    <row r="972" ht="15.75" customHeight="1">
      <c r="A972" s="122"/>
      <c r="B972" s="122"/>
      <c r="C972" s="122"/>
      <c r="D972" s="122"/>
      <c r="E972" s="122"/>
      <c r="F972" s="122"/>
      <c r="G972" s="122"/>
      <c r="H972" s="122"/>
      <c r="I972" s="122"/>
      <c r="J972" s="122"/>
      <c r="K972" s="122"/>
      <c r="L972" s="122"/>
      <c r="M972" s="122"/>
      <c r="N972" s="122"/>
      <c r="O972" s="122"/>
      <c r="P972" s="122"/>
      <c r="Q972" s="122"/>
      <c r="R972" s="122"/>
      <c r="S972" s="122"/>
      <c r="T972" s="122"/>
      <c r="U972" s="122"/>
      <c r="V972" s="122"/>
      <c r="W972" s="122"/>
      <c r="X972" s="122"/>
      <c r="Y972" s="122"/>
      <c r="Z972" s="122"/>
    </row>
    <row r="973" ht="15.75" customHeight="1">
      <c r="A973" s="122"/>
      <c r="B973" s="122"/>
      <c r="C973" s="122"/>
      <c r="D973" s="122"/>
      <c r="E973" s="122"/>
      <c r="F973" s="122"/>
      <c r="G973" s="122"/>
      <c r="H973" s="122"/>
      <c r="I973" s="122"/>
      <c r="J973" s="122"/>
      <c r="K973" s="122"/>
      <c r="L973" s="122"/>
      <c r="M973" s="122"/>
      <c r="N973" s="122"/>
      <c r="O973" s="122"/>
      <c r="P973" s="122"/>
      <c r="Q973" s="122"/>
      <c r="R973" s="122"/>
      <c r="S973" s="122"/>
      <c r="T973" s="122"/>
      <c r="U973" s="122"/>
      <c r="V973" s="122"/>
      <c r="W973" s="122"/>
      <c r="X973" s="122"/>
      <c r="Y973" s="122"/>
      <c r="Z973" s="122"/>
    </row>
    <row r="974" ht="15.75" customHeight="1">
      <c r="A974" s="122"/>
      <c r="B974" s="122"/>
      <c r="C974" s="122"/>
      <c r="D974" s="122"/>
      <c r="E974" s="122"/>
      <c r="F974" s="122"/>
      <c r="G974" s="122"/>
      <c r="H974" s="122"/>
      <c r="I974" s="122"/>
      <c r="J974" s="122"/>
      <c r="K974" s="122"/>
      <c r="L974" s="122"/>
      <c r="M974" s="122"/>
      <c r="N974" s="122"/>
      <c r="O974" s="122"/>
      <c r="P974" s="122"/>
      <c r="Q974" s="122"/>
      <c r="R974" s="122"/>
      <c r="S974" s="122"/>
      <c r="T974" s="122"/>
      <c r="U974" s="122"/>
      <c r="V974" s="122"/>
      <c r="W974" s="122"/>
      <c r="X974" s="122"/>
      <c r="Y974" s="122"/>
      <c r="Z974" s="122"/>
    </row>
    <row r="975" ht="15.75" customHeight="1">
      <c r="A975" s="122"/>
      <c r="B975" s="122"/>
      <c r="C975" s="122"/>
      <c r="D975" s="122"/>
      <c r="E975" s="122"/>
      <c r="F975" s="122"/>
      <c r="G975" s="122"/>
      <c r="H975" s="122"/>
      <c r="I975" s="122"/>
      <c r="J975" s="122"/>
      <c r="K975" s="122"/>
      <c r="L975" s="122"/>
      <c r="M975" s="122"/>
      <c r="N975" s="122"/>
      <c r="O975" s="122"/>
      <c r="P975" s="122"/>
      <c r="Q975" s="122"/>
      <c r="R975" s="122"/>
      <c r="S975" s="122"/>
      <c r="T975" s="122"/>
      <c r="U975" s="122"/>
      <c r="V975" s="122"/>
      <c r="W975" s="122"/>
      <c r="X975" s="122"/>
      <c r="Y975" s="122"/>
      <c r="Z975" s="122"/>
    </row>
    <row r="976" ht="15.75" customHeight="1">
      <c r="A976" s="122"/>
      <c r="B976" s="122"/>
      <c r="C976" s="122"/>
      <c r="D976" s="122"/>
      <c r="E976" s="122"/>
      <c r="F976" s="122"/>
      <c r="G976" s="122"/>
      <c r="H976" s="122"/>
      <c r="I976" s="122"/>
      <c r="J976" s="122"/>
      <c r="K976" s="122"/>
      <c r="L976" s="122"/>
      <c r="M976" s="122"/>
      <c r="N976" s="122"/>
      <c r="O976" s="122"/>
      <c r="P976" s="122"/>
      <c r="Q976" s="122"/>
      <c r="R976" s="122"/>
      <c r="S976" s="122"/>
      <c r="T976" s="122"/>
      <c r="U976" s="122"/>
      <c r="V976" s="122"/>
      <c r="W976" s="122"/>
      <c r="X976" s="122"/>
      <c r="Y976" s="122"/>
      <c r="Z976" s="122"/>
    </row>
    <row r="977" ht="15.75" customHeight="1">
      <c r="A977" s="122"/>
      <c r="B977" s="122"/>
      <c r="C977" s="122"/>
      <c r="D977" s="122"/>
      <c r="E977" s="122"/>
      <c r="F977" s="122"/>
      <c r="G977" s="122"/>
      <c r="H977" s="122"/>
      <c r="I977" s="122"/>
      <c r="J977" s="122"/>
      <c r="K977" s="122"/>
      <c r="L977" s="122"/>
      <c r="M977" s="122"/>
      <c r="N977" s="122"/>
      <c r="O977" s="122"/>
      <c r="P977" s="122"/>
      <c r="Q977" s="122"/>
      <c r="R977" s="122"/>
      <c r="S977" s="122"/>
      <c r="T977" s="122"/>
      <c r="U977" s="122"/>
      <c r="V977" s="122"/>
      <c r="W977" s="122"/>
      <c r="X977" s="122"/>
      <c r="Y977" s="122"/>
      <c r="Z977" s="122"/>
    </row>
    <row r="978" ht="15.75" customHeight="1">
      <c r="A978" s="122"/>
      <c r="B978" s="122"/>
      <c r="C978" s="122"/>
      <c r="D978" s="122"/>
      <c r="E978" s="122"/>
      <c r="F978" s="122"/>
      <c r="G978" s="122"/>
      <c r="H978" s="122"/>
      <c r="I978" s="122"/>
      <c r="J978" s="122"/>
      <c r="K978" s="122"/>
      <c r="L978" s="122"/>
      <c r="M978" s="122"/>
      <c r="N978" s="122"/>
      <c r="O978" s="122"/>
      <c r="P978" s="122"/>
      <c r="Q978" s="122"/>
      <c r="R978" s="122"/>
      <c r="S978" s="122"/>
      <c r="T978" s="122"/>
      <c r="U978" s="122"/>
      <c r="V978" s="122"/>
      <c r="W978" s="122"/>
      <c r="X978" s="122"/>
      <c r="Y978" s="122"/>
      <c r="Z978" s="122"/>
    </row>
    <row r="979" ht="15.75" customHeight="1">
      <c r="A979" s="122"/>
      <c r="B979" s="122"/>
      <c r="C979" s="122"/>
      <c r="D979" s="122"/>
      <c r="E979" s="122"/>
      <c r="F979" s="122"/>
      <c r="G979" s="122"/>
      <c r="H979" s="122"/>
      <c r="I979" s="122"/>
      <c r="J979" s="122"/>
      <c r="K979" s="122"/>
      <c r="L979" s="122"/>
      <c r="M979" s="122"/>
      <c r="N979" s="122"/>
      <c r="O979" s="122"/>
      <c r="P979" s="122"/>
      <c r="Q979" s="122"/>
      <c r="R979" s="122"/>
      <c r="S979" s="122"/>
      <c r="T979" s="122"/>
      <c r="U979" s="122"/>
      <c r="V979" s="122"/>
      <c r="W979" s="122"/>
      <c r="X979" s="122"/>
      <c r="Y979" s="122"/>
      <c r="Z979" s="122"/>
    </row>
    <row r="980" ht="15.75" customHeight="1">
      <c r="A980" s="122"/>
      <c r="B980" s="122"/>
      <c r="C980" s="122"/>
      <c r="D980" s="122"/>
      <c r="E980" s="122"/>
      <c r="F980" s="122"/>
      <c r="G980" s="122"/>
      <c r="H980" s="122"/>
      <c r="I980" s="122"/>
      <c r="J980" s="122"/>
      <c r="K980" s="122"/>
      <c r="L980" s="122"/>
      <c r="M980" s="122"/>
      <c r="N980" s="122"/>
      <c r="O980" s="122"/>
      <c r="P980" s="122"/>
      <c r="Q980" s="122"/>
      <c r="R980" s="122"/>
      <c r="S980" s="122"/>
      <c r="T980" s="122"/>
      <c r="U980" s="122"/>
      <c r="V980" s="122"/>
      <c r="W980" s="122"/>
      <c r="X980" s="122"/>
      <c r="Y980" s="122"/>
      <c r="Z980" s="122"/>
    </row>
    <row r="981" ht="15.75" customHeight="1">
      <c r="A981" s="122"/>
      <c r="B981" s="122"/>
      <c r="C981" s="122"/>
      <c r="D981" s="122"/>
      <c r="E981" s="122"/>
      <c r="F981" s="122"/>
      <c r="G981" s="122"/>
      <c r="H981" s="122"/>
      <c r="I981" s="122"/>
      <c r="J981" s="122"/>
      <c r="K981" s="122"/>
      <c r="L981" s="122"/>
      <c r="M981" s="122"/>
      <c r="N981" s="122"/>
      <c r="O981" s="122"/>
      <c r="P981" s="122"/>
      <c r="Q981" s="122"/>
      <c r="R981" s="122"/>
      <c r="S981" s="122"/>
      <c r="T981" s="122"/>
      <c r="U981" s="122"/>
      <c r="V981" s="122"/>
      <c r="W981" s="122"/>
      <c r="X981" s="122"/>
      <c r="Y981" s="122"/>
      <c r="Z981" s="122"/>
    </row>
    <row r="982" ht="15.75" customHeight="1">
      <c r="A982" s="122"/>
      <c r="B982" s="122"/>
      <c r="C982" s="122"/>
      <c r="D982" s="122"/>
      <c r="E982" s="122"/>
      <c r="F982" s="122"/>
      <c r="G982" s="122"/>
      <c r="H982" s="122"/>
      <c r="I982" s="122"/>
      <c r="J982" s="122"/>
      <c r="K982" s="122"/>
      <c r="L982" s="122"/>
      <c r="M982" s="122"/>
      <c r="N982" s="122"/>
      <c r="O982" s="122"/>
      <c r="P982" s="122"/>
      <c r="Q982" s="122"/>
      <c r="R982" s="122"/>
      <c r="S982" s="122"/>
      <c r="T982" s="122"/>
      <c r="U982" s="122"/>
      <c r="V982" s="122"/>
      <c r="W982" s="122"/>
      <c r="X982" s="122"/>
      <c r="Y982" s="122"/>
      <c r="Z982" s="122"/>
    </row>
    <row r="983" ht="15.75" customHeight="1">
      <c r="A983" s="122"/>
      <c r="B983" s="122"/>
      <c r="C983" s="122"/>
      <c r="D983" s="122"/>
      <c r="E983" s="122"/>
      <c r="F983" s="122"/>
      <c r="G983" s="122"/>
      <c r="H983" s="122"/>
      <c r="I983" s="122"/>
      <c r="J983" s="122"/>
      <c r="K983" s="122"/>
      <c r="L983" s="122"/>
      <c r="M983" s="122"/>
      <c r="N983" s="122"/>
      <c r="O983" s="122"/>
      <c r="P983" s="122"/>
      <c r="Q983" s="122"/>
      <c r="R983" s="122"/>
      <c r="S983" s="122"/>
      <c r="T983" s="122"/>
      <c r="U983" s="122"/>
      <c r="V983" s="122"/>
      <c r="W983" s="122"/>
      <c r="X983" s="122"/>
      <c r="Y983" s="122"/>
      <c r="Z983" s="122"/>
    </row>
    <row r="984" ht="15.75" customHeight="1">
      <c r="A984" s="122"/>
      <c r="B984" s="122"/>
      <c r="C984" s="122"/>
      <c r="D984" s="122"/>
      <c r="E984" s="122"/>
      <c r="F984" s="122"/>
      <c r="G984" s="122"/>
      <c r="H984" s="122"/>
      <c r="I984" s="122"/>
      <c r="J984" s="122"/>
      <c r="K984" s="122"/>
      <c r="L984" s="122"/>
      <c r="M984" s="122"/>
      <c r="N984" s="122"/>
      <c r="O984" s="122"/>
      <c r="P984" s="122"/>
      <c r="Q984" s="122"/>
      <c r="R984" s="122"/>
      <c r="S984" s="122"/>
      <c r="T984" s="122"/>
      <c r="U984" s="122"/>
      <c r="V984" s="122"/>
      <c r="W984" s="122"/>
      <c r="X984" s="122"/>
      <c r="Y984" s="122"/>
      <c r="Z984" s="122"/>
    </row>
    <row r="985" ht="15.75" customHeight="1">
      <c r="A985" s="122"/>
      <c r="B985" s="122"/>
      <c r="C985" s="122"/>
      <c r="D985" s="122"/>
      <c r="E985" s="122"/>
      <c r="F985" s="122"/>
      <c r="G985" s="122"/>
      <c r="H985" s="122"/>
      <c r="I985" s="122"/>
      <c r="J985" s="122"/>
      <c r="K985" s="122"/>
      <c r="L985" s="122"/>
      <c r="M985" s="122"/>
      <c r="N985" s="122"/>
      <c r="O985" s="122"/>
      <c r="P985" s="122"/>
      <c r="Q985" s="122"/>
      <c r="R985" s="122"/>
      <c r="S985" s="122"/>
      <c r="T985" s="122"/>
      <c r="U985" s="122"/>
      <c r="V985" s="122"/>
      <c r="W985" s="122"/>
      <c r="X985" s="122"/>
      <c r="Y985" s="122"/>
      <c r="Z985" s="122"/>
    </row>
    <row r="986" ht="15.75" customHeight="1">
      <c r="A986" s="122"/>
      <c r="B986" s="122"/>
      <c r="C986" s="122"/>
      <c r="D986" s="122"/>
      <c r="E986" s="122"/>
      <c r="F986" s="122"/>
      <c r="G986" s="122"/>
      <c r="H986" s="122"/>
      <c r="I986" s="122"/>
      <c r="J986" s="122"/>
      <c r="K986" s="122"/>
      <c r="L986" s="122"/>
      <c r="M986" s="122"/>
      <c r="N986" s="122"/>
      <c r="O986" s="122"/>
      <c r="P986" s="122"/>
      <c r="Q986" s="122"/>
      <c r="R986" s="122"/>
      <c r="S986" s="122"/>
      <c r="T986" s="122"/>
      <c r="U986" s="122"/>
      <c r="V986" s="122"/>
      <c r="W986" s="122"/>
      <c r="X986" s="122"/>
      <c r="Y986" s="122"/>
      <c r="Z986" s="122"/>
    </row>
    <row r="987" ht="15.75" customHeight="1">
      <c r="A987" s="122"/>
      <c r="B987" s="122"/>
      <c r="C987" s="122"/>
      <c r="D987" s="122"/>
      <c r="E987" s="122"/>
      <c r="F987" s="122"/>
      <c r="G987" s="122"/>
      <c r="H987" s="122"/>
      <c r="I987" s="122"/>
      <c r="J987" s="122"/>
      <c r="K987" s="122"/>
      <c r="L987" s="122"/>
      <c r="M987" s="122"/>
      <c r="N987" s="122"/>
      <c r="O987" s="122"/>
      <c r="P987" s="122"/>
      <c r="Q987" s="122"/>
      <c r="R987" s="122"/>
      <c r="S987" s="122"/>
      <c r="T987" s="122"/>
      <c r="U987" s="122"/>
      <c r="V987" s="122"/>
      <c r="W987" s="122"/>
      <c r="X987" s="122"/>
      <c r="Y987" s="122"/>
      <c r="Z987" s="122"/>
    </row>
    <row r="988" ht="15.75" customHeight="1">
      <c r="A988" s="122"/>
      <c r="B988" s="122"/>
      <c r="C988" s="122"/>
      <c r="D988" s="122"/>
      <c r="E988" s="122"/>
      <c r="F988" s="122"/>
      <c r="G988" s="122"/>
      <c r="H988" s="122"/>
      <c r="I988" s="122"/>
      <c r="J988" s="122"/>
      <c r="K988" s="122"/>
      <c r="L988" s="122"/>
      <c r="M988" s="122"/>
      <c r="N988" s="122"/>
      <c r="O988" s="122"/>
      <c r="P988" s="122"/>
      <c r="Q988" s="122"/>
      <c r="R988" s="122"/>
      <c r="S988" s="122"/>
      <c r="T988" s="122"/>
      <c r="U988" s="122"/>
      <c r="V988" s="122"/>
      <c r="W988" s="122"/>
      <c r="X988" s="122"/>
      <c r="Y988" s="122"/>
      <c r="Z988" s="122"/>
    </row>
    <row r="989" ht="15.75" customHeight="1">
      <c r="A989" s="122"/>
      <c r="B989" s="122"/>
      <c r="C989" s="122"/>
      <c r="D989" s="122"/>
      <c r="E989" s="122"/>
      <c r="F989" s="122"/>
      <c r="G989" s="122"/>
      <c r="H989" s="122"/>
      <c r="I989" s="122"/>
      <c r="J989" s="122"/>
      <c r="K989" s="122"/>
      <c r="L989" s="122"/>
      <c r="M989" s="122"/>
      <c r="N989" s="122"/>
      <c r="O989" s="122"/>
      <c r="P989" s="122"/>
      <c r="Q989" s="122"/>
      <c r="R989" s="122"/>
      <c r="S989" s="122"/>
      <c r="T989" s="122"/>
      <c r="U989" s="122"/>
      <c r="V989" s="122"/>
      <c r="W989" s="122"/>
      <c r="X989" s="122"/>
      <c r="Y989" s="122"/>
      <c r="Z989" s="122"/>
    </row>
    <row r="990" ht="15.75" customHeight="1">
      <c r="A990" s="122"/>
      <c r="B990" s="122"/>
      <c r="C990" s="122"/>
      <c r="D990" s="122"/>
      <c r="E990" s="122"/>
      <c r="F990" s="122"/>
      <c r="G990" s="122"/>
      <c r="H990" s="122"/>
      <c r="I990" s="122"/>
      <c r="J990" s="122"/>
      <c r="K990" s="122"/>
      <c r="L990" s="122"/>
      <c r="M990" s="122"/>
      <c r="N990" s="122"/>
      <c r="O990" s="122"/>
      <c r="P990" s="122"/>
      <c r="Q990" s="122"/>
      <c r="R990" s="122"/>
      <c r="S990" s="122"/>
      <c r="T990" s="122"/>
      <c r="U990" s="122"/>
      <c r="V990" s="122"/>
      <c r="W990" s="122"/>
      <c r="X990" s="122"/>
      <c r="Y990" s="122"/>
      <c r="Z990" s="122"/>
    </row>
    <row r="991" ht="15.75" customHeight="1">
      <c r="A991" s="122"/>
      <c r="B991" s="122"/>
      <c r="C991" s="122"/>
      <c r="D991" s="122"/>
      <c r="E991" s="122"/>
      <c r="F991" s="122"/>
      <c r="G991" s="122"/>
      <c r="H991" s="122"/>
      <c r="I991" s="122"/>
      <c r="J991" s="122"/>
      <c r="K991" s="122"/>
      <c r="L991" s="122"/>
      <c r="M991" s="122"/>
      <c r="N991" s="122"/>
      <c r="O991" s="122"/>
      <c r="P991" s="122"/>
      <c r="Q991" s="122"/>
      <c r="R991" s="122"/>
      <c r="S991" s="122"/>
      <c r="T991" s="122"/>
      <c r="U991" s="122"/>
      <c r="V991" s="122"/>
      <c r="W991" s="122"/>
      <c r="X991" s="122"/>
      <c r="Y991" s="122"/>
      <c r="Z991" s="122"/>
    </row>
    <row r="992" ht="15.75" customHeight="1">
      <c r="A992" s="122"/>
      <c r="B992" s="122"/>
      <c r="C992" s="122"/>
      <c r="D992" s="122"/>
      <c r="E992" s="122"/>
      <c r="F992" s="122"/>
      <c r="G992" s="122"/>
      <c r="H992" s="122"/>
      <c r="I992" s="122"/>
      <c r="J992" s="122"/>
      <c r="K992" s="122"/>
      <c r="L992" s="122"/>
      <c r="M992" s="122"/>
      <c r="N992" s="122"/>
      <c r="O992" s="122"/>
      <c r="P992" s="122"/>
      <c r="Q992" s="122"/>
      <c r="R992" s="122"/>
      <c r="S992" s="122"/>
      <c r="T992" s="122"/>
      <c r="U992" s="122"/>
      <c r="V992" s="122"/>
      <c r="W992" s="122"/>
      <c r="X992" s="122"/>
      <c r="Y992" s="122"/>
      <c r="Z992" s="122"/>
    </row>
    <row r="993" ht="15.75" customHeight="1">
      <c r="A993" s="122"/>
      <c r="B993" s="122"/>
      <c r="C993" s="122"/>
      <c r="D993" s="122"/>
      <c r="E993" s="122"/>
      <c r="F993" s="122"/>
      <c r="G993" s="122"/>
      <c r="H993" s="122"/>
      <c r="I993" s="122"/>
      <c r="J993" s="122"/>
      <c r="K993" s="122"/>
      <c r="L993" s="122"/>
      <c r="M993" s="122"/>
      <c r="N993" s="122"/>
      <c r="O993" s="122"/>
      <c r="P993" s="122"/>
      <c r="Q993" s="122"/>
      <c r="R993" s="122"/>
      <c r="S993" s="122"/>
      <c r="T993" s="122"/>
      <c r="U993" s="122"/>
      <c r="V993" s="122"/>
      <c r="W993" s="122"/>
      <c r="X993" s="122"/>
      <c r="Y993" s="122"/>
      <c r="Z993" s="122"/>
    </row>
    <row r="994" ht="15.75" customHeight="1">
      <c r="A994" s="122"/>
      <c r="B994" s="122"/>
      <c r="C994" s="122"/>
      <c r="D994" s="122"/>
      <c r="E994" s="122"/>
      <c r="F994" s="122"/>
      <c r="G994" s="122"/>
      <c r="H994" s="122"/>
      <c r="I994" s="122"/>
      <c r="J994" s="122"/>
      <c r="K994" s="122"/>
      <c r="L994" s="122"/>
      <c r="M994" s="122"/>
      <c r="N994" s="122"/>
      <c r="O994" s="122"/>
      <c r="P994" s="122"/>
      <c r="Q994" s="122"/>
      <c r="R994" s="122"/>
      <c r="S994" s="122"/>
      <c r="T994" s="122"/>
      <c r="U994" s="122"/>
      <c r="V994" s="122"/>
      <c r="W994" s="122"/>
      <c r="X994" s="122"/>
      <c r="Y994" s="122"/>
      <c r="Z994" s="122"/>
    </row>
    <row r="995" ht="15.75" customHeight="1">
      <c r="A995" s="122"/>
      <c r="B995" s="122"/>
      <c r="C995" s="122"/>
      <c r="D995" s="122"/>
      <c r="E995" s="122"/>
      <c r="F995" s="122"/>
      <c r="G995" s="122"/>
      <c r="H995" s="122"/>
      <c r="I995" s="122"/>
      <c r="J995" s="122"/>
      <c r="K995" s="122"/>
      <c r="L995" s="122"/>
      <c r="M995" s="122"/>
      <c r="N995" s="122"/>
      <c r="O995" s="122"/>
      <c r="P995" s="122"/>
      <c r="Q995" s="122"/>
      <c r="R995" s="122"/>
      <c r="S995" s="122"/>
      <c r="T995" s="122"/>
      <c r="U995" s="122"/>
      <c r="V995" s="122"/>
      <c r="W995" s="122"/>
      <c r="X995" s="122"/>
      <c r="Y995" s="122"/>
      <c r="Z995" s="122"/>
    </row>
    <row r="996" ht="15.75" customHeight="1">
      <c r="A996" s="122"/>
      <c r="B996" s="122"/>
      <c r="C996" s="122"/>
      <c r="D996" s="122"/>
      <c r="E996" s="122"/>
      <c r="F996" s="122"/>
      <c r="G996" s="122"/>
      <c r="H996" s="122"/>
      <c r="I996" s="122"/>
      <c r="J996" s="122"/>
      <c r="K996" s="122"/>
      <c r="L996" s="122"/>
      <c r="M996" s="122"/>
      <c r="N996" s="122"/>
      <c r="O996" s="122"/>
      <c r="P996" s="122"/>
      <c r="Q996" s="122"/>
      <c r="R996" s="122"/>
      <c r="S996" s="122"/>
      <c r="T996" s="122"/>
      <c r="U996" s="122"/>
      <c r="V996" s="122"/>
      <c r="W996" s="122"/>
      <c r="X996" s="122"/>
      <c r="Y996" s="122"/>
      <c r="Z996" s="122"/>
    </row>
    <row r="997" ht="15.75" customHeight="1">
      <c r="A997" s="122"/>
      <c r="B997" s="122"/>
      <c r="C997" s="122"/>
      <c r="D997" s="122"/>
      <c r="E997" s="122"/>
      <c r="F997" s="122"/>
      <c r="G997" s="122"/>
      <c r="H997" s="122"/>
      <c r="I997" s="122"/>
      <c r="J997" s="122"/>
      <c r="K997" s="122"/>
      <c r="L997" s="122"/>
      <c r="M997" s="122"/>
      <c r="N997" s="122"/>
      <c r="O997" s="122"/>
      <c r="P997" s="122"/>
      <c r="Q997" s="122"/>
      <c r="R997" s="122"/>
      <c r="S997" s="122"/>
      <c r="T997" s="122"/>
      <c r="U997" s="122"/>
      <c r="V997" s="122"/>
      <c r="W997" s="122"/>
      <c r="X997" s="122"/>
      <c r="Y997" s="122"/>
      <c r="Z997" s="122"/>
    </row>
    <row r="998" ht="15.75" customHeight="1">
      <c r="A998" s="122"/>
      <c r="B998" s="122"/>
      <c r="C998" s="122"/>
      <c r="D998" s="122"/>
      <c r="E998" s="122"/>
      <c r="F998" s="122"/>
      <c r="G998" s="122"/>
      <c r="H998" s="122"/>
      <c r="I998" s="122"/>
      <c r="J998" s="122"/>
      <c r="K998" s="122"/>
      <c r="L998" s="122"/>
      <c r="M998" s="122"/>
      <c r="N998" s="122"/>
      <c r="O998" s="122"/>
      <c r="P998" s="122"/>
      <c r="Q998" s="122"/>
      <c r="R998" s="122"/>
      <c r="S998" s="122"/>
      <c r="T998" s="122"/>
      <c r="U998" s="122"/>
      <c r="V998" s="122"/>
      <c r="W998" s="122"/>
      <c r="X998" s="122"/>
      <c r="Y998" s="122"/>
      <c r="Z998" s="122"/>
    </row>
    <row r="999" ht="15.75" customHeight="1">
      <c r="A999" s="122"/>
      <c r="B999" s="122"/>
      <c r="C999" s="122"/>
      <c r="D999" s="122"/>
      <c r="E999" s="122"/>
      <c r="F999" s="122"/>
      <c r="G999" s="122"/>
      <c r="H999" s="122"/>
      <c r="I999" s="122"/>
      <c r="J999" s="122"/>
      <c r="K999" s="122"/>
      <c r="L999" s="122"/>
      <c r="M999" s="122"/>
      <c r="N999" s="122"/>
      <c r="O999" s="122"/>
      <c r="P999" s="122"/>
      <c r="Q999" s="122"/>
      <c r="R999" s="122"/>
      <c r="S999" s="122"/>
      <c r="T999" s="122"/>
      <c r="U999" s="122"/>
      <c r="V999" s="122"/>
      <c r="W999" s="122"/>
      <c r="X999" s="122"/>
      <c r="Y999" s="122"/>
      <c r="Z999" s="122"/>
    </row>
    <row r="1000" ht="15.75" customHeight="1">
      <c r="A1000" s="122"/>
      <c r="B1000" s="122"/>
      <c r="C1000" s="122"/>
      <c r="D1000" s="122"/>
      <c r="E1000" s="122"/>
      <c r="F1000" s="122"/>
      <c r="G1000" s="122"/>
      <c r="H1000" s="122"/>
      <c r="I1000" s="122"/>
      <c r="J1000" s="122"/>
      <c r="K1000" s="122"/>
      <c r="L1000" s="122"/>
      <c r="M1000" s="122"/>
      <c r="N1000" s="122"/>
      <c r="O1000" s="122"/>
      <c r="P1000" s="122"/>
      <c r="Q1000" s="122"/>
      <c r="R1000" s="122"/>
      <c r="S1000" s="122"/>
      <c r="T1000" s="122"/>
      <c r="U1000" s="122"/>
      <c r="V1000" s="122"/>
      <c r="W1000" s="122"/>
      <c r="X1000" s="122"/>
      <c r="Y1000" s="122"/>
      <c r="Z1000" s="122"/>
    </row>
  </sheetData>
  <mergeCells count="60">
    <mergeCell ref="C42:D42"/>
    <mergeCell ref="A43:B43"/>
    <mergeCell ref="A55:B55"/>
    <mergeCell ref="A65:B65"/>
    <mergeCell ref="C67:D67"/>
    <mergeCell ref="A71:B71"/>
    <mergeCell ref="A81:B81"/>
    <mergeCell ref="C281:D281"/>
    <mergeCell ref="C282:D282"/>
    <mergeCell ref="C283:D283"/>
    <mergeCell ref="C287:D287"/>
    <mergeCell ref="C68:D68"/>
    <mergeCell ref="C114:D114"/>
    <mergeCell ref="C115:D115"/>
    <mergeCell ref="A127:B127"/>
    <mergeCell ref="A168:B168"/>
    <mergeCell ref="C187:D187"/>
    <mergeCell ref="C195:D195"/>
    <mergeCell ref="B6:C6"/>
    <mergeCell ref="B7:C7"/>
    <mergeCell ref="B8:C8"/>
    <mergeCell ref="A10:B10"/>
    <mergeCell ref="A11:C11"/>
    <mergeCell ref="A1:H1"/>
    <mergeCell ref="A2:I2"/>
    <mergeCell ref="A3:I3"/>
    <mergeCell ref="A4:I4"/>
    <mergeCell ref="B5:C5"/>
    <mergeCell ref="G5:I5"/>
    <mergeCell ref="G6:I6"/>
    <mergeCell ref="G7:I7"/>
    <mergeCell ref="G8:I8"/>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A35:D35"/>
    <mergeCell ref="F35:I35"/>
    <mergeCell ref="A37:B37"/>
    <mergeCell ref="C38:D38"/>
    <mergeCell ref="A186:B186"/>
    <mergeCell ref="A210:B210"/>
  </mergeCells>
  <dataValidations>
    <dataValidation type="list" allowBlank="1" showErrorMessage="1" sqref="C10">
      <formula1>Values!$A$60:$A$66</formula1>
    </dataValidation>
    <dataValidation type="list" allowBlank="1" showErrorMessage="1" sqref="I38:I42 I44:I54 I56:I64 I66:I70 I72:I80 I82:I95 I97:I115 I117:I126 I128:I142 I144:I167 I169:I185 I187:I197 I199:I209 I211:I226 I228:I231 I233:I237 I239:I244 I246:I274 I276:I287">
      <formula1>Values!$A$42:$A$48</formula1>
    </dataValidation>
    <dataValidation type="list" allowBlank="1" showErrorMessage="1" sqref="G98">
      <formula1>Values!$C$26:$C$29</formula1>
    </dataValidation>
    <dataValidation type="list" allowBlank="1" showErrorMessage="1" sqref="G97">
      <formula1>Values!$C$26:$C$27</formula1>
    </dataValidation>
    <dataValidation type="list" allowBlank="1" showErrorMessage="1" sqref="G38:G42 G44:G54 G56:G64 G66:G70 G72:G80 G82:G95 G99:G115 G117:G126 G128:G142 G144:G167 G169:G185 G187:G197 G199:G209 G211:G226 G228:G231 G233:G237 G239:G244 G246:G274 G276:G287">
      <formula1>Values!$A$4:$A$5</formula1>
    </dataValidation>
  </dataValidation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sheetPr>
  <sheetViews>
    <sheetView workbookViewId="0"/>
  </sheetViews>
  <sheetFormatPr customHeight="1" defaultColWidth="9.18" defaultRowHeight="15.0"/>
  <cols>
    <col customWidth="1" min="1" max="1" width="11.09"/>
    <col customWidth="1" min="2" max="2" width="56.73"/>
    <col customWidth="1" min="3" max="4" width="40.73"/>
    <col customWidth="1" min="5" max="26" width="6.64"/>
  </cols>
  <sheetData>
    <row r="1" ht="36.0" customHeight="1">
      <c r="A1" s="120" t="s">
        <v>521</v>
      </c>
      <c r="B1" s="22"/>
      <c r="C1" s="22"/>
      <c r="D1" s="9"/>
    </row>
    <row r="2" ht="36.0" customHeight="1">
      <c r="A2" s="11" t="s">
        <v>522</v>
      </c>
      <c r="B2" s="22"/>
      <c r="C2" s="22"/>
      <c r="D2" s="9"/>
    </row>
    <row r="3" ht="1.5" customHeight="1">
      <c r="A3" s="29"/>
      <c r="B3" s="218"/>
      <c r="C3" s="219"/>
      <c r="D3" s="219"/>
    </row>
    <row r="4" ht="1.5" customHeight="1">
      <c r="A4" s="220"/>
      <c r="B4" s="220"/>
      <c r="C4" s="221"/>
      <c r="D4" s="222"/>
    </row>
    <row r="5" ht="1.5" customHeight="1">
      <c r="A5" s="223"/>
      <c r="B5" s="223"/>
      <c r="C5" s="223"/>
      <c r="D5" s="223"/>
    </row>
    <row r="6" ht="1.5" customHeight="1">
      <c r="A6" s="224"/>
      <c r="B6" s="224"/>
      <c r="C6" s="224"/>
      <c r="D6" s="224"/>
    </row>
    <row r="7" ht="1.5" customHeight="1">
      <c r="A7" s="18"/>
      <c r="B7" s="90"/>
      <c r="C7" s="225"/>
      <c r="D7" s="225"/>
    </row>
    <row r="8" ht="1.5" customHeight="1">
      <c r="A8" s="18"/>
      <c r="B8" s="90"/>
      <c r="C8" s="225"/>
      <c r="D8" s="225"/>
    </row>
    <row r="9" ht="1.5" customHeight="1">
      <c r="A9" s="18"/>
      <c r="B9" s="90"/>
      <c r="C9" s="225"/>
      <c r="D9" s="225"/>
    </row>
    <row r="10" ht="1.5" customHeight="1">
      <c r="A10" s="18"/>
      <c r="B10" s="90"/>
      <c r="C10" s="225"/>
      <c r="D10" s="225"/>
    </row>
    <row r="11" ht="1.5" customHeight="1">
      <c r="A11" s="18"/>
      <c r="B11" s="90"/>
      <c r="C11" s="225"/>
      <c r="D11" s="225"/>
    </row>
    <row r="12" ht="1.5" customHeight="1">
      <c r="A12" s="18"/>
      <c r="B12" s="90"/>
      <c r="C12" s="225"/>
      <c r="D12" s="225"/>
    </row>
    <row r="13" ht="1.5" customHeight="1">
      <c r="A13" s="18"/>
      <c r="B13" s="90"/>
      <c r="C13" s="225"/>
      <c r="D13" s="225"/>
    </row>
    <row r="14" ht="1.5" customHeight="1">
      <c r="A14" s="18"/>
      <c r="B14" s="90"/>
      <c r="C14" s="225"/>
      <c r="D14" s="225"/>
    </row>
    <row r="15" ht="1.5" customHeight="1">
      <c r="A15" s="18"/>
      <c r="B15" s="90"/>
      <c r="C15" s="225"/>
      <c r="D15" s="225"/>
    </row>
    <row r="16" ht="1.5" customHeight="1">
      <c r="A16" s="18"/>
      <c r="B16" s="90"/>
      <c r="C16" s="225"/>
      <c r="D16" s="225"/>
    </row>
    <row r="17" ht="1.5" customHeight="1">
      <c r="A17" s="224"/>
      <c r="B17" s="224"/>
      <c r="C17" s="224"/>
      <c r="D17" s="224"/>
    </row>
    <row r="18" ht="1.5" customHeight="1">
      <c r="A18" s="18"/>
      <c r="B18" s="90"/>
      <c r="C18" s="225"/>
      <c r="D18" s="225"/>
    </row>
    <row r="19" ht="1.5" customHeight="1">
      <c r="A19" s="18"/>
      <c r="B19" s="90"/>
      <c r="C19" s="226"/>
      <c r="D19" s="226"/>
    </row>
    <row r="20" ht="36.0" customHeight="1">
      <c r="A20" s="32" t="s">
        <v>68</v>
      </c>
      <c r="B20" s="9"/>
      <c r="C20" s="33"/>
      <c r="D20" s="34"/>
    </row>
    <row r="21" ht="186.0" customHeight="1">
      <c r="A21" s="36" t="s">
        <v>523</v>
      </c>
      <c r="B21" s="22"/>
      <c r="C21" s="22"/>
      <c r="D21" s="9"/>
    </row>
    <row r="22" ht="36.75" customHeight="1">
      <c r="A22" s="32" t="s">
        <v>8</v>
      </c>
      <c r="B22" s="9"/>
      <c r="C22" s="33" t="s">
        <v>524</v>
      </c>
      <c r="D22" s="33" t="s">
        <v>525</v>
      </c>
    </row>
    <row r="23" ht="55.5" customHeight="1">
      <c r="A23" s="36" t="s">
        <v>526</v>
      </c>
      <c r="B23" s="22"/>
      <c r="C23" s="22"/>
      <c r="D23" s="9"/>
    </row>
    <row r="24" ht="60.0" customHeight="1">
      <c r="A24" s="227" t="s">
        <v>75</v>
      </c>
      <c r="B24" s="227" t="str">
        <f>VLOOKUP($A24,Questions!$B$3:$I$256,2,FALSE)</f>
        <v>Does your product process protected health information (PHI) or any data covered by the Health Insurance Portability and Accountability Act?</v>
      </c>
      <c r="C24" s="227" t="str">
        <f>VLOOKUP($A24,Questions!$B$3:$I$256,7,FALSE)</f>
        <v>This qualifier determines the presence of PHI in the solution and sets the HIPAA section as required appropriately.</v>
      </c>
      <c r="D24" s="227" t="str">
        <f>VLOOKUP($A24,Questions!$B$3:$I$256,8,FALSE)</f>
        <v>Reference the HIPAA section for follow-up review.</v>
      </c>
    </row>
    <row r="25" ht="81.75" customHeight="1">
      <c r="A25" s="227" t="s">
        <v>77</v>
      </c>
      <c r="B25" s="227" t="str">
        <f>VLOOKUP($A25,Questions!$B$3:$I$256,2,FALSE)</f>
        <v>Will institution data be shared with or hosted by any third parties? (e.g. any entity not wholly-owned by your company is considered a third-party)</v>
      </c>
      <c r="C25" s="227" t="str">
        <f>VLOOKUP($A25,Questions!$B$3:$I$256,7,FALSE)</f>
        <v>Vendors oftentimes use other vendors to supplement and/or host their infrastructures and it is important to know what, if any, institutional data is shared with fourth-parties. Responses to this qualifier set the response requirement for the Third Parties section.</v>
      </c>
      <c r="D25" s="227" t="str">
        <f>VLOOKUP($A25,Questions!$B$3:$I$256,8,FALSE)</f>
        <v>Reference the Third Parties section for follow-up review.</v>
      </c>
    </row>
    <row r="26" ht="84.0" customHeight="1">
      <c r="A26" s="227" t="s">
        <v>80</v>
      </c>
      <c r="B26" s="227" t="str">
        <f>VLOOKUP($A26,Questions!$B$3:$I$256,2,FALSE)</f>
        <v>Do you have a well documented Business Continuity Plan (BCP) that is tested annually?</v>
      </c>
      <c r="C26" s="227" t="str">
        <f>VLOOKUP($A26,Questions!$B$3:$I$256,7,FALSE)</f>
        <v>This qualifier determines the existence of a complete, fully-populated BCP, maintained by the vendor, and sets the Business Continuity Plan section as required appropriately.</v>
      </c>
      <c r="D26" s="227" t="str">
        <f>VLOOKUP($A26,Questions!$B$3:$I$256,8,FALSE)</f>
        <v>Reference the Business Continuity Plan section for follow-up review.</v>
      </c>
    </row>
    <row r="27" ht="84.0" customHeight="1">
      <c r="A27" s="227" t="s">
        <v>82</v>
      </c>
      <c r="B27" s="227" t="str">
        <f>VLOOKUP($A27,Questions!$B$3:$I$256,2,FALSE)</f>
        <v>Do you have a well documented Disaster Recovery Plan (DRP) that is tested annually?</v>
      </c>
      <c r="C27" s="227" t="str">
        <f>VLOOKUP($A27,Questions!$B$3:$I$256,7,FALSE)</f>
        <v>This qualifier determines the existence of a complete, fully-populated DRP, maintained by the vendor, and sets the Business Continuity Plan section as required appropriately.</v>
      </c>
      <c r="D27" s="227" t="str">
        <f>VLOOKUP($A27,Questions!$B$3:$I$256,8,FALSE)</f>
        <v>Reference the Disaster Recovery Plan section for follow-up review.</v>
      </c>
    </row>
    <row r="28" ht="84.0" customHeight="1">
      <c r="A28" s="227" t="s">
        <v>84</v>
      </c>
      <c r="B28" s="227" t="str">
        <f>VLOOKUP($A28,Questions!$B$3:$I$256,2,FALSE)</f>
        <v>Is the vended product designed to process or store Credit Card information?</v>
      </c>
      <c r="C28" s="227" t="str">
        <f>VLOOKUP($A28,Questions!$B$3:$I$256,7,FALSE)</f>
        <v>This qualifier determines the presence of PCI DSS in the solution and sets the PCI DSS section as required appropriately.</v>
      </c>
      <c r="D28" s="227" t="str">
        <f>VLOOKUP($A28,Questions!$B$3:$I$256,8,FALSE)</f>
        <v>Reference the PCI DSS section for follow-up review.</v>
      </c>
    </row>
    <row r="29" ht="108.0" customHeight="1">
      <c r="A29" s="227" t="s">
        <v>85</v>
      </c>
      <c r="B29" s="227" t="str">
        <f>VLOOKUP($A29,Questions!$B$3:$I$256,2,FALSE)</f>
        <v>Does your company provide professional services pertaining to this product?</v>
      </c>
      <c r="C29" s="227" t="str">
        <f>VLOOKUP($A29,Questions!$B$3:$I$256,7,FALSE)</f>
        <v>When consultants are given access to a system containing institutional data, the "sharing" of data is not in the same context as traditional data sharing (i.e. hosting, etc.) and thus, many of the HECVAT questions do not apply. When consultants have access to a system (onsite of via remote affiliate-type accounts), the Consulting section is most relevant.</v>
      </c>
      <c r="D29" s="227" t="str">
        <f>VLOOKUP($A29,Questions!$B$3:$I$256,8,FALSE)</f>
        <v>Reference the Consulting section for follow-up review.</v>
      </c>
    </row>
    <row r="30" ht="111.75" customHeight="1">
      <c r="A30" s="227" t="s">
        <v>86</v>
      </c>
      <c r="B30" s="227" t="str">
        <f>VLOOKUP($A30,Questions!$B$3:$I$256,2,FALSE)</f>
        <v>Select your hosting option</v>
      </c>
      <c r="C30" s="227" t="str">
        <f>VLOOKUP($A30,Questions!$B$3:$I$256,7,FALSE)</f>
        <v>Understanding the hosting environment may reveal infrastructure risks that may not be apparent by other means and provides context to the responses provided throughout this HECVAT.</v>
      </c>
      <c r="D30" s="227" t="str">
        <f>VLOOKUP($A30,Questions!$B$3:$I$256,8,FALSE)</f>
        <v> Follow-up inquiries for hosting options will be institution/implementation specific.</v>
      </c>
      <c r="E30" s="122"/>
    </row>
    <row r="31" ht="36.0" customHeight="1">
      <c r="A31" s="32" t="s">
        <v>12</v>
      </c>
      <c r="B31" s="9"/>
      <c r="C31" s="33" t="str">
        <f>$C$22</f>
        <v>Reason for Question</v>
      </c>
      <c r="D31" s="33" t="str">
        <f>$D$22</f>
        <v>Follow-up Inquiries/Responses</v>
      </c>
    </row>
    <row r="32" ht="72.0" customHeight="1">
      <c r="A32" s="227" t="s">
        <v>88</v>
      </c>
      <c r="B32" s="227" t="str">
        <f>VLOOKUP($A32,Questions!$B$3:$I$256,2,FALSE)</f>
        <v>Describe your organization’s business background and ownership structure, including all parent and subsidiary relationships.</v>
      </c>
      <c r="C32" s="227" t="str">
        <f>VLOOKUP($A32,Questions!$B$3:$I$256,7,FALSE)</f>
        <v>Defining scale of company (support, resources, skillsets), General information about the organization that may be concerning.</v>
      </c>
      <c r="D32" s="227" t="str">
        <f>VLOOKUP($A32,Questions!$B$3:$I$256,8,FALSE)</f>
        <v>Follow-up responses to this one are normally unique to their response. Vague answers here usually result in some footprinting of a vendor to determine their "reputation".</v>
      </c>
    </row>
    <row r="33" ht="84.0" customHeight="1">
      <c r="A33" s="227" t="s">
        <v>90</v>
      </c>
      <c r="B33" s="227" t="str">
        <f>VLOOKUP($A33,Questions!$B$3:$I$256,2,FALSE)</f>
        <v>Have you had an unplanned disruption to this product/service in the last 12 months?</v>
      </c>
      <c r="C33" s="227" t="str">
        <f>VLOOKUP($A33,Questions!$B$3:$I$256,7,FALSE)</f>
        <v>We want transparency from the vendor and an honest answer to this question, regardless of the response, is a good step in building trust.</v>
      </c>
      <c r="D33" s="227" t="str">
        <f>VLOOKUP($A33,Questions!$B$3:$I$256,8,FALSE)</f>
        <v>If a vendor says "No", it is taken at face value. If you organization is capable of conducting reconnaissance, it is encouraged. If a vendor has experienced a breach, evaluate the circumstance of the incident and what the vendor has done in response to the breach.</v>
      </c>
    </row>
    <row r="34" ht="15.75" customHeight="1">
      <c r="A34" s="227" t="s">
        <v>92</v>
      </c>
      <c r="B34" s="227" t="str">
        <f>VLOOKUP($A34,Questions!$B$3:$I$256,2,FALSE)</f>
        <v>Do you have a dedicated Information Security staff or office?</v>
      </c>
      <c r="C34" s="227" t="str">
        <f>VLOOKUP($A34,Questions!$B$3:$I$256,7,FALSE)</f>
        <v>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v>
      </c>
      <c r="D34" s="227" t="str">
        <f>VLOOKUP($A34,Questions!$B$3:$I$256,8,FALSE)</f>
        <v>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v>
      </c>
    </row>
    <row r="35" ht="108.0" customHeight="1">
      <c r="A35" s="227" t="s">
        <v>94</v>
      </c>
      <c r="B35" s="227" t="str">
        <f>VLOOKUP($A35,Questions!$B$3:$I$256,2,FALSE)</f>
        <v>Do you have a dedicated Software and System Development team(s)? (e.g. Customer Support, Implementation, Product Management, etc.)</v>
      </c>
      <c r="C35" s="227" t="str">
        <f>VLOOKUP($A35,Questions!$B$3:$I$256,7,FALSE)</f>
        <v>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v>
      </c>
      <c r="D35" s="227" t="str">
        <f>VLOOKUP($A35,Questions!$B$3:$I$256,8,FALSE)</f>
        <v>Follow-up inquiries for vendor team strategies will be unique to your institution and may depend on the underlying infrastructures needed to support a system for your specific use case.</v>
      </c>
    </row>
    <row r="36" ht="123.75" customHeight="1">
      <c r="A36" s="227" t="s">
        <v>96</v>
      </c>
      <c r="B36" s="227" t="str">
        <f>VLOOKUP($A36,Questions!$B$3:$I$256,2,FALSE)</f>
        <v>Use this area to share information about your environment that will assist those who are assessing your company data security program.</v>
      </c>
      <c r="C36" s="227" t="str">
        <f>VLOOKUP($A36,Questions!$B$3:$I$256,7,FALSE)</f>
        <v>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v>
      </c>
      <c r="D36" s="227" t="str">
        <f>VLOOKUP($A36,Questions!$B$3:$I$256,8,FALSE)</f>
        <v>This is a freebie to help the vendor state their "case". If a vendor does not add anything here (or it is just sales stuff), we can assume it was filled out by a sales engineer and questions will be evaluated with higher scrutiny.</v>
      </c>
    </row>
    <row r="37" ht="36.0" customHeight="1">
      <c r="A37" s="32" t="s">
        <v>10</v>
      </c>
      <c r="B37" s="9"/>
      <c r="C37" s="33" t="str">
        <f>$C$22</f>
        <v>Reason for Question</v>
      </c>
      <c r="D37" s="33" t="str">
        <f>$D$22</f>
        <v>Follow-up Inquiries/Responses</v>
      </c>
    </row>
    <row r="38" ht="48.0" customHeight="1">
      <c r="A38" s="227" t="s">
        <v>98</v>
      </c>
      <c r="B38" s="227" t="str">
        <f>VLOOKUP($A38,Questions!$B$3:$I$256,2,FALSE)</f>
        <v>Have you undergone a SSAE 18/SOC 2 audit?</v>
      </c>
      <c r="C38" s="227" t="str">
        <f>VLOOKUP($A38,Questions!$B$3:$I$256,7,FALSE)</f>
        <v>Standard documentation, relevant to institutions requiring a vendor to undergo SSAE 18 audits.</v>
      </c>
      <c r="D38" s="227" t="str">
        <f>VLOOKUP($A38,Questions!$B$3:$I$256,8,FALSE)</f>
        <v>Follow-up inquiries for SSAE 18 content will be institution/implementation specific.</v>
      </c>
    </row>
    <row r="39" ht="63.75" customHeight="1">
      <c r="A39" s="227" t="s">
        <v>100</v>
      </c>
      <c r="B39" s="227" t="str">
        <f>VLOOKUP($A39,Questions!$B$3:$I$256,2,FALSE)</f>
        <v>Have you completed the Cloud Security Alliance (CSA) self assessment or CAIQ?</v>
      </c>
      <c r="C39" s="227" t="str">
        <f>VLOOKUP($A39,Questions!$B$3:$I$256,7,FALSE)</f>
        <v>Many vendors have populated a CAIQ or at least a self-assessment. Although lacking in some areas important to Higher Ed, these documents are useful for supplemental assessment.</v>
      </c>
      <c r="D39" s="227" t="str">
        <f>VLOOKUP($A39,Questions!$B$3:$I$256,8,FALSE)</f>
        <v>Follow-up inquiries for CSA content will be institution/implementation specific.</v>
      </c>
    </row>
    <row r="40" ht="63.75" customHeight="1">
      <c r="A40" s="227" t="s">
        <v>102</v>
      </c>
      <c r="B40" s="227" t="str">
        <f>VLOOKUP($A40,Questions!$B$3:$I$256,2,FALSE)</f>
        <v>Have you received the Cloud Security Alliance STAR certification?</v>
      </c>
      <c r="C40" s="227" t="str">
        <f>VLOOKUP($A40,Questions!$B$3:$I$256,7,FALSE)</f>
        <v>If a vendor is STAR certified, vendor responses can theoretically be more trusted since CSA has verified their responses. Trust, but verify for yourself, as needed.</v>
      </c>
      <c r="D40" s="227" t="str">
        <f>VLOOKUP($A40,Questions!$B$3:$I$256,8,FALSE)</f>
        <v>If STAR certification is important to your institution you may have specific follow-up details for documentation purposes.</v>
      </c>
    </row>
    <row r="41" ht="111.75" customHeight="1">
      <c r="A41" s="227" t="s">
        <v>104</v>
      </c>
      <c r="B41" s="227" t="str">
        <f>VLOOKUP($A41,Questions!$B$3:$I$256,2,FALSE)</f>
        <v>Do you conform with a specific industry standard security framework? (e.g. NIST Cybersecurity Framework, CIS Controls, ISO 27001, etc.)</v>
      </c>
      <c r="C41" s="227" t="str">
        <f>VLOOKUP($A41,Questions!$B$3:$I$256,7,FALSE)</f>
        <v>The details of the standard are not the focus here, it is the fact that a vendor builds their environment around a standard and that they continually evaluate and assess their security programs.</v>
      </c>
      <c r="D41" s="227" t="str">
        <f>VLOOKUP($A41,Questions!$B$3:$I$256,8,FALSE)</f>
        <v>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v>
      </c>
    </row>
    <row r="42" ht="48.0" customHeight="1">
      <c r="A42" s="227" t="s">
        <v>106</v>
      </c>
      <c r="B42" s="227" t="str">
        <f>VLOOKUP($A42,Questions!$B$3:$I$256,2,FALSE)</f>
        <v>Can the systems that hold the institution's data be compliant with NIST SP 800-171 and/or CMMC Level 3 standards?</v>
      </c>
      <c r="C42" s="227" t="str">
        <f>VLOOKUP($A42,Questions!$B$3:$I$256,7,FALSE)</f>
        <v>For institutions that collaborate with the United States government, FISMA compliance may be required.</v>
      </c>
      <c r="D42" s="227" t="str">
        <f>VLOOKUP($A42,Questions!$B$3:$I$256,8,FALSE)</f>
        <v>Follow-up inquiries for FISMA compliance will be institution/implementation specific.</v>
      </c>
    </row>
    <row r="43" ht="96.0" customHeight="1">
      <c r="A43" s="227" t="s">
        <v>108</v>
      </c>
      <c r="B43" s="227" t="str">
        <f>VLOOKUP($A43,Questions!$B$3:$I$256,2,FALSE)</f>
        <v>Can you provide overall system and/or application architecture diagrams including a full description of the data flow for all components of the system?</v>
      </c>
      <c r="C43" s="227" t="str">
        <f>VLOOKUP($A43,Questions!$B$3:$I$256,7,FALSE)</f>
        <v>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v>
      </c>
      <c r="D43" s="227" t="str">
        <f>VLOOKUP($A43,Questions!$B$3:$I$256,8,FALSE)</f>
        <v>Inquire about any privacy language the vendor may have. It may not be ideal but there may be something available to assess or enough to have your legal counsel or policy/privacy professionals review.</v>
      </c>
    </row>
    <row r="44" ht="96.0" customHeight="1">
      <c r="A44" s="227" t="s">
        <v>110</v>
      </c>
      <c r="B44" s="227" t="str">
        <f>VLOOKUP($A44,Questions!$B$3:$I$256,2,FALSE)</f>
        <v>Does your organization have a data privacy policy?</v>
      </c>
      <c r="C44" s="227" t="str">
        <f>VLOOKUP($A44,Questions!$B$3:$I$256,7,FALSE)</f>
        <v>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v>
      </c>
      <c r="D44" s="227" t="str">
        <f>VLOOKUP($A44,Questions!$B$3:$I$256,8,FALSE)</f>
        <v>Inquire about any privacy language the vendor may have. It may not be ideal but there may be something available to assess or enough to have your legal counsel or policy/privacy professionals review.</v>
      </c>
    </row>
    <row r="45" ht="15.75" customHeight="1">
      <c r="A45" s="227" t="s">
        <v>111</v>
      </c>
      <c r="B45" s="227" t="str">
        <f>VLOOKUP($A45,Questions!$B$3:$I$256,2,FALSE)</f>
        <v>Do you have a documented, and currently implemented, employee onboarding and offboarding policy?</v>
      </c>
      <c r="C45" s="227" t="str">
        <f>VLOOKUP($A45,Questions!$B$3:$I$256,7,FALSE)</f>
        <v>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v>
      </c>
      <c r="D45" s="227" t="str">
        <f>VLOOKUP($A45,Questions!$B$3:$I$256,8,FALSE)</f>
        <v>Unsatisfactory answers should be met with questions about access control authority, roles and responsibilities (of access grantors), administrative privileges within the vendor's infrastructure(s), etc.</v>
      </c>
    </row>
    <row r="46" ht="96.0" customHeight="1">
      <c r="A46" s="227" t="s">
        <v>113</v>
      </c>
      <c r="B46" s="227" t="str">
        <f>VLOOKUP($A46,Questions!$B$3:$I$256,2,FALSE)</f>
        <v>Do you have a documented change management process?</v>
      </c>
      <c r="C46" s="227" t="str">
        <f>VLOOKUP($A46,Questions!$B$3:$I$256,7,FALSE)</f>
        <v>The lack of a change management function is indicative of immature program processes. Answers to this question can provide insight into how well their responses (on the HECVAT) represent their actual environment(s).</v>
      </c>
      <c r="D46" s="227" t="str">
        <f>VLOOKUP($A46,Questions!$B$3:$I$256,8,FALSE)</f>
        <v>If a weak response is given to this answer, response scrutiny should be increased. Questions about configuration management, system authority, and documentation are appropriate.</v>
      </c>
    </row>
    <row r="47" ht="156.0" customHeight="1">
      <c r="A47" s="227" t="s">
        <v>115</v>
      </c>
      <c r="B47" s="227" t="str">
        <f>VLOOKUP($A47,Questions!$B$3:$I$256,2,FALSE)</f>
        <v>Has a VPAT or ACR been created or updated for the product and version under consideration within the past year?</v>
      </c>
      <c r="C47" s="227" t="str">
        <f>VLOOKUP($A47,Questions!$B$3:$I$256,7,FALSE)</f>
        <v>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v>
      </c>
      <c r="D47" s="227" t="str">
        <f>VLOOKUP($A47,Questions!$B$3:$I$256,8,FALSE)</f>
        <v>Cross-reference Accessibility Conformance Reports (ACR) with any answers from ITAC-04 about product roadmaps for accessibility improvements.</v>
      </c>
    </row>
    <row r="48" ht="15.75" customHeight="1">
      <c r="A48" s="227" t="s">
        <v>117</v>
      </c>
      <c r="B48" s="227" t="str">
        <f>VLOOKUP($A48,Questions!$B$3:$I$256,2,FALSE)</f>
        <v>Do you have documentation to support the accessibility features of your product?</v>
      </c>
      <c r="C48" s="227" t="str">
        <f>VLOOKUP($A48,Questions!$B$3:$I$256,7,FALSE)</f>
        <v>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v>
      </c>
      <c r="D48" s="227" t="str">
        <f>VLOOKUP($A48,Questions!$B$3:$I$256,8,FALSE)</f>
        <v>In-development</v>
      </c>
      <c r="E48" s="122"/>
    </row>
    <row r="49" ht="48.0" customHeight="1">
      <c r="A49" s="68" t="s">
        <v>119</v>
      </c>
      <c r="B49" s="9"/>
      <c r="C49" s="33" t="str">
        <f>$C$22</f>
        <v>Reason for Question</v>
      </c>
      <c r="D49" s="33" t="str">
        <f>$D$22</f>
        <v>Follow-up Inquiries/Responses</v>
      </c>
    </row>
    <row r="50" ht="82.5" customHeight="1">
      <c r="A50" s="227" t="s">
        <v>120</v>
      </c>
      <c r="B50" s="227" t="str">
        <f>VLOOKUP($A50,Questions!$B$3:$I$256,2,FALSE)</f>
        <v>Has a third party expert conducted an audit of the most recent version of your product?</v>
      </c>
      <c r="C50" s="227" t="str">
        <f>VLOOKUP($A50,Questions!$B$3:$I$256,7,FALSE)</f>
        <v>Many vendors rely on their internal product knowledge and history to complete accessibility self-assessments of their own product rather than utilizing up-to-date, validated testing. Use of an expert, external specialist provides a more robust assessment of the product.</v>
      </c>
      <c r="D50" s="227" t="str">
        <f>VLOOKUP($A50,Questions!$B$3:$I$256,8,FALSE)</f>
        <v>In-development</v>
      </c>
    </row>
    <row r="51" ht="15.75" customHeight="1">
      <c r="A51" s="227" t="s">
        <v>122</v>
      </c>
      <c r="B51" s="227" t="str">
        <f>VLOOKUP($A51,Questions!$B$3:$I$256,2,FALSE)</f>
        <v>Do you have a documented and implemented process for verifying accessibility conformance?</v>
      </c>
      <c r="C51" s="227" t="str">
        <f>VLOOKUP($A51,Questions!$B$3:$I$256,7,FALSE)</f>
        <v>A combination of most responses to Q-03 would be ideal and a sign of a mature accessibility program. The goal of accessibility is ultimately usability by persons with disabilities, and so successful testing among that population indicates greater access. Expert staff and automated testing are important, but automated tools can only detect ~25% of issues so must be supplemented with additional methodologies. The use of overlays or plugins to help products ‘automatically conform’ with accessibility guidelines are presently inadequate and should impact scores negatively.</v>
      </c>
      <c r="D51" s="227" t="str">
        <f>VLOOKUP($A51,Questions!$B$3:$I$256,8,FALSE)</f>
        <v>In-development</v>
      </c>
    </row>
    <row r="52" ht="15.75" customHeight="1">
      <c r="A52" s="227" t="s">
        <v>124</v>
      </c>
      <c r="B52" s="227" t="str">
        <f>VLOOKUP($A52,Questions!$B$3:$I$256,2,FALSE)</f>
        <v>Have you adopted a technical or legal standard of conformance for the product in question?</v>
      </c>
      <c r="C52" s="227" t="str">
        <f>VLOOKUP($A52,Questions!$B$3:$I$256,7,FALSE)</f>
        <v>The Web Content Accessibility Guidelines (WCAG) &lt;https://www.w3.org/WAI/standards-guidelines/wcag&gt; from the W3C are widely accepted measures of accessibility conformance. WCAG AA conformance is the most common level of accessibility adoption, with preference given to the most recently released version: 2.1 (released 2018) or 2.0 (released 2008). Additionally, some federal or local requirements may incorporate or supplement the technical standards--including Section 508 &lt;https://www.section508.gov/manage/laws-and-policies&gt; of the Rehabilitation Act (U.S.), EN 301 549 &lt;https://ec.europa.eu/eip/ageing/standards/ict-and-communication/accessibility-and-design-for-all_en.html&gt; (E.U.) etc.</v>
      </c>
      <c r="D52" s="227" t="str">
        <f>VLOOKUP($A52,Questions!$B$3:$I$256,8,FALSE)</f>
        <v>In-development</v>
      </c>
    </row>
    <row r="53" ht="108.0" customHeight="1">
      <c r="A53" s="227" t="s">
        <v>126</v>
      </c>
      <c r="B53" s="227" t="str">
        <f>VLOOKUP($A53,Questions!$B$3:$I$256,2,FALSE)</f>
        <v>Can you provide a current, detailed accessibility roadmap with delivery timelines?</v>
      </c>
      <c r="C53" s="227" t="str">
        <f>VLOOKUP($A53,Questions!$B$3:$I$256,7,FALSE)</f>
        <v>If products do not fully conform to accessibility standards, it is important that vendors have a roadmap specifying how they will work to achieve it. A roadmap with delivery timelines is best supported by evidence of prior delivery on such timelines. Analysts can better predict time to conformance and institutions can plan accordingly.</v>
      </c>
      <c r="D53" s="227" t="str">
        <f>VLOOKUP($A53,Questions!$B$3:$I$256,8,FALSE)</f>
        <v>In-development</v>
      </c>
    </row>
    <row r="54" ht="96.0" customHeight="1">
      <c r="A54" s="227" t="s">
        <v>128</v>
      </c>
      <c r="B54" s="227" t="str">
        <f>VLOOKUP($A54,Questions!$B$3:$I$256,2,FALSE)</f>
        <v>Do you expect your staff to maintain a current skill set in IT accessibility?</v>
      </c>
      <c r="C54" s="227" t="str">
        <f>VLOOKUP($A54,Questions!$B$3:$I$256,7,FALSE)</f>
        <v>Having accessibility expertise within the staff supports the proactive development of accessible products. If staff lack sufficient accessibility expertise, then accessibility improvements may only be the result of the vendor reacting to issues or reports of access barriers submitted by clients of the vendor.</v>
      </c>
      <c r="D54" s="227" t="str">
        <f>VLOOKUP($A54,Questions!$B$3:$I$256,8,FALSE)</f>
        <v>In-development</v>
      </c>
    </row>
    <row r="55" ht="144.0" customHeight="1">
      <c r="A55" s="227" t="s">
        <v>130</v>
      </c>
      <c r="B55" s="227" t="str">
        <f>VLOOKUP($A55,Questions!$B$3:$I$256,2,FALSE)</f>
        <v>Do you have a documented and implemented process for reporting and tracking accessibility issues?</v>
      </c>
      <c r="C55" s="227" t="str">
        <f>VLOOKUP($A55,Questions!$B$3:$I$256,7,FALSE)</f>
        <v>Tracking and addressing technical issues is a natural part of any web or software product. Critical accessibility issues can cause a product to become unusable. Vendors should have a process to intake, triage and address accessibility issue reports. Vendors that treat accessibility as ‘feature requests’ for future versions of a product or as non-tracked bug reports (i.e. bug reports lacking accessibility tags) should score lower.</v>
      </c>
      <c r="D55" s="227" t="str">
        <f>VLOOKUP($A55,Questions!$B$3:$I$256,8,FALSE)</f>
        <v>In-development</v>
      </c>
    </row>
    <row r="56" ht="96.0" customHeight="1">
      <c r="A56" s="227" t="s">
        <v>132</v>
      </c>
      <c r="B56" s="227" t="str">
        <f>VLOOKUP($A56,Questions!$B$3:$I$256,2,FALSE)</f>
        <v>Do you have documented processes and procedures for implementing accessibility into your development lifecycle?</v>
      </c>
      <c r="C56" s="227" t="str">
        <f>VLOOKUP($A56,Questions!$B$3:$I$256,7,FALSE)</f>
        <v>This question is designed to understand how accessibility is included in new versions and features of products, particularly with vendors that implement Agile or similar methodologies where software is updated frequently and continuously.
</v>
      </c>
      <c r="D56" s="227" t="str">
        <f>VLOOKUP($A56,Questions!$B$3:$I$256,8,FALSE)</f>
        <v>In-development</v>
      </c>
    </row>
    <row r="57" ht="72.0" customHeight="1">
      <c r="A57" s="227" t="s">
        <v>134</v>
      </c>
      <c r="B57" s="227" t="str">
        <f>VLOOKUP($A57,Questions!$B$3:$I$256,2,FALSE)</f>
        <v>Can all functions of the application or service be performed using only the keyboard?</v>
      </c>
      <c r="C57" s="227" t="str">
        <f>VLOOKUP($A57,Questions!$B$3:$I$256,7,FALSE)</f>
        <v>One critical accessibility requirement is the full use of a product using only the keyboard--no mouse or trackpad. This requirement is easy for a non-technical or non-accessibility expert to understand and verify.</v>
      </c>
      <c r="D57" s="227" t="str">
        <f>VLOOKUP($A57,Questions!$B$3:$I$256,8,FALSE)</f>
        <v>In-development</v>
      </c>
    </row>
    <row r="58" ht="174.75" customHeight="1">
      <c r="A58" s="227" t="s">
        <v>136</v>
      </c>
      <c r="B58" s="227" t="str">
        <f>VLOOKUP($A58,Questions!$B$3:$I$256,2,FALSE)</f>
        <v>Does your product rely on activating a special ‘accessibility mode,’ a ‘lite version’ or accessing an alternate interface for accessibility purposes?</v>
      </c>
      <c r="C58" s="227" t="str">
        <f>VLOOKUP($A58,Questions!$B$3:$I$256,7,FALSE)</f>
        <v>Separate accessibility modes or interfaces are indicative of a product design creating an attempted ‘separate but equal’ environment for disabled users. In practice, separate modes or interfaces for accessibility almost never have feature parity and typically get new features less frequently and after the primary version. They therefore provide unequal experiences for disabled users compared with their non-disabled peers. Interfaces, overlays or extensions that create a separate experience or mimic such an environment should be avoided.</v>
      </c>
      <c r="D58" s="227" t="str">
        <f>VLOOKUP($A58,Questions!$B$3:$I$256,8,FALSE)</f>
        <v>In-development</v>
      </c>
    </row>
    <row r="59" ht="36.0" customHeight="1">
      <c r="A59" s="32" t="str">
        <f>IF($C$26="No","Assessment of Third Parties - Optional based on QUALIFIER response.","Assessment of Third Parties")</f>
        <v>Assessment of Third Parties</v>
      </c>
      <c r="B59" s="9"/>
      <c r="C59" s="33" t="str">
        <f>$C$22</f>
        <v>Reason for Question</v>
      </c>
      <c r="D59" s="33" t="str">
        <f>$D$22</f>
        <v>Follow-up Inquiries/Responses</v>
      </c>
    </row>
    <row r="60" ht="96.0" customHeight="1">
      <c r="A60" s="227" t="s">
        <v>138</v>
      </c>
      <c r="B60" s="227" t="str">
        <f>VLOOKUP($A60,Questions!$B$3:$I$256,2,FALSE)</f>
        <v>Do you perform security assessments of third party companies with which you share data? (i.e. hosting providers, cloud services, PaaS, IaaS, SaaS, etc.).</v>
      </c>
      <c r="C60" s="227" t="str">
        <f>VLOOKUP($A60,Questions!$B$3:$I$256,7,FALSE)</f>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v>
      </c>
      <c r="D60" s="227" t="str">
        <f>VLOOKUP($A60,Questions!$B$3:$I$256,8,FALSE)</f>
        <v>Follow-up with a robust question set if the vendor cannot clearly state full-control of the integrity of their system(s). Questions about administrator access on end-user devices and other maintenance and patching type questions are appropriate.</v>
      </c>
    </row>
    <row r="61" ht="79.5" customHeight="1">
      <c r="A61" s="227" t="s">
        <v>140</v>
      </c>
      <c r="B61" s="227" t="str">
        <f>VLOOKUP($A61,Questions!$B$3:$I$256,2,FALSE)</f>
        <v>Provide a brief description for why each of these third parties will have access to institution data.</v>
      </c>
      <c r="C61" s="227" t="str">
        <f>VLOOKUP($A61,Questions!$B$3:$I$256,7,FALSE)</f>
        <v>The sharing of institutional data to fourth-parties may increase the risk to the institutation and thus, we want to know who gets what data, when they get that data, and why they get that data.</v>
      </c>
      <c r="D61" s="227" t="str">
        <f>VLOOKUP($A61,Questions!$B$3:$I$256,8,FALSE)</f>
        <v> Follow-up inquiries concerning third-party data sharing will be institution/implementation specific.</v>
      </c>
    </row>
    <row r="62" ht="79.5" customHeight="1">
      <c r="A62" s="227" t="s">
        <v>142</v>
      </c>
      <c r="B62" s="227" t="str">
        <f>VLOOKUP($A62,Questions!$B$3:$I$256,2,FALSE)</f>
        <v>What legal agreements (i.e. contracts) do you have in place with these third parties that address liability in the event of a data breach?</v>
      </c>
      <c r="C62" s="227" t="str">
        <f>VLOOKUP($A62,Questions!$B$3:$I$256,7,FALSE)</f>
        <v> Knowing the protections and legal agreements in-place for third-party data sharing may assists analysts in determininng residual risk.</v>
      </c>
      <c r="D62" s="227" t="str">
        <f>VLOOKUP($A62,Questions!$B$3:$I$256,8,FALSE)</f>
        <v> Follow-up inquiries concerning legal agreements with third-parties will be institution/implementation specific.</v>
      </c>
    </row>
    <row r="63" ht="111.75" customHeight="1">
      <c r="A63" s="227" t="s">
        <v>144</v>
      </c>
      <c r="B63" s="227" t="str">
        <f>VLOOKUP($A63,Questions!$B$3:$I$256,2,FALSE)</f>
        <v>Do you have an implemented third party management strategy?</v>
      </c>
      <c r="C63" s="227" t="str">
        <f>VLOOKUP($A63,Questions!$B$3:$I$256,7,FALSE)</f>
        <v>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v>
      </c>
      <c r="D63" s="227" t="str">
        <f>VLOOKUP($A63,Questions!$B$3:$I$256,8,FALSE)</f>
        <v>If "No", inquiry if there are plans to implement these processes. Ask the vendor to summarize their decision behind not scanning their assets for vulnerabilities. Be sure that the vendor answers for both systems AND applications. Do not let good practices in one overshadow deficiencies in the other.</v>
      </c>
    </row>
    <row r="64" ht="111.75" customHeight="1">
      <c r="A64" s="227" t="s">
        <v>146</v>
      </c>
      <c r="B64" s="227" t="str">
        <f>VLOOKUP($A64,Questions!$B$3:$I$256,2,FALSE)</f>
        <v>Do you have a process and implemented procedures for managing your hardware supply chain? (e.g., telecommunications equipment, export licensing, computing devices)</v>
      </c>
      <c r="C64" s="227" t="str">
        <f>VLOOKUP($A64,Questions!$B$3:$I$256,7,FALSE)</f>
        <v>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v>
      </c>
      <c r="D64" s="227" t="str">
        <f>VLOOKUP($A64,Questions!$B$3:$I$256,8,FALSE)</f>
        <v>Follow-up inquiries concerning hardware supply chain will be institution/implementation specific.</v>
      </c>
    </row>
    <row r="65" ht="36.0" customHeight="1">
      <c r="A65" s="32" t="str">
        <f>IF($C$30="","Consulting",IF($C$30="Yes","Consulting - All questions after this section are OPTIONAL.","Consulting - Optional based on QUALIFIER response."))</f>
        <v>Consulting - Optional based on QUALIFIER response.</v>
      </c>
      <c r="B65" s="9"/>
      <c r="C65" s="33" t="str">
        <f>$C$22</f>
        <v>Reason for Question</v>
      </c>
      <c r="D65" s="33" t="str">
        <f>$D$22</f>
        <v>Follow-up Inquiries/Responses</v>
      </c>
    </row>
    <row r="66" ht="36.0" customHeight="1">
      <c r="A66" s="227" t="str">
        <f>'HECVAT - Full | Vendor Response'!A68</f>
        <v>CONS-01</v>
      </c>
      <c r="B66" s="227" t="str">
        <f>VLOOKUP($A66,Questions!$B$3:$I$256,2,FALSE)</f>
        <v>Will the consulting take place on-premises?</v>
      </c>
      <c r="C66" s="227" t="str">
        <f>VLOOKUP($A66,Questions!$B$3:$I$256,7,FALSE)</f>
        <v>Consultants are often used to implement, maintain, fix, and assessment technology environments. In these cases, third-party consultants have access to institutional data and appropriate access, whether remote or onsite, must be protected during the consulting engagement.</v>
      </c>
      <c r="D66" s="227" t="str">
        <f>VLOOKUP($A66,Questions!$B$3:$I$256,8,FALSE)</f>
        <v>Follow-up inquiries will be institution/implementation specific.</v>
      </c>
    </row>
    <row r="67" ht="36.0" customHeight="1">
      <c r="A67" s="227" t="str">
        <f>'HECVAT - Full | Vendor Response'!A69</f>
        <v>CONS-02</v>
      </c>
      <c r="B67" s="227" t="str">
        <f>VLOOKUP($A67,Questions!$B$3:$I$256,2,FALSE)</f>
        <v>Will the consultant require access to Institution's network resources?</v>
      </c>
      <c r="C67" s="227" t="str">
        <f>VLOOKUP($A67,Questions!$B$3:$I$256,7,FALSE)</f>
        <v>Consultants are often used to implement, maintain, fix, and assessment technology environments. In these cases, third-party consultants have access to institutional data and appropriate access, whether remote or onsite, must be protected during the consulting engagement.</v>
      </c>
      <c r="D67" s="227" t="str">
        <f>VLOOKUP($A67,Questions!$B$3:$I$256,8,FALSE)</f>
        <v>Follow-up inquiries will be institution/implementation specific.</v>
      </c>
    </row>
    <row r="68" ht="36.0" customHeight="1">
      <c r="A68" s="227" t="str">
        <f>'HECVAT - Full | Vendor Response'!A70</f>
        <v>CONS-03</v>
      </c>
      <c r="B68" s="227" t="str">
        <f>VLOOKUP($A68,Questions!$B$3:$I$256,2,FALSE)</f>
        <v>Will the consultant require access to hardware in the Institution's data centers?</v>
      </c>
      <c r="C68" s="227" t="str">
        <f>VLOOKUP($A68,Questions!$B$3:$I$256,7,FALSE)</f>
        <v>Consultants are often used to implement, maintain, fix, and assessment technology environments. In these cases, third-party consultants have access to institutional data and appropriate access, whether remote or onsite, must be protected during the consulting engagement.</v>
      </c>
      <c r="D68" s="227" t="str">
        <f>VLOOKUP($A68,Questions!$B$3:$I$256,8,FALSE)</f>
        <v>Follow-up inquiries will be institution/implementation specific.</v>
      </c>
    </row>
    <row r="69" ht="36.0" customHeight="1">
      <c r="A69" s="227" t="str">
        <f>'HECVAT - Full | Vendor Response'!A71</f>
        <v>CONS-04</v>
      </c>
      <c r="B69" s="227" t="str">
        <f>VLOOKUP($A69,Questions!$B$3:$I$256,2,FALSE)</f>
        <v>Will the consultant require an account within the Institution's domain (@*.edu)?</v>
      </c>
      <c r="C69" s="227" t="str">
        <f>VLOOKUP($A69,Questions!$B$3:$I$256,7,FALSE)</f>
        <v>Consultants are often used to implement, maintain, fix, and assessment technology environments. In these cases, third-party consultants have access to institutional data and appropriate access, whether remote or onsite, must be protected during the consulting engagement.</v>
      </c>
      <c r="D69" s="227" t="str">
        <f>VLOOKUP($A69,Questions!$B$3:$I$256,8,FALSE)</f>
        <v>Follow-up inquiries will be institution/implementation specific.</v>
      </c>
    </row>
    <row r="70" ht="36.0" customHeight="1">
      <c r="A70" s="227" t="str">
        <f>'HECVAT - Full | Vendor Response'!A72</f>
        <v>CONS-05</v>
      </c>
      <c r="B70" s="227" t="str">
        <f>VLOOKUP($A70,Questions!$B$3:$I$256,2,FALSE)</f>
        <v>Has the consultant received training on [sensitive, HIPAA, PCI, etc.] data handling?</v>
      </c>
      <c r="C70" s="227" t="str">
        <f>VLOOKUP($A70,Questions!$B$3:$I$256,7,FALSE)</f>
        <v>Consultants are often used to implement, maintain, fix, and assessment technology environments. In these cases, third-party consultants have access to institutional data and appropriate access, whether remote or onsite, must be protected during the consulting engagement.</v>
      </c>
      <c r="D70" s="227" t="str">
        <f>VLOOKUP($A70,Questions!$B$3:$I$256,8,FALSE)</f>
        <v>Follow-up inquiries will be institution/implementation specific.</v>
      </c>
    </row>
    <row r="71" ht="36.0" customHeight="1">
      <c r="A71" s="227" t="str">
        <f>'HECVAT - Full | Vendor Response'!A73</f>
        <v>CONS-06</v>
      </c>
      <c r="B71" s="227" t="str">
        <f>VLOOKUP($A71,Questions!$B$3:$I$256,2,FALSE)</f>
        <v>Will any data be transferred to the consultant's possession?</v>
      </c>
      <c r="C71" s="227" t="str">
        <f>VLOOKUP($A71,Questions!$B$3:$I$256,7,FALSE)</f>
        <v>Consultants are often used to implement, maintain, fix, and assessment technology environments. In these cases, third-party consultants have access to institutional data and appropriate access, whether remote or onsite, must be protected during the consulting engagement.</v>
      </c>
      <c r="D71" s="227" t="str">
        <f>VLOOKUP($A71,Questions!$B$3:$I$256,8,FALSE)</f>
        <v>Follow-up inquiries will be institution/implementation specific.</v>
      </c>
    </row>
    <row r="72" ht="36.0" customHeight="1">
      <c r="A72" s="227" t="str">
        <f>'HECVAT - Full | Vendor Response'!A74</f>
        <v>CONS-07</v>
      </c>
      <c r="B72" s="227" t="str">
        <f>VLOOKUP($A72,Questions!$B$3:$I$256,2,FALSE)</f>
        <v>Is it encrypted (at rest) while in the consultant's possession?</v>
      </c>
      <c r="C72" s="227" t="str">
        <f>VLOOKUP($A72,Questions!$B$3:$I$256,7,FALSE)</f>
        <v>Consultants are often used to implement, maintain, fix, and assessment technology environments. In these cases, third-party consultants have access to institutional data and appropriate access, whether remote or onsite, must be protected during the consulting engagement.</v>
      </c>
      <c r="D72" s="227" t="str">
        <f>VLOOKUP($A72,Questions!$B$3:$I$256,8,FALSE)</f>
        <v>Follow-up inquiries will be institution/implementation specific.</v>
      </c>
      <c r="E72" s="228"/>
      <c r="F72" s="228"/>
      <c r="G72" s="228"/>
      <c r="H72" s="228"/>
      <c r="I72" s="228"/>
      <c r="J72" s="228"/>
      <c r="K72" s="228"/>
      <c r="L72" s="228"/>
      <c r="M72" s="228"/>
      <c r="N72" s="228"/>
      <c r="O72" s="228"/>
      <c r="P72" s="228"/>
      <c r="Q72" s="228"/>
      <c r="R72" s="228"/>
      <c r="S72" s="228"/>
      <c r="T72" s="228"/>
      <c r="U72" s="228"/>
      <c r="V72" s="228"/>
      <c r="W72" s="228"/>
      <c r="X72" s="228"/>
      <c r="Y72" s="228"/>
      <c r="Z72" s="228"/>
    </row>
    <row r="73" ht="36.0" customHeight="1">
      <c r="A73" s="227" t="str">
        <f>'HECVAT - Full | Vendor Response'!A75</f>
        <v>CONS-08</v>
      </c>
      <c r="B73" s="227" t="str">
        <f>VLOOKUP($A73,Questions!$B$3:$I$256,2,FALSE)</f>
        <v>Will the consultant need remote access to the Institution's network or systems?</v>
      </c>
      <c r="C73" s="227" t="str">
        <f>VLOOKUP($A73,Questions!$B$3:$I$256,7,FALSE)</f>
        <v>Consultants are often used to implement, maintain, fix, and assessment technology environments. In these cases, third-party consultants have access to institutional data and appropriate access, whether remote or onsite, must be protected during the consulting engagement.</v>
      </c>
      <c r="D73" s="227" t="str">
        <f>VLOOKUP($A73,Questions!$B$3:$I$256,8,FALSE)</f>
        <v>Follow-up inquiries will be institution/implementation specific.</v>
      </c>
    </row>
    <row r="74" ht="36.0" customHeight="1">
      <c r="A74" s="227" t="str">
        <f>'HECVAT - Full | Vendor Response'!A76</f>
        <v>CONS-09</v>
      </c>
      <c r="B74" s="227" t="str">
        <f>VLOOKUP($A74,Questions!$B$3:$I$256,2,FALSE)</f>
        <v>Can we restrict that access based on source IP address?</v>
      </c>
      <c r="C74" s="227" t="str">
        <f>VLOOKUP($A74,Questions!$B$3:$I$256,7,FALSE)</f>
        <v>Consultants are often used to implement, maintain, fix, and assessment technology environments. In these cases, third-party consultants have access to institutional data and appropriate access, whether remote or onsite, must be protected during the consulting engagement.</v>
      </c>
      <c r="D74" s="227" t="str">
        <f>VLOOKUP($A74,Questions!$B$3:$I$256,8,FALSE)</f>
        <v>Follow-up inquiries will be institution/implementation specific.</v>
      </c>
      <c r="E74" s="228"/>
      <c r="F74" s="228"/>
      <c r="G74" s="228"/>
      <c r="H74" s="228"/>
      <c r="I74" s="228"/>
      <c r="J74" s="228"/>
      <c r="K74" s="228"/>
      <c r="L74" s="228"/>
      <c r="M74" s="228"/>
      <c r="N74" s="228"/>
      <c r="O74" s="228"/>
      <c r="P74" s="228"/>
      <c r="Q74" s="228"/>
      <c r="R74" s="228"/>
      <c r="S74" s="228"/>
      <c r="T74" s="228"/>
      <c r="U74" s="228"/>
      <c r="V74" s="228"/>
      <c r="W74" s="228"/>
      <c r="X74" s="228"/>
      <c r="Y74" s="228"/>
      <c r="Z74" s="228"/>
    </row>
    <row r="75" ht="36.0" customHeight="1">
      <c r="A75" s="32" t="str">
        <f>IF($C$30="","Application/Service Security",IF($C$30="Yes","App/Service Security - Optional based on QUALIFIER response.","Application/Service Security"))</f>
        <v>Application/Service Security</v>
      </c>
      <c r="B75" s="9"/>
      <c r="C75" s="33" t="str">
        <f>$C$22</f>
        <v>Reason for Question</v>
      </c>
      <c r="D75" s="33" t="str">
        <f>$D$22</f>
        <v>Follow-up Inquiries/Responses</v>
      </c>
    </row>
    <row r="76" ht="15.75" customHeight="1">
      <c r="A76" s="227" t="str">
        <f>'HECVAT - Full | Vendor Response'!A78</f>
        <v>APPL-01</v>
      </c>
      <c r="B76" s="227" t="str">
        <f>VLOOKUP($A76,Questions!$B$3:$I$256,2,FALSE)</f>
        <v>Are access controls for institutional accounts based on structured rules, such as role-based access control (RBAC), attribute-based access control (ABAC) or policy-based access control (PBAC)?</v>
      </c>
      <c r="C76" s="227" t="str">
        <f>VLOOKUP($A76,Questions!$B$3:$I$256,7,FALSE)</f>
        <v>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v>
      </c>
      <c r="D76" s="227" t="str">
        <f>VLOOKUP($A76,Questions!$B$3:$I$256,8,FALSE)</f>
        <v>Ask the vendor to summarize the best practices to restrict/control the access given to the institution's end-users without the use of RBAC. Make sure to understand the administrative requirements/overhead introduced in the vendor's environment.</v>
      </c>
    </row>
    <row r="77" ht="111.75" customHeight="1">
      <c r="A77" s="227" t="str">
        <f>'HECVAT - Full | Vendor Response'!A79</f>
        <v>APPL-02</v>
      </c>
      <c r="B77" s="227" t="str">
        <f>VLOOKUP($A77,Questions!$B$3:$I$256,2,FALSE)</f>
        <v>Are access controls for staff within your organization based on structured rules, such as RBAC, ABAC, or PBAC?</v>
      </c>
      <c r="C77" s="227" t="str">
        <f>VLOOKUP($A77,Questions!$B$3:$I$256,7,FALSE)</f>
        <v>Managing a software/product/service may rely on various professionals to administrate a system. This question is focused on how administration, and the segregation of functions, is implemented within the vendor's infrastructure.</v>
      </c>
      <c r="D77" s="227" t="str">
        <f>VLOOKUP($A77,Questions!$B$3:$I$256,8,FALSE)</f>
        <v>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v>
      </c>
    </row>
    <row r="78" ht="111.75" customHeight="1">
      <c r="A78" s="227" t="str">
        <f>'HECVAT - Full | Vendor Response'!A80</f>
        <v>APPL-03</v>
      </c>
      <c r="B78" s="227" t="str">
        <f>VLOOKUP($A78,Questions!$B$3:$I$256,2,FALSE)</f>
        <v>Does the system provide data input validation and error messages?</v>
      </c>
      <c r="C78" s="227" t="str">
        <f>VLOOKUP($A78,Questions!$B$3:$I$256,7,FALSE)</f>
        <v>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v>
      </c>
      <c r="D78" s="227" t="str">
        <f>VLOOKUP($A78,Questions!$B$3:$I$256,8,FALSE)</f>
        <v>Inquire about any planned improvements to these capabilities. Ask about their product(s) roadmap and try to understand how they prioritize security concerns in their environment.</v>
      </c>
    </row>
    <row r="79" ht="15.75" customHeight="1">
      <c r="A79" s="227" t="str">
        <f>'HECVAT - Full | Vendor Response'!A81</f>
        <v>APPL-04</v>
      </c>
      <c r="B79" s="227" t="str">
        <f>VLOOKUP($A79,Questions!$B$3:$I$256,2,FALSE)</f>
        <v>Are you using a web application firewall (WAF)?</v>
      </c>
      <c r="C79" s="227" t="str">
        <f>VLOOKUP($A79,Questions!$B$3:$I$256,7,FALSE)</f>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v>
      </c>
      <c r="D79" s="227" t="str">
        <f>VLOOKUP($A79,Questions!$B$3:$I$256,8,FALSE)</f>
        <v>If a vendors states that they outsource their code development and do not run a WAF, there is elevated reason for concern. Verify how code is tested, monitored, and controlled in production environments.</v>
      </c>
    </row>
    <row r="80" ht="15.75" customHeight="1">
      <c r="A80" s="227" t="str">
        <f>'HECVAT - Full | Vendor Response'!A82</f>
        <v>APPL-05</v>
      </c>
      <c r="B80" s="227" t="str">
        <f>VLOOKUP($A80,Questions!$B$3:$I$256,2,FALSE)</f>
        <v>Do you have a process and implemented procedures for managing your software supply chain (e.g. libraries, repositories, frameworks, etc)</v>
      </c>
      <c r="C80" s="227" t="str">
        <f>VLOOKUP($A80,Questions!$B$3:$I$256,7,FALSE)</f>
        <v>Understanding system requirements and/or dependencies (e.g.,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v>
      </c>
      <c r="D80" s="227" t="str">
        <f>VLOOKUP($A80,Questions!$B$3:$I$256,8,FALSE)</f>
        <v>Follow-up inquiries concerning software supply chain will be institution/implementation specific.</v>
      </c>
    </row>
    <row r="81" ht="135.75" customHeight="1">
      <c r="A81" s="227" t="str">
        <f>'HECVAT - Full | Vendor Response'!A83</f>
        <v>APPL-06</v>
      </c>
      <c r="B81" s="227" t="str">
        <f>VLOOKUP($A81,Questions!$B$3:$I$256,2,FALSE)</f>
        <v>Are only currently supported operating system(s), software, and libraries leveraged by the system(s)/application(s) that will have access to institution's data?</v>
      </c>
      <c r="C81" s="227" t="str">
        <f>VLOOKUP($A81,Questions!$B$3:$I$256,7,FALSE)</f>
        <v>Vendor responses to this question provides clarity on environment constraints that may exist and/or influence future development, configurations, infrastructure, etc. Although the vendor response may not directly affect end-users, the risks of the underlying infrastructure is better understood.</v>
      </c>
      <c r="D81" s="227" t="str">
        <f>VLOOKUP($A81,Questions!$B$3:$I$256,8,FALSE)</f>
        <v>Follow-up inquiries for operating systems leveraged by the vendor will be institution/implementation specific.</v>
      </c>
    </row>
    <row r="82" ht="91.5" customHeight="1">
      <c r="A82" s="227" t="str">
        <f>'HECVAT - Full | Vendor Response'!A84</f>
        <v>APPL-07</v>
      </c>
      <c r="B82" s="227" t="str">
        <f>VLOOKUP($A82,Questions!$B$3:$I$256,2,FALSE)</f>
        <v>If mobile, is the application available from a trusted source (e.g., App Store, Google Play Store)?</v>
      </c>
      <c r="C82" s="227" t="str">
        <f>VLOOKUP($A82,Questions!$B$3:$I$256,7,FALSE)</f>
        <v>Distributing application via known, moderately vetted application platform decreases the chances of malicious code distribution. Standalone deployments (non-trusted sources) should be looked at more closely.</v>
      </c>
      <c r="D82" s="227" t="str">
        <f>VLOOKUP($A82,Questions!$B$3:$I$256,8,FALSE)</f>
        <v>Ask the vendor why this deployment strategy is used. Ask if it is a restriction of the app store platform or some other environment restriction.</v>
      </c>
      <c r="E82" s="228"/>
      <c r="F82" s="228"/>
      <c r="G82" s="228"/>
      <c r="H82" s="228"/>
      <c r="I82" s="228"/>
      <c r="J82" s="228"/>
      <c r="K82" s="228"/>
      <c r="L82" s="228"/>
      <c r="M82" s="228"/>
      <c r="N82" s="228"/>
      <c r="O82" s="228"/>
      <c r="P82" s="228"/>
      <c r="Q82" s="228"/>
      <c r="R82" s="228"/>
      <c r="S82" s="228"/>
      <c r="T82" s="228"/>
      <c r="U82" s="228"/>
      <c r="V82" s="228"/>
      <c r="W82" s="228"/>
      <c r="X82" s="228"/>
      <c r="Y82" s="228"/>
      <c r="Z82" s="228"/>
    </row>
    <row r="83" ht="84.0" customHeight="1">
      <c r="A83" s="227" t="str">
        <f>'HECVAT - Full | Vendor Response'!A85</f>
        <v>APPL-08</v>
      </c>
      <c r="B83" s="227" t="str">
        <f>VLOOKUP($A83,Questions!$B$3:$I$256,2,FALSE)</f>
        <v>Does your application require access to location or GPS data?</v>
      </c>
      <c r="C83" s="227" t="str">
        <f>VLOOKUP($A83,Questions!$B$3:$I$256,7,FALSE)</f>
        <v>Sharing location data significantly increases risk factors for users.  It's important to understand if this is required.</v>
      </c>
      <c r="D83" s="227" t="str">
        <f>VLOOKUP($A83,Questions!$B$3:$I$256,8,FALSE)</f>
        <v>Ask the vendor about the need for this requirement and understand any mitigation strategies that may be possible. </v>
      </c>
    </row>
    <row r="84" ht="15.75" customHeight="1">
      <c r="A84" s="227" t="str">
        <f>'HECVAT - Full | Vendor Response'!A86</f>
        <v>APPL-09</v>
      </c>
      <c r="B84" s="227" t="str">
        <f>VLOOKUP($A84,Questions!$B$3:$I$256,2,FALSE)</f>
        <v>Does your application provide separation of duties between security administration, system administration, and standard user functions?</v>
      </c>
      <c r="C84" s="227" t="str">
        <f>VLOOKUP($A84,Questions!$B$3:$I$256,7,FALSE)</f>
        <v>Managing a software/product/service may rely on various teams to administrate a system, in this question, it is security operations and systems administration. This question is focused on how system(s) administration, and the segregation of duties, are implemented in the vendor's organization, so that system administrators do not also have security responsibilities (e.g., monitoring, mitigating, reporting, etc.)</v>
      </c>
      <c r="D84" s="227" t="str">
        <f>VLOOKUP($A84,Questions!$B$3:$I$256,8,FALSE)</f>
        <v>Ask the vendor to summarize their best practices for securing their system(s) administratively without the use of RBAC. Make sure to understand the administrative requirements/overhead introduced in the vendor's environment.</v>
      </c>
    </row>
    <row r="85" ht="54.0" customHeight="1">
      <c r="A85" s="227" t="str">
        <f>'HECVAT - Full | Vendor Response'!A87</f>
        <v>APPL-10</v>
      </c>
      <c r="B85" s="227" t="str">
        <f>VLOOKUP($A85,Questions!$B$3:$I$256,2,FALSE)</f>
        <v>Do you have a fully implemented policy or procedure that details how your employees obtain administrator access to institutional instance of the application?</v>
      </c>
      <c r="C85" s="227" t="str">
        <f>VLOOKUP($A85,Questions!$B$3:$I$256,7,FALSE)</f>
        <v>Protecting administrative accounts is crucial to maintaining system integrity in any environment. This question is targeting privilege creep and unmanaged privileged acccounts to determine if the vendor properly manages access control in their application/system environments.</v>
      </c>
      <c r="D85" s="227" t="str">
        <f>VLOOKUP($A85,Questions!$B$3:$I$256,8,FALSE)</f>
        <v> Ask the vendor to summarize their implemented policies and/or procedures  </v>
      </c>
    </row>
    <row r="86" ht="36.0" customHeight="1">
      <c r="A86" s="32" t="str">
        <f>IF($C$30="","Authentication, Authorization, and Accounting",IF($C$30="Yes","AAA - Optional based on QUALIFIER response.","Authentication, Authorization, and Accounting"))</f>
        <v>Authentication, Authorization, and Accounting</v>
      </c>
      <c r="B86" s="9"/>
      <c r="C86" s="33" t="str">
        <f>$C$22</f>
        <v>Reason for Question</v>
      </c>
      <c r="D86" s="33" t="str">
        <f>$D$22</f>
        <v>Follow-up Inquiries/Responses</v>
      </c>
    </row>
    <row r="87" ht="111.75" customHeight="1">
      <c r="A87" s="227" t="str">
        <f>'HECVAT - Full | Vendor Response'!A93</f>
        <v>AAAI-01</v>
      </c>
      <c r="B87" s="227" t="str">
        <f>VLOOKUP($A87,Questions!$B$3:$I$256,2,FALSE)</f>
        <v>Does your solution support single sign-on (SSO) protocols for user and administrator authentication?</v>
      </c>
      <c r="C87" s="227" t="str">
        <f>VLOOKUP($A87,Questions!$B$3:$I$256,7,FALSE)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87" s="227" t="str">
        <f>VLOOKUP($A87,Questions!$B$3:$I$256,8,FALSE)</f>
        <v>Follow-up inquiries for IAM requirements will be institution/implementation specific.</v>
      </c>
    </row>
    <row r="88" ht="72.0" customHeight="1">
      <c r="A88" s="227" t="str">
        <f>'HECVAT - Full | Vendor Response'!A94</f>
        <v>AAAI-02</v>
      </c>
      <c r="B88" s="227" t="str">
        <f>VLOOKUP($A88,Questions!$B$3:$I$256,2,FALSE)</f>
        <v>Does your solution support local authentication protocols for user and administrator authentication?</v>
      </c>
      <c r="C88" s="227" t="str">
        <f>VLOOKUP($A88,Questions!$B$3:$I$256,7,FALSE)</f>
        <v>The purpose of this question is understand the vendor's authentication infrastructure so that additional questions can be formulated for the institution's use case. </v>
      </c>
      <c r="D88" s="227" t="str">
        <f>VLOOKUP($A88,Questions!$B$3:$I$256,8,FALSE)</f>
        <v>The content of this response may or may not have value for the type of use case on the institution. Follow-up inquiries for authentication modes will be institution/implementation specific.</v>
      </c>
    </row>
    <row r="89" ht="15.75" customHeight="1">
      <c r="A89" s="227" t="str">
        <f>'HECVAT - Full | Vendor Response'!A95</f>
        <v>AAAI-03</v>
      </c>
      <c r="B89" s="227" t="str">
        <f>VLOOKUP($A89,Questions!$B$3:$I$256,2,FALSE)</f>
        <v>Can you enforce password/passphrase aging requirements?</v>
      </c>
      <c r="C89" s="227" t="str">
        <f>VLOOKUP($A89,Questions!$B$3:$I$256,7,FALSE)</f>
        <v>This question is primarily focused on account management capabilities that are built into a system. Although aging is not always required, a system that lacks commodity functionality may be lacking in other areas as well. Use the vendor's response to this question as a way to pivot to other questions, as needed.</v>
      </c>
      <c r="D89" s="227" t="str">
        <f>VLOOKUP($A89,Questions!$B$3:$I$256,8,FALSE)</f>
        <v>The value of this question depends on your institution's policy on passwords, its use of 2FA, or any number of factors. Follow-ups for this question are unique to the institution.</v>
      </c>
    </row>
    <row r="90" ht="72.0" customHeight="1">
      <c r="A90" s="227" t="str">
        <f>'HECVAT - Full | Vendor Response'!A96</f>
        <v>AAAI-04</v>
      </c>
      <c r="B90" s="227" t="str">
        <f>VLOOKUP($A90,Questions!$B$3:$I$256,2,FALSE)</f>
        <v>Can you enforce password/passphrase complexity requirements [provided by the institution]?</v>
      </c>
      <c r="C90" s="227" t="str">
        <f>VLOOKUP($A90,Questions!$B$3:$I$256,7,FALSE)</f>
        <v>Many institutions have policy focused on passwords/passphrases and this question confirms the capacity of a vendor's software/product/service to comply.</v>
      </c>
      <c r="D90" s="227" t="str">
        <f>VLOOKUP($A90,Questions!$B$3:$I$256,8,FALSE)</f>
        <v>Follow-up inquiries for password/passphrase complexity requirements will be institution/implementation specific.</v>
      </c>
    </row>
    <row r="91" ht="111.75" customHeight="1">
      <c r="A91" s="227" t="str">
        <f>'HECVAT - Full | Vendor Response'!A97</f>
        <v>AAAI-05</v>
      </c>
      <c r="B91" s="227" t="str">
        <f>VLOOKUP($A91,Questions!$B$3:$I$256,2,FALSE)</f>
        <v>Does the system have password complexity or length limitations and/or restrictions?</v>
      </c>
      <c r="C91" s="227" t="str">
        <f>VLOOKUP($A91,Questions!$B$3:$I$256,7,FALSE)</f>
        <v>Many institutions have policy focused on passwords/passphrases and this question confirms the capacity of a vendor's software/product/service to comply.</v>
      </c>
      <c r="D91" s="227" t="str">
        <f>VLOOKUP($A91,Questions!$B$3:$I$256,8,FALSE)</f>
        <v>Follow-up inquiries for password/passphrase limitations and/or restrictions will be institution/implementation specific.</v>
      </c>
    </row>
    <row r="92" ht="72.0" customHeight="1">
      <c r="A92" s="227" t="str">
        <f>'HECVAT - Full | Vendor Response'!A98</f>
        <v>AAAI-06</v>
      </c>
      <c r="B92" s="227" t="str">
        <f>VLOOKUP($A92,Questions!$B$3:$I$256,2,FALSE)</f>
        <v>Do you have documented password/passphrase reset procedures that are currently implemented in the system and/or customer support?</v>
      </c>
      <c r="C92" s="227" t="str">
        <f>VLOOKUP($A92,Questions!$B$3:$I$256,7,FALSE)</f>
        <v>Account management can be a time-consuming part of an information system. Account reset capabilities, built into a system, can reduce burden on institutional support services. </v>
      </c>
      <c r="D92" s="227" t="str">
        <f>VLOOKUP($A92,Questions!$B$3:$I$256,8,FALSE)</f>
        <v>Ask the vendor how end-users will be supported. Ask for training documentation or knowledgebase content. Confirm vendor and institution responsibilities in this support area (and others).</v>
      </c>
    </row>
    <row r="93" ht="82.5" customHeight="1">
      <c r="A93" s="227" t="str">
        <f>'HECVAT - Full | Vendor Response'!A99</f>
        <v>AAAI-07</v>
      </c>
      <c r="B93" s="227" t="str">
        <f>VLOOKUP($A93,Questions!$B$3:$I$256,2,FALSE)</f>
        <v>Does your organization participate in InCommon or another eduGAIN affiliated trust federation?</v>
      </c>
      <c r="C93" s="227" t="str">
        <f>VLOOKUP($A93,Questions!$B$3:$I$256,7,FALSE)</f>
        <v>This question defines the vendors scope of federated identity practices and their willingness to embrace higher education requirements.</v>
      </c>
      <c r="D93" s="227" t="str">
        <f>VLOOKUP($A93,Questions!$B$3:$I$256,8,FALSE)</f>
        <v>If a vendor indicates that a system is standalone and cannot integrate with community standards, follow-up with maturity questions and ask about other commodity type functions or other system requirements your institution may have.</v>
      </c>
    </row>
    <row r="94" ht="15.75" customHeight="1">
      <c r="A94" s="227" t="str">
        <f>'HECVAT - Full | Vendor Response'!A100</f>
        <v>AAAI-08</v>
      </c>
      <c r="B94" s="227" t="str">
        <f>VLOOKUP($A94,Questions!$B$3:$I$256,2,FALSE)</f>
        <v>Does your application support integration with other authentication and authorization systems?</v>
      </c>
      <c r="C94" s="227" t="str">
        <f>VLOOKUP($A94,Questions!$B$3:$I$256,7,FALSE)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94" s="227" t="str">
        <f>VLOOKUP($A94,Questions!$B$3:$I$256,8,FALSE)</f>
        <v>If a vendor indicates that a system is standalone and cannot integrate with the institution's infrastructure, follow-up with maturity questions and ask about other commodity type functions or other system requirements your institution may have.</v>
      </c>
    </row>
    <row r="95" ht="111.75" customHeight="1">
      <c r="A95" s="227" t="str">
        <f>'HECVAT - Full | Vendor Response'!A101</f>
        <v>AAAI-09</v>
      </c>
      <c r="B95" s="227" t="str">
        <f>VLOOKUP($A95,Questions!$B$3:$I$256,2,FALSE)</f>
        <v>Does your solution support any of the following Web SSO standards? [e.g., SAML2 (with redirect flow), OIDC, CAS, or other]</v>
      </c>
      <c r="C95" s="227" t="str">
        <f>VLOOKUP($A95,Questions!$B$3:$I$256,7,FALSE)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95" s="227" t="str">
        <f>VLOOKUP($A95,Questions!$B$3:$I$256,8,FALSE)</f>
        <v>Follow-up inquiries for IAM requirements will be institution/implementation specific.</v>
      </c>
    </row>
    <row r="96" ht="84.0" customHeight="1">
      <c r="A96" s="227" t="str">
        <f>'HECVAT - Full | Vendor Response'!A102</f>
        <v>AAAI-10</v>
      </c>
      <c r="B96" s="227" t="str">
        <f>VLOOKUP($A96,Questions!$B$3:$I$256,2,FALSE)</f>
        <v>Do you support differentiation between email address and user identifier?</v>
      </c>
      <c r="C96" s="227" t="str">
        <f>VLOOKUP($A96,Questions!$B$3:$I$256,7,FALSE)</f>
        <v>This questions allows an institution to know vendor system limitations and to help them gauge the resources (that may be needed to implement) required to successfully integrate the product/service with institution systems.</v>
      </c>
      <c r="D96" s="227" t="str">
        <f>VLOOKUP($A96,Questions!$B$3:$I$256,8,FALSE)</f>
        <v>Follow-up inquiries for identifier requirements will be institution/implementation specific.</v>
      </c>
    </row>
    <row r="97" ht="82.5" customHeight="1">
      <c r="A97" s="227" t="str">
        <f>'HECVAT - Full | Vendor Response'!A103</f>
        <v>AAAI-11</v>
      </c>
      <c r="B97" s="227" t="str">
        <f>VLOOKUP($A97,Questions!$B$3:$I$256,2,FALSE)</f>
        <v>Do you allow the customer to specify attribute mappings for any needed information beyond a user identifier? [e.g., Reference eduPerson, ePPA/ePPN/ePE ]</v>
      </c>
      <c r="C97" s="227" t="str">
        <f>VLOOKUP($A97,Questions!$B$3:$I$256,7,FALSE)</f>
        <v>This questions allows an institution to know vendor system limitations and to help them gauge the resources (that may be needed to implement) required to successfully integrate the product/service with institution systems.</v>
      </c>
      <c r="D97" s="227" t="str">
        <f>VLOOKUP($A97,Questions!$B$3:$I$256,8,FALSE)</f>
        <v>Follow-up inquiries for attribute mapping requirements will be institution/implementation specific.</v>
      </c>
    </row>
    <row r="98" ht="96.0" customHeight="1">
      <c r="A98" s="227" t="str">
        <f>'HECVAT - Full | Vendor Response'!A104</f>
        <v>AAAI-12</v>
      </c>
      <c r="B98" s="227" t="str">
        <f>VLOOKUP($A98,Questions!$B$3:$I$256,2,FALSE)</f>
        <v>If you don't support SSO, does your application and/or user-frontend/portal support multi-factor authentication? (e.g. Duo, Google Authenticator, OTP, etc.)</v>
      </c>
      <c r="C98" s="227" t="str">
        <f>VLOOKUP($A98,Questions!$B$3:$I$256,7,FALSE)</f>
        <v>2FA/MFA, implemented correctly, strengthens the security state of a system. 2FA/MFA is commonly implemented and in many use cases, a requirement for account protection purposes. </v>
      </c>
      <c r="D98" s="227" t="str">
        <f>VLOOKUP($A98,Questions!$B$3:$I$256,8,FALSE)</f>
        <v>Ask the vendor about hardware and software options, future roadmap for implementations and support, etc.</v>
      </c>
    </row>
    <row r="99" ht="63.75" customHeight="1">
      <c r="A99" s="227" t="str">
        <f>'HECVAT - Full | Vendor Response'!A105</f>
        <v>AAAI-13</v>
      </c>
      <c r="B99" s="227" t="str">
        <f>VLOOKUP($A99,Questions!$B$3:$I$256,2,FALSE)</f>
        <v>Does your application automatically lock the session or log-out an account after a period of inactivity?</v>
      </c>
      <c r="C99" s="227" t="str">
        <f>VLOOKUP($A99,Questions!$B$3:$I$256,7,FALSE)</f>
        <v>This is a question to ensure account integrity and institutional data confidentiality.</v>
      </c>
      <c r="D99" s="227" t="str">
        <f>VLOOKUP($A99,Questions!$B$3:$I$256,8,FALSE)</f>
        <v>Follow-up inquiries for inactivity protections will be institution/implementation specific.</v>
      </c>
    </row>
    <row r="100" ht="82.5" customHeight="1">
      <c r="A100" s="227" t="str">
        <f>'HECVAT - Full | Vendor Response'!A106</f>
        <v>AAAI-14</v>
      </c>
      <c r="B100" s="227" t="str">
        <f>VLOOKUP($A100,Questions!$B$3:$I$256,2,FALSE)</f>
        <v>Are there any passwords/passphrases hard coded into your systems or products?</v>
      </c>
      <c r="C100" s="227" t="str">
        <f>VLOOKUP($A100,Questions!$B$3:$I$256,7,FALSE)</f>
        <v>The response to this question can reveal the use (or not) of coding best-practices. If passwords/passphrases are hard coded into systems/productions, the vendor should provide robust details supporting why this is required. </v>
      </c>
      <c r="D100" s="227" t="str">
        <f>VLOOKUP($A100,Questions!$B$3:$I$256,8,FALSE)</f>
        <v>Vague responses to this question should be met with concern. Repeat the question if first answer insufficiently - ask pointedly to ensure the vendor is not misunderstood.</v>
      </c>
    </row>
    <row r="101" ht="111.75" customHeight="1">
      <c r="A101" s="227" t="str">
        <f>'HECVAT - Full | Vendor Response'!A109</f>
        <v>AAAI-17</v>
      </c>
      <c r="B101" s="227" t="str">
        <f>VLOOKUP($A101,Questions!$B$3:$I$256,2,FALSE)</f>
        <v>Are audit logs available that include AT LEAST all of the following; login, logout, actions performed, and source IP address?</v>
      </c>
      <c r="C101" s="227" t="str">
        <f>VLOOKUP($A101,Questions!$B$3:$I$256,7,FALSE)</f>
        <v>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v>
      </c>
      <c r="D101" s="227" t="str">
        <f>VLOOKUP($A101,Questions!$B$3:$I$256,8,FALSE)</f>
        <v>If a weak response is given to this answer, it is appropriate to ask directed answers to get specific information. Ensure that questions are targeted to ensure responses will come from the appropriate party within the vendor.</v>
      </c>
    </row>
    <row r="102" ht="15.75" customHeight="1">
      <c r="A102" s="227" t="str">
        <f>'HECVAT - Full | Vendor Response'!A110</f>
        <v>AAAI-18</v>
      </c>
      <c r="B102" s="227" t="str">
        <f>VLOOKUP($A102,Questions!$B$3:$I$256,2,FALSE)</f>
        <v>Describe or provide a reference to the a) system capability to log security/authorization changes as well as user and administrator security events (i.e. physical or electronic)(e.g. login failures, access denied, changes accepted), and b) all requirements necessary to implement logging and monitoring on the system. Include c) information about SIEM/log collector usage.</v>
      </c>
      <c r="C102" s="227" t="str">
        <f>VLOOKUP($A102,Questions!$B$3:$I$256,7,FALSE)</f>
        <v>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system-related logs (e.g., including but not limited to - events, state changes, control modification, etc.). </v>
      </c>
      <c r="D102" s="227" t="str">
        <f>VLOOKUP($A102,Questions!$B$3:$I$256,8,FALSE)</f>
        <v>If a weak response is given to this answer, it is appropriate to ask directed answers to get specific information. Ensure that questions are targeted to ensure responses will come from the appropriate party within the vendor.</v>
      </c>
    </row>
    <row r="103" ht="96.0" customHeight="1">
      <c r="A103" s="227" t="str">
        <f>'HECVAT - Full | Vendor Response'!A111</f>
        <v>AAAI-19</v>
      </c>
      <c r="B103" s="227" t="str">
        <f>VLOOKUP($A103,Questions!$B$3:$I$256,2,FALSE)</f>
        <v>Describe or provide a reference to the retention period for those logs, how logs are protected, and whether they are accessible to the customer (and if so, how).</v>
      </c>
      <c r="C103" s="227" t="str">
        <f>VLOOKUP($A103,Questions!$B$3:$I$256,7,FALSE)</f>
        <v>There are multiple components of this question - when assessing, ensure that the vendor responds to them all. Logs that are not properly managed may not be available when needed. The purpose of this question is to ensure that the vendor has a proper security mindset to ensure proper monitoring practices.</v>
      </c>
      <c r="D103" s="227" t="str">
        <f>VLOOKUP($A103,Questions!$B$3:$I$256,8,FALSE)</f>
        <v>Follow-up inquiries for logging details will be institution/implementation specific.</v>
      </c>
    </row>
    <row r="104" ht="36.0" customHeight="1">
      <c r="A104" s="32" t="str">
        <f>IF(OR($C$27="No",$C$30="Yes"),"BCP - Respond to as many questions below as possible.","Business Continuity Plan")</f>
        <v>Business Continuity Plan</v>
      </c>
      <c r="B104" s="9"/>
      <c r="C104" s="33" t="str">
        <f>$C$22</f>
        <v>Reason for Question</v>
      </c>
      <c r="D104" s="33" t="str">
        <f>$D$22</f>
        <v>Follow-up Inquiries/Responses</v>
      </c>
    </row>
    <row r="105" ht="72.0" customHeight="1">
      <c r="A105" s="227" t="str">
        <f>'HECVAT - Full | Vendor Response'!A113</f>
        <v>BCPL-01</v>
      </c>
      <c r="B105" s="227" t="str">
        <f>VLOOKUP($A105,Questions!$B$3:$I$256,2,FALSE)</f>
        <v>Is an owner assigned who is responsible for the maintenance and review of the Business Continuity Plan?</v>
      </c>
      <c r="C105" s="227" t="str">
        <f>VLOOKUP($A105,Questions!$B$3:$I$256,7,FALSE)</f>
        <v>Having a BCP and maintaining/updating/testing a BCP are very different. Establishing a responsible party is fundamental to this process and this question looks to verify that within the vendor.</v>
      </c>
      <c r="D105" s="227" t="str">
        <f>VLOOKUP($A105,Questions!$B$3:$I$256,8,FALSE)</f>
        <v>Follow-up inquiries for BCP responsible parties will be institution/implementation specific.</v>
      </c>
    </row>
    <row r="106" ht="72.0" customHeight="1">
      <c r="A106" s="227" t="str">
        <f>'HECVAT - Full | Vendor Response'!A114</f>
        <v>BCPL-02</v>
      </c>
      <c r="B106" s="227" t="str">
        <f>VLOOKUP($A106,Questions!$B$3:$I$256,2,FALSE)</f>
        <v>Is there a defined problem/issue escalation plan in your BCP for impacted clients?</v>
      </c>
      <c r="C106" s="227" t="str">
        <f>VLOOKUP($A106,Questions!$B$3:$I$256,7,FALSE)</f>
        <v>Notification expectations should be set early in the contract/assessment process. Timelines, correspondence medium, and playbook details are all aspects to keep in mind when assessing this response.</v>
      </c>
      <c r="D106" s="227" t="str">
        <f>VLOOKUP($A106,Questions!$B$3:$I$256,8,FALSE)</f>
        <v>If the vendor's response does not cover the details outlined in the reasoning, follow-up and get specific responses for each, as needed.</v>
      </c>
    </row>
    <row r="107" ht="72.0" customHeight="1">
      <c r="A107" s="227" t="str">
        <f>'HECVAT - Full | Vendor Response'!A115</f>
        <v>BCPL-03</v>
      </c>
      <c r="B107" s="227" t="str">
        <f>VLOOKUP($A107,Questions!$B$3:$I$256,2,FALSE)</f>
        <v>Is there a documented communication plan in your BCP for impacted clients?</v>
      </c>
      <c r="C107" s="227" t="str">
        <f>VLOOKUP($A107,Questions!$B$3:$I$256,7,FALSE)</f>
        <v>Notification expectations should be set early in the contract/assessment process. Timelines, correspondence medium, and playbook details are all aspects to keep in mind when assessing this response.</v>
      </c>
      <c r="D107" s="227" t="str">
        <f>VLOOKUP($A107,Questions!$B$3:$I$256,8,FALSE)</f>
        <v>If the vendor's response does not cover the details outlined in the reasoning, follow-up and get specific responses for each, as needed.</v>
      </c>
    </row>
    <row r="108" ht="96.0" customHeight="1">
      <c r="A108" s="227" t="str">
        <f>'HECVAT - Full | Vendor Response'!A116</f>
        <v>BCPL-04</v>
      </c>
      <c r="B108" s="227" t="str">
        <f>VLOOKUP($A108,Questions!$B$3:$I$256,2,FALSE)</f>
        <v>Are all components of the BCP reviewed at least annually and updated as needed to reflect change?</v>
      </c>
      <c r="C108" s="227" t="str">
        <f>VLOOKUP($A108,Questions!$B$3:$I$256,7,FALSE)</f>
        <v>It is expected that a vendor will maintain an accurate BCP to be tested at a regular interval. Any variance to this should be clearly explained. A vendor's response to this question can reveal the value that they place on testing their BCP (and possibly other aspects of their programs).</v>
      </c>
      <c r="D108" s="227" t="str">
        <f>VLOOKUP($A108,Questions!$B$3:$I$256,8,FALSE)</f>
        <v>If the vendor does not have a BCP, point them to https://www.sans.org/reading-room/whitepapers/recovery/business-continuity-planning-concept-operations-1653</v>
      </c>
    </row>
    <row r="109" ht="15.75" customHeight="1">
      <c r="A109" s="227" t="str">
        <f>'HECVAT - Full | Vendor Response'!A117</f>
        <v>BCPL-05</v>
      </c>
      <c r="B109" s="227" t="str">
        <f>VLOOKUP($A109,Questions!$B$3:$I$256,2,FALSE)</f>
        <v>Are specific crisis management roles and responsibilities defined and documented?</v>
      </c>
      <c r="C109" s="227" t="str">
        <f>VLOOKUP($A109,Questions!$B$3:$I$256,7,FALSE)</f>
        <v>As it relates to BCPs, a vendor's response will provide insight into their ability to properly response to business threats. A vendor that has not previously defined responsible parties and outlined realistic plans may not maintain the availability needed for the institution's use case or business requirement.</v>
      </c>
      <c r="D109" s="227" t="str">
        <f>VLOOKUP($A109,Questions!$B$3:$I$256,8,FALSE)</f>
        <v>Follow-up inquiries for BCP roles and responsibility details will be institution/implementation specific.</v>
      </c>
    </row>
    <row r="110" ht="82.5" customHeight="1">
      <c r="A110" s="227" t="str">
        <f>'HECVAT - Full | Vendor Response'!A118</f>
        <v>BCPL-06</v>
      </c>
      <c r="B110" s="227" t="str">
        <f>VLOOKUP($A110,Questions!$B$3:$I$256,2,FALSE)</f>
        <v>Does your organization conduct training and awareness activities to validate its employees understanding of their roles and responsibilities during a crisis?</v>
      </c>
      <c r="C110" s="227" t="str">
        <f>VLOOKUP($A110,Questions!$B$3:$I$256,7,FALSE)</f>
        <v>Understanding the maturity of a vendor's training and awareness program will indicate the value they place on protecting institutional data. BCP related awareness training should be prevalent, continuous, and well-documented.</v>
      </c>
      <c r="D110" s="227" t="str">
        <f>VLOOKUP($A110,Questions!$B$3:$I$256,8,FALSE)</f>
        <v>If a vendor's BCP training and awareness activities are insufficient, inquire about other mandatory training, verify its scope, and confirm the training cycles.</v>
      </c>
    </row>
    <row r="111" ht="15.75" customHeight="1">
      <c r="A111" s="227" t="str">
        <f>'HECVAT - Full | Vendor Response'!A119</f>
        <v>BCPL-07</v>
      </c>
      <c r="B111" s="227" t="str">
        <f>VLOOKUP($A111,Questions!$B$3:$I$256,2,FALSE)</f>
        <v>Does your organization have an alternative business site or a contracted Business Recovery provider?</v>
      </c>
      <c r="C111" s="227" t="str">
        <f>VLOOKUP($A111,Questions!$B$3:$I$256,7,FALSE)</f>
        <v>In the event that a vendor's headquarters (primary location of operation) is no longer usable, an alternative business site may be needed to support business operations. Having an established (planned) alternative business site show maturity in a vendor's BCP.</v>
      </c>
      <c r="D111" s="227" t="str">
        <f>VLOOKUP($A111,Questions!$B$3:$I$256,8,FALSE)</f>
        <v>Follow-up inquiries for alternative business site practices will be institution/implementation specific.</v>
      </c>
    </row>
    <row r="112" ht="82.5" customHeight="1">
      <c r="A112" s="227" t="str">
        <f>'HECVAT - Full | Vendor Response'!A120</f>
        <v>BCPL-08</v>
      </c>
      <c r="B112" s="227" t="str">
        <f>VLOOKUP($A112,Questions!$B$3:$I$256,2,FALSE)</f>
        <v>Does your organization conduct an annual test of relocating to an alternate site for business recovery purposes?</v>
      </c>
      <c r="C112" s="227" t="str">
        <f>VLOOKUP($A112,Questions!$B$3:$I$256,7,FALSE)</f>
        <v>Testing a BCP is an important action that improves the efficiency and accuracy of a vendor's continuity plans. Vague responses to this question should be met with concern and appropriate follow-up, based on your institutions risk tolerance.</v>
      </c>
      <c r="D112" s="227" t="str">
        <f>VLOOKUP($A112,Questions!$B$3:$I$256,8,FALSE)</f>
        <v>If the vendor does not have a BCP, point them to https://www.sans.org/reading-room/whitepapers/recovery/business-continuity-planning-concept-operations-1653</v>
      </c>
    </row>
    <row r="113" ht="96.0" customHeight="1">
      <c r="A113" s="227" t="str">
        <f>'HECVAT - Full | Vendor Response'!A121</f>
        <v>BCPL-09</v>
      </c>
      <c r="B113" s="227" t="str">
        <f>VLOOKUP($A113,Questions!$B$3:$I$256,2,FALSE)</f>
        <v>Is this product a core service of your organization, and as such, the top priority during business continuity planning?</v>
      </c>
      <c r="C113" s="227" t="str">
        <f>VLOOKUP($A113,Questions!$B$3:$I$256,7,FALSE)</f>
        <v>The purpose of this question is understand the vendor's order of response if affected by a unplanned business disruption. If the software/product/service being assessed is a vendor's core moneymaker, the probability that restoration of the software/product/service will be top priority. </v>
      </c>
      <c r="D113" s="227" t="str">
        <f>VLOOKUP($A113,Questions!$B$3:$I$256,8,FALSE)</f>
        <v>If it is not a core service, follow-up questions should be availability focused and institution/implementation specific.</v>
      </c>
    </row>
    <row r="114" ht="54.0" customHeight="1">
      <c r="A114" s="227" t="str">
        <f>'HECVAT - Full | Vendor Response'!A122</f>
        <v>BCPL-10</v>
      </c>
      <c r="B114" s="227" t="str">
        <f>VLOOKUP($A114,Questions!$B$3:$I$256,2,FALSE)</f>
        <v>Are all services that support your product fully redundant?</v>
      </c>
      <c r="C114" s="227" t="str">
        <f>VLOOKUP($A114,Questions!$B$3:$I$256,7,FALSE)</f>
        <v>In the context of the CIA triad, this question is focused on the availability of a system (or set of systems). </v>
      </c>
      <c r="D114" s="227" t="str">
        <f>VLOOKUP($A114,Questions!$B$3:$I$256,8,FALSE)</f>
        <v>The weight placed on the vendor's response will be specific to the institution's use case and software/product/service requirements.</v>
      </c>
    </row>
    <row r="115" ht="36.0" customHeight="1">
      <c r="A115" s="32" t="str">
        <f>IF($C$30="","Change Management",IF($C$30="Yes","Change Management - Optional based on QUALIFIER response.","Change Management"))</f>
        <v>Change Management</v>
      </c>
      <c r="B115" s="9"/>
      <c r="C115" s="33" t="str">
        <f>$C$22</f>
        <v>Reason for Question</v>
      </c>
      <c r="D115" s="33" t="str">
        <f>$D$22</f>
        <v>Follow-up Inquiries/Responses</v>
      </c>
    </row>
    <row r="116" ht="15.75" customHeight="1">
      <c r="A116" s="227" t="str">
        <f>'HECVAT - Full | Vendor Response'!A124</f>
        <v>CHNG-01</v>
      </c>
      <c r="B116" s="227" t="str">
        <f>VLOOKUP($A116,Questions!$B$3:$I$256,2,FALSE)</f>
        <v>Does your Change Management process minimally include authorization, impact analysis, testing, and validation before moving changes to production?</v>
      </c>
      <c r="C116" s="227" t="str">
        <f>VLOOKUP($A116,Questions!$B$3:$I$256,7,FALSE)</f>
        <v>This question outlines a mature Change Management process.  Changes should be analyzed for impact, officially approved, tested, and performed by authorized users.</v>
      </c>
      <c r="D116" s="227" t="str">
        <f>VLOOKUP($A116,Questions!$B$3:$I$256,8,FALSE)</f>
        <v>If the vendor's response does not cover the details outlined in the reasoning, follow-up and get specific responses, as needed.</v>
      </c>
    </row>
    <row r="117" ht="79.5" customHeight="1">
      <c r="A117" s="227" t="str">
        <f>'HECVAT - Full | Vendor Response'!A125</f>
        <v>CHNG-02</v>
      </c>
      <c r="B117" s="227" t="str">
        <f>VLOOKUP($A117,Questions!$B$3:$I$256,2,FALSE)</f>
        <v>Does your Change Management process also verify that all required third party libraries and dependencies are still supported with each major change?</v>
      </c>
      <c r="C117" s="227" t="str">
        <f>VLOOKUP($A117,Questions!$B$3:$I$256,7,FALSE)</f>
        <v>This question is fundamentally about supply chain.  The vendor should be able to document their procedures around tracking  third party maintained libraries.</v>
      </c>
      <c r="D117" s="227" t="str">
        <f>VLOOKUP($A117,Questions!$B$3:$I$256,8,FALSE)</f>
        <v>If the vendor's response does not cover the details outlined in the reasoning, follow-up and get specific responses for each, as needed.</v>
      </c>
    </row>
    <row r="118" ht="72.0" customHeight="1">
      <c r="A118" s="227" t="str">
        <f>'HECVAT - Full | Vendor Response'!A126</f>
        <v>CHNG-03</v>
      </c>
      <c r="B118" s="227" t="str">
        <f>VLOOKUP($A118,Questions!$B$3:$I$256,2,FALSE)</f>
        <v>Will the institution be notified of major changes to your environment that could impact the institution's security posture?</v>
      </c>
      <c r="C118" s="227" t="str">
        <f>VLOOKUP($A118,Questions!$B$3:$I$256,7,FALSE)</f>
        <v>Notification expectations should be set earlier in the contract/assessment process. Timelines, correspondence medium, and playbook details are all aspects to keep in mind when assessing this response.</v>
      </c>
      <c r="D118" s="227" t="str">
        <f>VLOOKUP($A118,Questions!$B$3:$I$256,8,FALSE)</f>
        <v>If the vendor's response does not cover the details outlined in the reasoning, follow-up and get specific responses for each, as needed.</v>
      </c>
    </row>
    <row r="119" ht="15.75" customHeight="1">
      <c r="A119" s="227" t="str">
        <f>'HECVAT - Full | Vendor Response'!A127</f>
        <v>CHNG-04</v>
      </c>
      <c r="B119" s="227" t="str">
        <f>VLOOKUP($A119,Questions!$B$3:$I$256,2,FALSE)</f>
        <v>Do clients have the option to not participate in or postpone an upgrade to a new release?</v>
      </c>
      <c r="C119" s="227" t="str">
        <f>VLOOKUP($A119,Questions!$B$3:$I$256,7,FALSE)</f>
        <v>Unplanned and/or unexpected changes in a complex environment can introduce intolerable risks to the institution. Based on the operating environment of the institution, it may be necessary to postpone (or properly plan) the change to a system. The vendor's response should clarify their use of a "one code base" method or the ability to run multiple version concurrently. </v>
      </c>
      <c r="D119" s="227" t="str">
        <f>VLOOKUP($A119,Questions!$B$3:$I$256,8,FALSE)</f>
        <v>Follow-up inquiries for software/product/service version releases will be institution/implementation specific.</v>
      </c>
    </row>
    <row r="120" ht="63.75" customHeight="1">
      <c r="A120" s="227" t="str">
        <f>'HECVAT - Full | Vendor Response'!A128</f>
        <v>CHNG-05</v>
      </c>
      <c r="B120" s="227" t="str">
        <f>VLOOKUP($A120,Questions!$B$3:$I$256,2,FALSE)</f>
        <v>Do you have a fully implemented solution support strategy that defines how many concurrent versions you support?</v>
      </c>
      <c r="C120" s="227" t="str">
        <f>VLOOKUP($A120,Questions!$B$3:$I$256,7,FALSE)</f>
        <v>Supporting multiple versions of a product is challenging. Understanding the vendor’s strategy and resources will provide insight into their ability to adequately support their customers.  </v>
      </c>
      <c r="D120" s="227" t="str">
        <f>VLOOKUP($A120,Questions!$B$3:$I$256,8,FALSE)</f>
        <v>Follow-up inquiries for the vendor’s support of concurrent versions will be institution/implementation specific.</v>
      </c>
    </row>
    <row r="121" ht="15.75" customHeight="1">
      <c r="A121" s="227" t="str">
        <f>'HECVAT - Full | Vendor Response'!A129</f>
        <v>CHNG-06</v>
      </c>
      <c r="B121" s="227" t="str">
        <f>VLOOKUP($A121,Questions!$B$3:$I$256,2,FALSE)</f>
        <v>Does the system support client customizations from one release to another?</v>
      </c>
      <c r="C121" s="227" t="str">
        <f>VLOOKUP($A121,Questions!$B$3:$I$256,7,FALSE)</f>
        <v>The vendor's software/product/service characteristics and the institution's use case will determine the relevancy of this question. The purpose of this question is to understand the underlying infrastructure and how it is maintained across all customers. </v>
      </c>
      <c r="D121" s="227" t="str">
        <f>VLOOKUP($A121,Questions!$B$3:$I$256,8,FALSE)</f>
        <v>In cases where the software/product/service is customized for customer use cases, ensure the vendor's response covers all aspects of code migration, including backups, data conversions, local resources from the institution, etc., as it relates to code upgrades and/or version adoptions.</v>
      </c>
    </row>
    <row r="122" ht="92.25" customHeight="1">
      <c r="A122" s="227" t="str">
        <f>'HECVAT - Full | Vendor Response'!A130</f>
        <v>CHNG-07</v>
      </c>
      <c r="B122" s="227" t="str">
        <f>VLOOKUP($A122,Questions!$B$3:$I$256,2,FALSE)</f>
        <v>Do you have a release schedule for product updates?</v>
      </c>
      <c r="C122" s="227" t="str">
        <f>VLOOKUP($A122,Questions!$B$3:$I$256,7,FALSE)</f>
        <v>Answers to this question will reveal the vendor’s ability to plan in the short term.  This is valuable information for customers so they can anticipate updates and potential bug fixes. </v>
      </c>
      <c r="D122" s="227" t="str">
        <f>VLOOKUP($A122,Questions!$B$3:$I$256,8,FALSE)</f>
        <v>Follow-up inquiries for the vendor’s product update practices will be institution/implementation specific.</v>
      </c>
    </row>
    <row r="123" ht="63.75" customHeight="1">
      <c r="A123" s="227" t="str">
        <f>'HECVAT - Full | Vendor Response'!A131</f>
        <v>CHNG-08</v>
      </c>
      <c r="B123" s="227" t="str">
        <f>VLOOKUP($A123,Questions!$B$3:$I$256,2,FALSE)</f>
        <v>Do you have a technology roadmap, for at least the next 2 years, for enhancements and bug fixes for the product/service being assessed?</v>
      </c>
      <c r="C123" s="227" t="str">
        <f>VLOOKUP($A123,Questions!$B$3:$I$256,7,FALSE)</f>
        <v>Answers to this question will reveal the vendor’s ability to plan for the future of their product.</v>
      </c>
      <c r="D123" s="227" t="str">
        <f>VLOOKUP($A123,Questions!$B$3:$I$256,8,FALSE)</f>
        <v>Follow-up inquiries for the vendor’s technology planning practices will be institution/implementation specific.</v>
      </c>
    </row>
    <row r="124" ht="15.75" customHeight="1">
      <c r="A124" s="227" t="str">
        <f>'HECVAT - Full | Vendor Response'!A132</f>
        <v>CHNG-09</v>
      </c>
      <c r="B124" s="227" t="str">
        <f>VLOOKUP($A124,Questions!$B$3:$I$256,2,FALSE)</f>
        <v>Is Institution involvement (i.e. technically or organizationally) required during product updates?</v>
      </c>
      <c r="C124" s="227" t="str">
        <f>VLOOKUP($A124,Questions!$B$3:$I$256,7,FALSE)</f>
        <v>The response to this question allows the institution to understand the information technology resources required to properly maintain the vendor's system. Initial acquisition and setup is important to assess, but the long-term maintenance (and the risks that come with it), should be clearly defined. Use the response to this question to pivot to other questions and/or verify other vendor responses.</v>
      </c>
      <c r="D124" s="227" t="str">
        <f>VLOOKUP($A124,Questions!$B$3:$I$256,8,FALSE)</f>
        <v>Vague responses to this question should be investigated further. Ask for additional documentation for customer responsibilities (in the context of information technology/security).</v>
      </c>
    </row>
    <row r="125" ht="15.75" customHeight="1">
      <c r="A125" s="227" t="str">
        <f>'HECVAT - Full | Vendor Response'!A133</f>
        <v>CHNG-10</v>
      </c>
      <c r="B125" s="227" t="str">
        <f>VLOOKUP($A125,Questions!$B$3:$I$256,2,FALSE)</f>
        <v>Do you have policy and procedure, currently implemented, managing how critical patches are applied to all systems and applications?</v>
      </c>
      <c r="C125" s="227" t="str">
        <f>VLOOKUP($A125,Questions!$B$3:$I$256,7,FALSE)</f>
        <v>Answers to this question will reveal the vendor’s knowledge of their IT assets and their ability to respond to notifications about their systems and software.</v>
      </c>
      <c r="D125" s="227" t="str">
        <f>VLOOKUP($A125,Questions!$B$3:$I$256,8,FALSE)</f>
        <v>Follow-up inquiries for the vendor’s patching practices will be institution/implementation specific.</v>
      </c>
    </row>
    <row r="126" ht="15.75" customHeight="1">
      <c r="A126" s="227" t="str">
        <f>'HECVAT - Full | Vendor Response'!A134</f>
        <v>CHNG-11</v>
      </c>
      <c r="B126" s="227" t="str">
        <f>VLOOKUP($A126,Questions!$B$3:$I$256,2,FALSE)</f>
        <v>Do you have policy and procedure, currently implemented, guiding how security risks are mitigated until patches can be applied?</v>
      </c>
      <c r="C126" s="227" t="str">
        <f>VLOOKUP($A126,Questions!$B$3:$I$256,7,FALSE)</f>
        <v>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v>
      </c>
      <c r="D126" s="227" t="str">
        <f>VLOOKUP($A126,Questions!$B$3:$I$256,8,FALSE)</f>
        <v>Follow-up inquiries for the vendors patching practices will be institution/implementation specific.</v>
      </c>
    </row>
    <row r="127" ht="15.75" customHeight="1">
      <c r="A127" s="227" t="str">
        <f>'HECVAT - Full | Vendor Response'!A135</f>
        <v>CHNG-12</v>
      </c>
      <c r="B127" s="227" t="str">
        <f>VLOOKUP($A127,Questions!$B$3:$I$256,2,FALSE)</f>
        <v>Are upgrades or system changes installed during off-peak hours or in a manner that does not impact the customer?</v>
      </c>
      <c r="C127" s="227" t="str">
        <f>VLOOKUP($A127,Questions!$B$3:$I$256,7,FALSE)</f>
        <v>Restricting system updates to a standard maintenance timeframe is important for ensuring that changes to production systems do not impact operations.  It’s also important for troubleshooting any problems that may occur as a result of the changes.</v>
      </c>
      <c r="D127" s="227" t="str">
        <f>VLOOKUP($A127,Questions!$B$3:$I$256,8,FALSE)</f>
        <v>If the vendor's response does not cover the details outlined in the reasoning, follow-up and get specific responses, as needed.</v>
      </c>
    </row>
    <row r="128" ht="15.75" customHeight="1">
      <c r="A128" s="227" t="str">
        <f>'HECVAT - Full | Vendor Response'!A136</f>
        <v>CHNG-13</v>
      </c>
      <c r="B128" s="227" t="str">
        <f>VLOOKUP($A128,Questions!$B$3:$I$256,2,FALSE)</f>
        <v>Do procedures exist to provide that emergency changes are documented and authorized (including after the fact approval)?</v>
      </c>
      <c r="C128" s="227" t="str">
        <f>VLOOKUP($A128,Questions!$B$3:$I$256,7,FALSE)</f>
        <v>In the context of the CIA triad, this question is focused on system integrity, ensuring that system changes are only executed by authorized users. In the event of emergency changes, accountability and post-action review is expected. </v>
      </c>
      <c r="D128" s="227" t="str">
        <f>VLOOKUP($A128,Questions!$B$3:$I$256,8,FALSE)</f>
        <v>Follow-up with a robust question set if a vendor cannot clearly state full-control of the integrity of their system(s).</v>
      </c>
    </row>
    <row r="129" ht="15.75" customHeight="1">
      <c r="A129" s="227" t="str">
        <f>'HECVAT - Full | Vendor Response'!A137</f>
        <v>CHNG-14</v>
      </c>
      <c r="B129" s="227" t="str">
        <f>VLOOKUP($A129,Questions!$B$3:$I$256,2,FALSE)</f>
        <v>Do you have an implemented system configuration management process? (e.g. secure "gold" images, etc.)</v>
      </c>
      <c r="C129" s="227" t="str">
        <f>VLOOKUP($A129,Questions!$B$3:$I$256,7,FALSE)</f>
        <v>Hardware lifecycles and continuous software updates creates an always-changing landscape in information technology. The focus of this question is the integrity of a vendor's infrastructure. Mismanagement of system configurations can lead to breakdowns in layers of security. </v>
      </c>
      <c r="D129" s="227" t="str">
        <f>VLOOKUP($A129,Questions!$B$3:$I$256,8,FALSE)</f>
        <v>It is expected that vendors should have robust documentation when it comes to configuration management. Vague answers to this question should be met with concern. Inquire about the device management tools in use, system lifecycles, complexity of systems, etc. and evaluate the response in the context of company capabilities (see Company Background section).</v>
      </c>
    </row>
    <row r="130" ht="96.0" customHeight="1">
      <c r="A130" s="227" t="str">
        <f>'HECVAT - Full | Vendor Response'!A138</f>
        <v>CHNG-15</v>
      </c>
      <c r="B130" s="227" t="str">
        <f>VLOOKUP($A130,Questions!$B$3:$I$256,2,FALSE)</f>
        <v>Do you have a systems management and configuration strategy that encompasses servers, appliances, cloud services, applications, and mobile devices (company and employee owned)?</v>
      </c>
      <c r="C130" s="227" t="str">
        <f>VLOOKUP($A130,Questions!$B$3:$I$256,7,FALSE)</f>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v>
      </c>
      <c r="D130" s="227" t="str">
        <f>VLOOKUP($A130,Questions!$B$3:$I$256,8,FALSE)</f>
        <v>Follow-up with a robust question set if the vendor cannot clearly state full-control of the integrity of their system(s). Questions about administrator access on end-user devices and other maintenance and patching type questions are appropriate.</v>
      </c>
    </row>
    <row r="131" ht="36.0" customHeight="1">
      <c r="A131" s="32" t="str">
        <f>IF($C$30="","Data",IF($C$30="Yes","Data - Optional based on QUALIFIER response.","Data"))</f>
        <v>Data</v>
      </c>
      <c r="B131" s="9"/>
      <c r="C131" s="33" t="str">
        <f>$C$22</f>
        <v>Reason for Question</v>
      </c>
      <c r="D131" s="33" t="str">
        <f>$D$22</f>
        <v>Follow-up Inquiries/Responses</v>
      </c>
    </row>
    <row r="132" ht="15.75" customHeight="1">
      <c r="A132" s="227" t="str">
        <f>'HECVAT - Full | Vendor Response'!A140</f>
        <v>DATA-01</v>
      </c>
      <c r="B132" s="227" t="str">
        <f>VLOOKUP($A132,Questions!$B$3:$I$256,2,FALSE)</f>
        <v>Does the environment provide for dedicated single-tenant capabilities? If not, describe how your product or environment separates data from different customers (e.g., logically, physically, single tenancy, multi-tenancy).</v>
      </c>
      <c r="C132" s="227" t="str">
        <f>VLOOKUP($A132,Questions!$B$3:$I$256,7,FALSE)</f>
        <v>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v>
      </c>
      <c r="D132" s="227" t="str">
        <f>VLOOKUP($A132,Questions!$B$3:$I$256,8,FALSE)</f>
        <v> Follow-up inquiries for dedicated single-tenant capabilities will be institution/implementation specific.</v>
      </c>
      <c r="E132" s="122"/>
    </row>
    <row r="133" ht="74.25" customHeight="1">
      <c r="A133" s="227" t="str">
        <f>'HECVAT - Full | Vendor Response'!A141</f>
        <v>DATA-02</v>
      </c>
      <c r="B133" s="227" t="str">
        <f>VLOOKUP($A133,Questions!$B$3:$I$256,2,FALSE)</f>
        <v>Will Institution's data be stored on any devices (database servers, file servers, SAN, NAS, …) configured with non-RFC 1918/4193 (i.e. publicly routable) IP addresses?</v>
      </c>
      <c r="C133" s="227" t="str">
        <f>VLOOKUP($A133,Questions!$B$3:$I$256,7,FALSE)</f>
        <v>Systems that are directly exposed to public internet resources are at great risk than those that are not. Understanding the requirements for this configuration is important, particularly when assessing compensating controls.</v>
      </c>
      <c r="D133" s="227" t="str">
        <f>VLOOKUP($A133,Questions!$B$3:$I$256,8,FALSE)</f>
        <v>Ask the vendor about their infrastructure and if there is a solution that eliminates the need for this environment.</v>
      </c>
    </row>
    <row r="134" ht="67.5" customHeight="1">
      <c r="A134" s="227" t="str">
        <f>'HECVAT - Full | Vendor Response'!A142</f>
        <v>DATA-03</v>
      </c>
      <c r="B134" s="227" t="str">
        <f>VLOOKUP($A134,Questions!$B$3:$I$256,2,FALSE)</f>
        <v>Is sensitive data encrypted, using secure protocols/algorithms, in transport? (e.g. system-to-client)</v>
      </c>
      <c r="C134" s="227" t="str">
        <f>VLOOKUP($A134,Questions!$B$3:$I$256,7,FALSE)</f>
        <v>The need for encryption in transport is unique to your institution's implementation of a system. In particular, the data flow between the system and the end-users of the software/product/service.</v>
      </c>
      <c r="D134" s="227" t="str">
        <f>VLOOKUP($A134,Questions!$B$3:$I$256,8,FALSE)</f>
        <v>Follow-up inquiries for data encryption between the system and end-users will be institution/implementation specific.</v>
      </c>
    </row>
    <row r="135" ht="67.5" customHeight="1">
      <c r="A135" s="227" t="str">
        <f>'HECVAT - Full | Vendor Response'!A143</f>
        <v>DATA-04</v>
      </c>
      <c r="B135" s="227" t="str">
        <f>VLOOKUP($A135,Questions!$B$3:$I$256,2,FALSE)</f>
        <v>Is sensitive data encrypted, using secure protocols/algorithms, in storage? (e.g. disk encryption, at-rest, files, and within a running database)</v>
      </c>
      <c r="C135" s="227" t="str">
        <f>VLOOKUP($A135,Questions!$B$3:$I$256,7,FALSE)</f>
        <v>The need for encryption at-rest is unique to your institution's implementation of a system. In particular, system components, architectures, and data flows, all factor into the need for this control.</v>
      </c>
      <c r="D135" s="227" t="str">
        <f>VLOOKUP($A135,Questions!$B$3:$I$256,8,FALSE)</f>
        <v>Follow-up inquiries for data encryption at-rest will be institution/implementation specific.</v>
      </c>
    </row>
    <row r="136" ht="15.75" customHeight="1">
      <c r="A136" s="227" t="str">
        <f>'HECVAT - Full | Vendor Response'!A144</f>
        <v>DATA-05</v>
      </c>
      <c r="B136" s="227" t="str">
        <f>VLOOKUP($A136,Questions!$B$3:$I$256,2,FALSE)</f>
        <v>Do all cryptographic modules in use in your product conform to the Federal Information Processing Standards (FIPS PUB 140-3)?</v>
      </c>
      <c r="C136" s="227" t="str">
        <f>VLOOKUP($A136,Questions!$B$3:$I$256,7,FALSE)</f>
        <v>Beware the use of proprietary encryption implementations. Open standard encryption, preferably mature, is often preferred. Although there may be cases if which that is not the case, be sure to understand the vendor's infrastructure and the true security of a vendor's solution.</v>
      </c>
      <c r="D136" s="227" t="str">
        <f>VLOOKUP($A136,Questions!$B$3:$I$256,8,FALSE)</f>
        <v>If the vendor cannot accommodate open standards encryption requirements, direct them to NIST's Cryptographic Standards and Guidelines document at https://csrc.nist.gov/Projects/Cryptographic-Standards-and-Guidelines </v>
      </c>
    </row>
    <row r="137" ht="15.75" customHeight="1">
      <c r="A137" s="227" t="str">
        <f>'HECVAT - Full | Vendor Response'!A145</f>
        <v>DATA-06</v>
      </c>
      <c r="B137" s="227" t="str">
        <f>VLOOKUP($A137,Questions!$B$3:$I$256,2,FALSE)</f>
        <v>At the completion of this contract, will data be returned to the institution and deleted from all your systems and archives?</v>
      </c>
      <c r="C137" s="227" t="str">
        <f>VLOOKUP($A137,Questions!$B$3:$I$256,7,FALSE)</f>
        <v>When cancelling a software/product/service, an institution will commonly want all institutional data that was provided to a vendor. This questions allows the vendor to state their general practices when a customer leaves their environment.</v>
      </c>
      <c r="D137" s="227" t="str">
        <f>VLOOKUP($A137,Questions!$B$3:$I$256,8,FALSE)</f>
        <v>A vendor's response should be clear and concise. Be wary of vague responses to this questions and inquire about export specifics, as needed.</v>
      </c>
    </row>
    <row r="138" ht="15.75" customHeight="1">
      <c r="A138" s="227" t="str">
        <f>'HECVAT - Full | Vendor Response'!A146</f>
        <v>DATA-07</v>
      </c>
      <c r="B138" s="227" t="str">
        <f>VLOOKUP($A138,Questions!$B$3:$I$256,2,FALSE)</f>
        <v>Will the institution's data be available within the system for a period of time at the completion of this contract?</v>
      </c>
      <c r="C138" s="227" t="str">
        <f>VLOOKUP($A138,Questions!$B$3:$I$256,7,FALSE)</f>
        <v>When cancelling a software/product/service, an institution will commonly want all institutional data that was provided to a vendor. This questions allows the vendor to state their general practices when a customer leaves their environment.</v>
      </c>
      <c r="D138" s="227" t="str">
        <f>VLOOKUP($A138,Questions!$B$3:$I$256,8,FALSE)</f>
        <v>A vendor's response should be clear and concise. Be wary of vague responses to this questions and inquire about export specifics, as needed.</v>
      </c>
    </row>
    <row r="139" ht="76.5" customHeight="1">
      <c r="A139" s="227" t="str">
        <f>'HECVAT - Full | Vendor Response'!A147</f>
        <v>DATA-08</v>
      </c>
      <c r="B139" s="227" t="str">
        <f>VLOOKUP($A139,Questions!$B$3:$I$256,2,FALSE)</f>
        <v>Can the Institution extract a full or partial backup of data?</v>
      </c>
      <c r="C139" s="227" t="str">
        <f>VLOOKUP($A139,Questions!$B$3:$I$256,7,FALSE)</f>
        <v>When cancelling a software/product/service, an institution will commonly want all institutional data that was provided to a vendor. The vendor's response should verify if the institution can extract data or if it is a manual extraction by vendor staff.</v>
      </c>
      <c r="D139" s="227" t="str">
        <f>VLOOKUP($A139,Questions!$B$3:$I$256,8,FALSE)</f>
        <v>A vendor's response should be clear and concise. Be wary of vague responses to this questions and inquire about export specifics, as needed.</v>
      </c>
    </row>
    <row r="140" ht="15.75" customHeight="1">
      <c r="A140" s="227" t="str">
        <f>'HECVAT - Full | Vendor Response'!A148</f>
        <v>DATA-09</v>
      </c>
      <c r="B140" s="227" t="str">
        <f>VLOOKUP($A140,Questions!$B$3:$I$256,2,FALSE)</f>
        <v>Are ownership rights to all data, inputs, outputs, and metadata retained by the institution?</v>
      </c>
      <c r="C140" s="227" t="str">
        <f>VLOOKUP($A140,Questions!$B$3:$I$256,7,FALSE)</f>
        <v>This question clarifies the operating model of a vendor and provides insight into the vendor-customer paradigm of a company. Knowing if the institution is of value to a vendor or if the institution's data is of value to a vendor should weigh heavily in the decision-making process.</v>
      </c>
      <c r="D140" s="227" t="str">
        <f>VLOOKUP($A140,Questions!$B$3:$I$256,8,FALSE)</f>
        <v>If a vendor's response is unsatisfactory, engage institutional counsel to appropriately address any ownership concerns.</v>
      </c>
    </row>
    <row r="141" ht="15.75" customHeight="1">
      <c r="A141" s="227" t="str">
        <f>'HECVAT - Full | Vendor Response'!A149</f>
        <v>DATA-10</v>
      </c>
      <c r="B141" s="227" t="str">
        <f>VLOOKUP($A141,Questions!$B$3:$I$256,2,FALSE)</f>
        <v>Are these rights retained even through a provider acquisition or bankruptcy event?</v>
      </c>
      <c r="C141" s="227" t="str">
        <f>VLOOKUP($A141,Questions!$B$3:$I$256,7,FALSE)</f>
        <v>This question clarifies the position of the institution in the case of acquisition or bankruptcy. Expect clear responses to this question - if vague, be sure to follow-up based on institutional counsel guidance.</v>
      </c>
      <c r="D141" s="227" t="str">
        <f>VLOOKUP($A141,Questions!$B$3:$I$256,8,FALSE)</f>
        <v>If a vendor's response is unsatisfactory, engage institutional counsel to appropriately address any ownership concerns.</v>
      </c>
    </row>
    <row r="142" ht="92.25" customHeight="1">
      <c r="A142" s="227" t="str">
        <f>'HECVAT - Full | Vendor Response'!A150</f>
        <v>DATA-11</v>
      </c>
      <c r="B142" s="227" t="str">
        <f>VLOOKUP($A142,Questions!$B$3:$I$256,2,FALSE)</f>
        <v>In the event of imminent bankruptcy, closing of business, or retirement of service, will you provide 90 days for customers to get their data out of the system and migrate applications?</v>
      </c>
      <c r="C142" s="227" t="str">
        <f>VLOOKUP($A142,Questions!$B$3:$I$256,7,FALSE)</f>
        <v>This question clarifies the position of the institution in the case of acquisition or bankruptcy. Expect clear responses to this question - if vague, be sure to follow-up based on institutional counsel guidance.</v>
      </c>
      <c r="D142" s="227" t="str">
        <f>VLOOKUP($A142,Questions!$B$3:$I$256,8,FALSE)</f>
        <v>If a vendor's response is unsatisfactory, engage institutional counsel to appropriately address any ownership concerns.</v>
      </c>
    </row>
    <row r="143" ht="15.75" customHeight="1">
      <c r="A143" s="227" t="str">
        <f>'HECVAT - Full | Vendor Response'!A151</f>
        <v>DATA-12</v>
      </c>
      <c r="B143" s="227" t="str">
        <f>VLOOKUP($A143,Questions!$B$3:$I$256,2,FALSE)</f>
        <v>Are involatile backup copies made according to pre-defined schedules and securely stored and protected?</v>
      </c>
      <c r="C143" s="227" t="str">
        <f>VLOOKUP($A143,Questions!$B$3:$I$256,7,FALSE)</f>
        <v>Restricting system updates to a standard maintenance timeframe is important for ensuring that changes to production systems do not impact operations. It’s also important for troubleshooting any problems that may occur as a result of the changes. Availability is the focus of this question.</v>
      </c>
      <c r="D143" s="227" t="str">
        <f>VLOOKUP($A143,Questions!$B$3:$I$256,8,FALSE)</f>
        <v>An institution's use case will drive the requirements for backup strategy. Ensure that the institution's use case and risk tolerance can be met by vendor systems.</v>
      </c>
    </row>
    <row r="144" ht="64.5" customHeight="1">
      <c r="A144" s="227" t="str">
        <f>'HECVAT - Full | Vendor Response'!A152</f>
        <v>DATA-13</v>
      </c>
      <c r="B144" s="227" t="str">
        <f>VLOOKUP($A144,Questions!$B$3:$I$256,2,FALSE)</f>
        <v>Do current backups include all operating system software, utilities, security software, application software, and data files necessary for recovery?</v>
      </c>
      <c r="C144" s="227" t="str">
        <f>VLOOKUP($A144,Questions!$B$3:$I$256,7,FALSE)</f>
        <v>The purpose of this question is to define the scope of backup operations and the scope at which a vendor may readily recover when backup restoration is required.</v>
      </c>
      <c r="D144" s="227" t="str">
        <f>VLOOKUP($A144,Questions!$B$3:$I$256,8,FALSE)</f>
        <v>Follow-up inquiries for backup content scope will be institution/implementation specific.</v>
      </c>
    </row>
    <row r="145" ht="15.75" customHeight="1">
      <c r="A145" s="227" t="str">
        <f>'HECVAT - Full | Vendor Response'!A153</f>
        <v>DATA-14</v>
      </c>
      <c r="B145" s="227" t="str">
        <f>VLOOKUP($A145,Questions!$B$3:$I$256,2,FALSE)</f>
        <v>Are you performing off site backups? (i.e. digitally moved off site)</v>
      </c>
      <c r="C145" s="227" t="str">
        <f>VLOOKUP($A145,Questions!$B$3:$I$256,7,FALSE)</f>
        <v>When data is moved digitally (e.g., cloud provider, vendor-owned facility, etc.) offsite, the policies and implemented procedures are important to know. The protections implemented to prevent compromise will be technical in nature and should be well-documented.</v>
      </c>
      <c r="D145" s="227" t="str">
        <f>VLOOKUP($A145,Questions!$B$3:$I$256,8,FALSE)</f>
        <v>Follow-up inquiries for offsite, digital backups will be institution/implementation specific.</v>
      </c>
    </row>
    <row r="146" ht="80.25" customHeight="1">
      <c r="A146" s="227" t="str">
        <f>'HECVAT - Full | Vendor Response'!A154</f>
        <v>DATA-15</v>
      </c>
      <c r="B146" s="227" t="str">
        <f>VLOOKUP($A146,Questions!$B$3:$I$256,2,FALSE)</f>
        <v>Are physical backups taken off site? (i.e. physically moved off site)</v>
      </c>
      <c r="C146" s="227" t="str">
        <f>VLOOKUP($A146,Questions!$B$3:$I$256,7,FALSE)</f>
        <v>When data is moved physically (e.g. HDD, print, etc.) offsite, the policies and implemented procedures are important to know. Unencrypted data taken outside secured areas introduces unnecessary risks. </v>
      </c>
      <c r="D146" s="227" t="str">
        <f>VLOOKUP($A146,Questions!$B$3:$I$256,8,FALSE)</f>
        <v>Follow-up inquiries for offsite, physical backups will be institution/implementation specific.</v>
      </c>
    </row>
    <row r="147" ht="15.75" customHeight="1">
      <c r="A147" s="227" t="str">
        <f>'HECVAT - Full | Vendor Response'!A155</f>
        <v>DATA-16</v>
      </c>
      <c r="B147" s="227" t="str">
        <f>VLOOKUP($A147,Questions!$B$3:$I$256,2,FALSE)</f>
        <v>Do backups containing the institution's data ever leave the Institution's Data Zone either physically or via network routing?</v>
      </c>
      <c r="C147" s="227" t="str">
        <f>VLOOKUP($A147,Questions!$B$3:$I$256,7,FALSE)</f>
        <v>Data exposure is a risk if sensitive data is in any way transported (physically or electronically) into a data zone that is not authorized by the institution. Depending on the criticality of data and institution policy, full control of data confidentiality may be highly valued.</v>
      </c>
      <c r="D147" s="227" t="str">
        <f>VLOOKUP($A147,Questions!$B$3:$I$256,8,FALSE)</f>
        <v>Follow-up inquiries for data backup procedures/practices will be institution/implementation specific.</v>
      </c>
    </row>
    <row r="148" ht="15.75" customHeight="1">
      <c r="A148" s="227" t="str">
        <f>'HECVAT - Full | Vendor Response'!A156</f>
        <v>DATA-17</v>
      </c>
      <c r="B148" s="227" t="str">
        <f>VLOOKUP($A148,Questions!$B$3:$I$256,2,FALSE)</f>
        <v>Are data backups encrypted?</v>
      </c>
      <c r="C148" s="227" t="str">
        <f>VLOOKUP($A148,Questions!$B$3:$I$256,7,FALSE)</f>
        <v>The need for encryption at-rest (for backups) is unique to your institution's implementation of a system. In particular, system components, architectures, and data flows, all factor into the need for this control.</v>
      </c>
      <c r="D148" s="227" t="str">
        <f>VLOOKUP($A148,Questions!$B$3:$I$256,8,FALSE)</f>
        <v>Follow-up inquiries for data backup encryption at-rest will be institution/implementation specific.</v>
      </c>
    </row>
    <row r="149" ht="15.75" customHeight="1">
      <c r="A149" s="227" t="str">
        <f>'HECVAT - Full | Vendor Response'!A157</f>
        <v>DATA-18</v>
      </c>
      <c r="B149" s="227" t="str">
        <f>VLOOKUP($A149,Questions!$B$3:$I$256,2,FALSE)</f>
        <v>Do you have a cryptographic key management process (generation, exchange, storage, safeguards, use, vetting, and replacement), that is documented and currently implemented, for all system components? (e.g. database, system, web, etc.)</v>
      </c>
      <c r="C149" s="227" t="str">
        <f>VLOOKUP($A149,Questions!$B$3:$I$256,7,FALSE)</f>
        <v>Understanding how key management is handled and the safeguards implemented by the vendor to ensure key confidentiality in all components of a system(s) can provide insight into other complex details of a vendor's infrastructure. Use vendor responses to this question as a way to pivot to other infrastructure specifics, as needed to clarify potential risks.</v>
      </c>
      <c r="D149" s="227" t="str">
        <f>VLOOKUP($A149,Questions!$B$3:$I$256,8,FALSE)</f>
        <v>Follow-up with the vendor to ensure that all components of the system are consider. This includes, system-to-system, system-to-client, applications, system accounts, etc.</v>
      </c>
    </row>
    <row r="150" ht="15.75" customHeight="1">
      <c r="A150" s="227" t="str">
        <f>'HECVAT - Full | Vendor Response'!A158</f>
        <v>DATA-19</v>
      </c>
      <c r="B150" s="227" t="str">
        <f>VLOOKUP($A150,Questions!$B$3:$I$256,2,FALSE)</f>
        <v>Do you have a media handling process, that is documented and currently implemented that meets established business needs and regulatory requirements, including end-of-life, repurposing, and data sanitization procedures?</v>
      </c>
      <c r="C150" s="227" t="str">
        <f>VLOOKUP($A150,Questions!$B$3:$I$256,7,FALSE)</f>
        <v>Managing media (and the data within) throughout its lifecycle is crucial to the protection of institutional data. The focus of this question is confidentiality, ensuring that media that may store institutional data is protected by well-established policy and procedure.</v>
      </c>
      <c r="D150" s="227" t="str">
        <f>VLOOKUP($A150,Questions!$B$3:$I$256,8,FALSE)</f>
        <v>Vague responses to this question should be investigated further. Ask for additional documentation and verify that procedure (and possibly training) exists to ensure proper media handling activity.</v>
      </c>
    </row>
    <row r="151" ht="15.75" customHeight="1">
      <c r="A151" s="227" t="str">
        <f>'HECVAT - Full | Vendor Response'!A159</f>
        <v>DATA-20</v>
      </c>
      <c r="B151" s="227" t="str">
        <f>VLOOKUP($A151,Questions!$B$3:$I$256,2,FALSE)</f>
        <v>Does the process described in DATA-19 adhere to DoD 5220.22-M and/or NIST SP 800-88 standards?</v>
      </c>
      <c r="C151" s="227" t="str">
        <f>VLOOKUP($A151,Questions!$B$3:$I$256,7,FALSE)</f>
        <v>Managing media (and the data within) throughout its lifecycle is crucial to the protection of institutional data. The focus of this question is confidentiality, ensuring that media that may store institutional data is protected by well-established policy and procedure. </v>
      </c>
      <c r="D151" s="227" t="str">
        <f>VLOOKUP($A151,Questions!$B$3:$I$256,8,FALSE)</f>
        <v>Follow-up inquiries for DoD 5220.22-M and/or SP800-88 standards will be institution specific.</v>
      </c>
    </row>
    <row r="152" ht="15.75" customHeight="1">
      <c r="A152" s="227" t="str">
        <f>'HECVAT - Full | Vendor Response'!A160</f>
        <v>DATA-21</v>
      </c>
      <c r="B152" s="227" t="str">
        <f>VLOOKUP($A152,Questions!$B$3:$I$256,2,FALSE)</f>
        <v>Is media used for long-term retention of business data and archival purposes stored in a secure, environmentally protected area?</v>
      </c>
      <c r="C152" s="227" t="str">
        <f>VLOOKUP($A152,Questions!$B$3:$I$256,7,FALSE)</f>
        <v>Managing media (and the data within) throughout its lifecycle is crucial to the protection of institutional data. The focus of this question is confidentiality, ensuring that media that may store institutional data is protected by well-established policy and procedure. </v>
      </c>
      <c r="D152" s="227" t="str">
        <f>VLOOKUP($A152,Questions!$B$3:$I$256,8,FALSE)</f>
        <v>Vague responses to this question should be investigated further. Ask for additional documentation and verify that procedure (and possibly training) exists to ensure proper media handling activity.</v>
      </c>
    </row>
    <row r="153" ht="54.0" customHeight="1">
      <c r="A153" s="227" t="str">
        <f>'HECVAT - Full | Vendor Response'!A161</f>
        <v>DATA-22</v>
      </c>
      <c r="B153" s="227" t="str">
        <f>VLOOKUP($A153,Questions!$B$3:$I$256,2,FALSE)</f>
        <v>Will you handle data in a FERPA compliant manner?</v>
      </c>
      <c r="C153" s="227" t="str">
        <f>VLOOKUP($A153,Questions!$B$3:$I$256,7,FALSE)</f>
        <v>Standard documentation, relevant to institution implementations requiring FERPA compliance.</v>
      </c>
      <c r="D153" s="227" t="str">
        <f>VLOOKUP($A153,Questions!$B$3:$I$256,8,FALSE)</f>
        <v>Follow-up inquiries for FERPA compliance details will be institution/implementation specific.</v>
      </c>
    </row>
    <row r="154" ht="15.75" customHeight="1">
      <c r="A154" s="227" t="str">
        <f>'HECVAT - Full | Vendor Response'!A162</f>
        <v>DATA-23</v>
      </c>
      <c r="B154" s="227" t="str">
        <f>VLOOKUP($A154,Questions!$B$3:$I$256,2,FALSE)</f>
        <v>Does your staff (or third party) have access to Institutional data (e.g., financial, PHI or other sensitive information) through any means?</v>
      </c>
      <c r="C154" s="227" t="str">
        <f>VLOOKUP($A154,Questions!$B$3:$I$256,7,FALSE)</f>
        <v>Confidentiality is the focus of this question. Based on the capabilities of vendor administrators, the institution may require additional safeguards to protect the confidentiality of data stored by/shared with a vendor (e.g., additional layer of encryption, etc.).</v>
      </c>
      <c r="D154" s="227" t="str">
        <f>VLOOKUP($A154,Questions!$B$3:$I$256,8,FALSE)</f>
        <v>If Institutional data is visible by the vendor's system administrators, follow-up with the vendor to understand the scope of visibility, process/procedure that administrators follow, and use cases when administrators are allowed to access (view) Institutional data.</v>
      </c>
    </row>
    <row r="155" ht="15.75" customHeight="1">
      <c r="A155" s="227" t="str">
        <f>'HECVAT - Full | Vendor Response'!A163</f>
        <v>DATA-24</v>
      </c>
      <c r="B155" s="227" t="str">
        <f>VLOOKUP($A155,Questions!$B$3:$I$256,2,FALSE)</f>
        <v>Do you have a documented and currently implemented strategy for securing employee workstations when they work remotely? (i.e. not in a trusted computing environment)</v>
      </c>
      <c r="C155" s="227" t="str">
        <f>VLOOKUP($A155,Questions!$B$3:$I$256,7,FALSE)</f>
        <v>In the context of the CIA triad, this question is focused on confidentiality. Printed documents, mobile device use, and remote access are all relevant to this question. A vendor's response to this question will provide insight into their overall business process. Vendor business activity that pose additional security risks should be met with increased concern.</v>
      </c>
      <c r="D155" s="229" t="str">
        <f>VLOOKUP($A155,Questions!$B$3:$I$256,8,FALSE)</f>
        <v>Vague responses to this question should be investigated further. Ask for additional documentation and verify that procedure (and possibly training) exists to ensure proper customer data handling activity.</v>
      </c>
    </row>
    <row r="156" ht="36.0" customHeight="1">
      <c r="A156" s="32" t="str">
        <f>IF($C$30="","Datacenter",IF($C$30="Yes","Datacenter - Optional based on QUALIFIER response.","Datacenter"))</f>
        <v>Datacenter</v>
      </c>
      <c r="B156" s="9"/>
      <c r="C156" s="33" t="str">
        <f>$C$22</f>
        <v>Reason for Question</v>
      </c>
      <c r="D156" s="33" t="str">
        <f>$D$22</f>
        <v>Follow-up Inquiries/Responses</v>
      </c>
    </row>
    <row r="157" ht="15.75" customHeight="1">
      <c r="A157" s="227" t="str">
        <f>'HECVAT - Full | Vendor Response'!A165</f>
        <v>DCTR-01</v>
      </c>
      <c r="B157" s="227" t="str">
        <f>VLOOKUP($A157,Questions!$B$3:$I$256,2,FALSE)</f>
        <v>Does the hosting provider have a SOC 2 Type 2 report available?</v>
      </c>
      <c r="C157" s="227" t="str">
        <f>VLOOKUP($A157,Questions!$B$3:$I$256,7,FALSE)</f>
        <v>This question is relative to the response above. 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v>
      </c>
      <c r="D157" s="229" t="str">
        <f>VLOOKUP($A157,Questions!$B$3:$I$256,8,FALSE)</f>
        <v>Follow-up inquiries for additional vendor's SOC 2 Type 2 reports will be institution/implementation specific.</v>
      </c>
    </row>
    <row r="158" ht="15.75" customHeight="1">
      <c r="A158" s="227" t="str">
        <f>'HECVAT - Full | Vendor Response'!A166</f>
        <v>DCTR-02</v>
      </c>
      <c r="B158" s="227" t="str">
        <f>VLOOKUP($A158,Questions!$B$3:$I$256,2,FALSE)</f>
        <v>Are you generally able to accommodate storing each institution's data within their geographic region?</v>
      </c>
      <c r="C158" s="227" t="str">
        <f>VLOOKUP($A158,Questions!$B$3:$I$256,7,FALSE)</f>
        <v>An institution's location will dictate what laws and regulations apply to them. As vendor's may not know where all of their customers may reside, it is imperative that vendors are able to accommodate geographic requirements for their customers. Although unfair to expect support for all geographic regions in common infrastructure/platform/software-as-a-service, it is expected that vendor's be absolutely clear about the regions they leverage and/or support.</v>
      </c>
      <c r="D158" s="227" t="str">
        <f>VLOOKUP($A158,Questions!$B$3:$I$256,8,FALSE)</f>
        <v>If a vendor is unable to accommodate storing/processing institutional data within specific regions, ask them why they are unable to? Try to determine if its an infrastructure issue (scalability), a cost-reduction strategy (size/maturity), or some other issue.</v>
      </c>
    </row>
    <row r="159" ht="79.5" customHeight="1">
      <c r="A159" s="227" t="str">
        <f>'HECVAT - Full | Vendor Response'!A167</f>
        <v>DCTR-03</v>
      </c>
      <c r="B159" s="227" t="str">
        <f>VLOOKUP($A159,Questions!$B$3:$I$256,2,FALSE)</f>
        <v>Are the data centers staffed 24 hours a day, seven days a week (i.e., 24x7x365)?</v>
      </c>
      <c r="C159" s="227" t="str">
        <f>VLOOKUP($A159,Questions!$B$3:$I$256,7,FALSE)</f>
        <v>Vendors that operate their own datacenter(s) can implement their own monitoring strategy. Use the vendor's response to this questions to verify/validate other responses related to ownership/co-location/physical security. </v>
      </c>
      <c r="D159" s="227" t="str">
        <f>VLOOKUP($A159,Questions!$B$3:$I$256,8,FALSE)</f>
        <v>Follow-up inquiries for data center staffing will be institution/implementation specific.</v>
      </c>
    </row>
    <row r="160" ht="15.75" customHeight="1">
      <c r="A160" s="227" t="str">
        <f>'HECVAT - Full | Vendor Response'!A168</f>
        <v>DCTR-04</v>
      </c>
      <c r="B160" s="227" t="str">
        <f>VLOOKUP($A160,Questions!$B$3:$I$256,2,FALSE)</f>
        <v>Are your servers separated from other companies via a physical barrier, such as a cage or hardened walls?</v>
      </c>
      <c r="C160" s="227" t="str">
        <f>VLOOKUP($A160,Questions!$B$3:$I$256,7,FALSE)</f>
        <v>This question is primarily focused on system integrity. If institutional data is stored in a system that is not physically secured from unauthorized access, the need for compensating controls is often higher. Depending on the use case or vendor infrastructure, this may not be relevant. </v>
      </c>
      <c r="D160" s="227" t="str">
        <f>VLOOKUP($A160,Questions!$B$3:$I$256,8,FALSE)</f>
        <v>Follow-up inquiries for system physical security will be institution/implementation specific.</v>
      </c>
    </row>
    <row r="161" ht="92.25" customHeight="1">
      <c r="A161" s="227" t="str">
        <f>'HECVAT - Full | Vendor Response'!A169</f>
        <v>DCTR-05</v>
      </c>
      <c r="B161" s="227" t="str">
        <f>VLOOKUP($A161,Questions!$B$3:$I$256,2,FALSE)</f>
        <v>Does a physical barrier fully enclose the physical space preventing unauthorized physical contact with any of your devices?</v>
      </c>
      <c r="C161" s="227" t="str">
        <f>VLOOKUP($A161,Questions!$B$3:$I$256,7,FALSE)</f>
        <v>This question is primarily focused on system integrity. If institutional data is stored in a system that is not physically secured from unauthorized access, the need for compensating controls is often higher. Depending on the use case or vendor infrastructure, this may not be relevant. </v>
      </c>
      <c r="D161" s="227" t="str">
        <f>VLOOKUP($A161,Questions!$B$3:$I$256,8,FALSE)</f>
        <v>Follow-up inquiries for system physical security will be institution/implementation specific.</v>
      </c>
    </row>
    <row r="162" ht="92.25" customHeight="1">
      <c r="A162" s="227" t="str">
        <f>'HECVAT - Full | Vendor Response'!A170</f>
        <v>DCTR-06</v>
      </c>
      <c r="B162" s="227" t="str">
        <f>VLOOKUP($A162,Questions!$B$3:$I$256,2,FALSE)</f>
        <v>Are your primary and secondary data centers geographically diverse?</v>
      </c>
      <c r="C162" s="227" t="str">
        <f>VLOOKUP($A162,Questions!$B$3:$I$256,7,FALSE)</f>
        <v>When planning for business continuity and disaster recovery, considering geographic diversity of a vendors operating environment will help analysts better understand risk due to widespread technical issues as well as weather and environmental considerations.</v>
      </c>
      <c r="D162" s="227" t="str">
        <f>VLOOKUP($A162,Questions!$B$3:$I$256,8,FALSE)</f>
        <v>Follow-up inquiries for geographic diversity in datacenters will be institution/implementation specific.</v>
      </c>
      <c r="E162" s="122"/>
    </row>
    <row r="163" ht="15.75" customHeight="1">
      <c r="A163" s="227" t="str">
        <f>'HECVAT - Full | Vendor Response'!A171</f>
        <v>DCTR-07</v>
      </c>
      <c r="B163" s="227" t="str">
        <f>VLOOKUP($A163,Questions!$B$3:$I$256,2,FALSE)</f>
        <v>If outsourced or co-located, is there a contract in place to prevent data from leaving the Institution's Data Zone?</v>
      </c>
      <c r="C163" s="227" t="str">
        <f>VLOOKUP($A163,Questions!$B$3:$I$256,7,FALSE)</f>
        <v>Data exposure is a risk if sensitive data is in any way transported (physically or electronically) into a data zone that is not authorized by the institution. Depending on the criticality of data and institution policy, full control of data confidentiality may be highly valued.</v>
      </c>
      <c r="D163" s="227" t="str">
        <f>VLOOKUP($A163,Questions!$B$3:$I$256,8,FALSE)</f>
        <v>Follow-up inquiries for data backup procedures/practices will be institution/implementation specific.</v>
      </c>
    </row>
    <row r="164" ht="15.75" customHeight="1">
      <c r="A164" s="227" t="str">
        <f>'HECVAT - Full | Vendor Response'!A172</f>
        <v>DCTR-08</v>
      </c>
      <c r="B164" s="227" t="str">
        <f>VLOOKUP($A164,Questions!$B$3:$I$256,2,FALSE)</f>
        <v>What Tier Level is your data center (per levels defined by the Uptime Institute)?</v>
      </c>
      <c r="C164" s="227" t="str">
        <f>VLOOKUP($A164,Questions!$B$3:$I$256,7,FALSE)</f>
        <v>Standard documentation, relevant to institutions requiring a vendor to maintain a specific Uptime Institute Tier Level.</v>
      </c>
      <c r="D164" s="227" t="str">
        <f>VLOOKUP($A164,Questions!$B$3:$I$256,8,FALSE)</f>
        <v>Follow-up inquiries for Uptime Institute Tier Level details will be institution/implementation specific.</v>
      </c>
    </row>
    <row r="165" ht="15.75" customHeight="1">
      <c r="A165" s="227" t="str">
        <f>'HECVAT - Full | Vendor Response'!A173</f>
        <v>DCTR-09</v>
      </c>
      <c r="B165" s="227" t="str">
        <f>VLOOKUP($A165,Questions!$B$3:$I$256,2,FALSE)</f>
        <v>Is the service hosted in a high availability environment?</v>
      </c>
      <c r="C165" s="227" t="str">
        <f>VLOOKUP($A165,Questions!$B$3:$I$256,7,FALSE)</f>
        <v>In the context of the CIA triad, this question is focused on the availability of a system (or set of systems). </v>
      </c>
      <c r="D165" s="227" t="str">
        <f>VLOOKUP($A165,Questions!$B$3:$I$256,8,FALSE)</f>
        <v>The weight placed on the vendor's response will be specific to the institution's use case and software/product/service requirements.</v>
      </c>
    </row>
    <row r="166" ht="15.75" customHeight="1">
      <c r="A166" s="227" t="str">
        <f>'HECVAT - Full | Vendor Response'!A174</f>
        <v>DCTR-10</v>
      </c>
      <c r="B166" s="227" t="str">
        <f>VLOOKUP($A166,Questions!$B$3:$I$256,2,FALSE)</f>
        <v>Is redundant power available for all datacenters where institution data will reside? </v>
      </c>
      <c r="C166" s="227" t="str">
        <f>VLOOKUP($A166,Questions!$B$3:$I$256,7,FALSE)</f>
        <v>In the context of the CIA triad, this question is focused on the availability of a system (or set of systems). </v>
      </c>
      <c r="D166" s="227" t="str">
        <f>VLOOKUP($A166,Questions!$B$3:$I$256,8,FALSE)</f>
        <v>The weight placed on the vendor's response will be specific to the institution's use case and software/product/service requirements.</v>
      </c>
    </row>
    <row r="167" ht="15.75" customHeight="1">
      <c r="A167" s="227" t="str">
        <f>'HECVAT - Full | Vendor Response'!A175</f>
        <v>DCTR-11</v>
      </c>
      <c r="B167" s="227" t="str">
        <f>VLOOKUP($A167,Questions!$B$3:$I$256,2,FALSE)</f>
        <v>Are redundant power strategies tested?</v>
      </c>
      <c r="C167" s="227" t="str">
        <f>VLOOKUP($A167,Questions!$B$3:$I$256,7,FALSE)</f>
        <v>Installing [potential] redundant power and regularly testing strategies to ensure they will work when needed are very different. Vague responses to this question should be met with concern and appropriate follow-up, based on your institutions risk tolerance.</v>
      </c>
      <c r="D167" s="227" t="str">
        <f>VLOOKUP($A167,Questions!$B$3:$I$256,8,FALSE)</f>
        <v>Follow-up inquiries for redundant power testing details will be institution/implementation specific.</v>
      </c>
    </row>
    <row r="168" ht="48.0" customHeight="1">
      <c r="A168" s="227" t="str">
        <f>'HECVAT - Full | Vendor Response'!A176</f>
        <v>DCTR-12</v>
      </c>
      <c r="B168" s="227" t="str">
        <f>VLOOKUP($A168,Questions!$B$3:$I$256,2,FALSE)</f>
        <v>Describe or provide a reference to the availability of cooling and fire suppression systems in all datacenters where institution data will reside.</v>
      </c>
      <c r="C168" s="227" t="str">
        <f>VLOOKUP($A168,Questions!$B$3:$I$256,7,FALSE)</f>
        <v>Installing appropriate environmental controls is crucial to maintaining the integrity of the hosting site. Vague responses to this question should be met with concern and appropriate follow-up, based on your institutions risk tolerance.</v>
      </c>
      <c r="D168" s="227" t="str">
        <f>VLOOKUP($A168,Questions!$B$3:$I$256,8,FALSE)</f>
        <v>Follow-up inquiries for cooling and fire suppression systems will be institution/implementation specific.</v>
      </c>
      <c r="E168" s="122"/>
    </row>
    <row r="169" ht="63.75" customHeight="1">
      <c r="A169" s="227" t="str">
        <f>'HECVAT - Full | Vendor Response'!A177</f>
        <v>DCTR-13</v>
      </c>
      <c r="B169" s="227" t="str">
        <f>VLOOKUP($A169,Questions!$B$3:$I$256,2,FALSE)</f>
        <v>Do you have Internet Service Provider (ISP) Redundancy?</v>
      </c>
      <c r="C169" s="227" t="str">
        <f>VLOOKUP($A169,Questions!$B$3:$I$256,7,FALSE)</f>
        <v>In the context of the CIA triad, this question is focused on the availability of a system (or set of systems). </v>
      </c>
      <c r="D169" s="227" t="str">
        <f>VLOOKUP($A169,Questions!$B$3:$I$256,8,FALSE)</f>
        <v>The weight placed on the vendor's response will be specific to the institution's use case and software/product/service requirements.</v>
      </c>
    </row>
    <row r="170" ht="48.0" customHeight="1">
      <c r="A170" s="227" t="str">
        <f>'HECVAT - Full | Vendor Response'!A178</f>
        <v>DCTR-14</v>
      </c>
      <c r="B170" s="227" t="str">
        <f>VLOOKUP($A170,Questions!$B$3:$I$256,2,FALSE)</f>
        <v>Does every datacenter where the Institution's data will reside have multiple telephone company or network provider entrances to the facility?</v>
      </c>
      <c r="C170" s="227" t="str">
        <f>VLOOKUP($A170,Questions!$B$3:$I$256,7,FALSE)</f>
        <v>In the context of the CIA triad, this question is focused on the availability of a system (or set of systems). </v>
      </c>
      <c r="D170" s="227" t="str">
        <f>VLOOKUP($A170,Questions!$B$3:$I$256,8,FALSE)</f>
        <v>The weight placed on the vendor's response will be specific to the institution's use case and software/product/service requirements.</v>
      </c>
      <c r="E170" s="228"/>
      <c r="F170" s="228"/>
      <c r="G170" s="228"/>
      <c r="H170" s="228"/>
      <c r="I170" s="228"/>
      <c r="J170" s="228"/>
      <c r="K170" s="228"/>
      <c r="L170" s="228"/>
      <c r="M170" s="228"/>
      <c r="N170" s="228"/>
      <c r="O170" s="228"/>
      <c r="P170" s="228"/>
      <c r="Q170" s="228"/>
      <c r="R170" s="228"/>
      <c r="S170" s="228"/>
      <c r="T170" s="228"/>
      <c r="U170" s="228"/>
      <c r="V170" s="228"/>
      <c r="W170" s="228"/>
      <c r="X170" s="228"/>
      <c r="Y170" s="228"/>
      <c r="Z170" s="228"/>
    </row>
    <row r="171" ht="15.75" customHeight="1">
      <c r="A171" s="227" t="str">
        <f>'HECVAT - Full | Vendor Response'!A179</f>
        <v>DCTR-15</v>
      </c>
      <c r="B171" s="227" t="str">
        <f>VLOOKUP($A171,Questions!$B$3:$I$256,2,FALSE)</f>
        <v>Are you requiring multi-factor authentication for administrators of your cloud environment?</v>
      </c>
      <c r="C171" s="227" t="str">
        <f>VLOOKUP($A171,Questions!$B$3:$I$256,7,FALSE)</f>
        <v>2FA/MFA, implemented correctly, strengthens the security state of a system. 2FA/MFA is commonly implemented and in many use cases, a requirement for account protection purposes. </v>
      </c>
      <c r="D171" s="227" t="str">
        <f>VLOOKUP($A171,Questions!$B$3:$I$256,8,FALSE)</f>
        <v>Ask the vendor about hardware and software options, future roadmap for implementations and support, etc.</v>
      </c>
    </row>
    <row r="172" ht="48.0" customHeight="1">
      <c r="A172" s="227" t="str">
        <f>'HECVAT - Full | Vendor Response'!A180</f>
        <v>DCTR-16</v>
      </c>
      <c r="B172" s="227" t="str">
        <f>VLOOKUP($A172,Questions!$B$3:$I$256,2,FALSE)</f>
        <v>Are you using your cloud providers available hardening tools or pre-hardened images?</v>
      </c>
      <c r="C172" s="227" t="str">
        <f>VLOOKUP($A172,Questions!$B$3:$I$256,7,FALSE)</f>
        <v>In the context of the CIA triad, this question is focused on the integrity of a system (or set of systems). </v>
      </c>
      <c r="D172" s="227" t="str">
        <f>VLOOKUP($A172,Questions!$B$3:$I$256,8,FALSE)</f>
        <v>Ask the vendor about their system lifecycle practices and security methodology.</v>
      </c>
    </row>
    <row r="173" ht="15.75" customHeight="1">
      <c r="A173" s="227" t="str">
        <f>'HECVAT - Full | Vendor Response'!A181</f>
        <v>DCTR-17</v>
      </c>
      <c r="B173" s="227" t="str">
        <f>VLOOKUP($A173,Questions!$B$3:$I$256,2,FALSE)</f>
        <v>Does your cloud vendor have access to your encryption keys?</v>
      </c>
      <c r="C173" s="227" t="str">
        <f>VLOOKUP($A173,Questions!$B$3:$I$256,7,FALSE)</f>
        <v>Understanding how key management is handled and the safeguards implemented by the vendor to ensure key confidentiality in all components of a system(s) can provide insight into other complex details of a vendor's infrastructure. Use vendor responses to this question as a way to pivot to other infrastructure specifics, as needed to clarify potential risks.</v>
      </c>
      <c r="D173" s="227" t="str">
        <f>VLOOKUP($A173,Questions!$B$3:$I$256,8,FALSE)</f>
        <v>Follow-up with the vendor to ensure that all components of the system are consider. This includes, system-to-system, system-to-client, applications, system accounts, etc.</v>
      </c>
    </row>
    <row r="174" ht="36.0" customHeight="1">
      <c r="A174" s="32" t="str">
        <f>IF(OR($C$28="No",$C$30="Yes"),"DRP - Respond to as many questions below as possible.","Disaster Recovery Plan")</f>
        <v>Disaster Recovery Plan</v>
      </c>
      <c r="B174" s="9"/>
      <c r="C174" s="33" t="str">
        <f>$C$22</f>
        <v>Reason for Question</v>
      </c>
      <c r="D174" s="33" t="str">
        <f>$D$22</f>
        <v>Follow-up Inquiries/Responses</v>
      </c>
    </row>
    <row r="175" ht="111.75" customHeight="1">
      <c r="A175" s="227" t="str">
        <f>'HECVAT - Full | Vendor Response'!A183</f>
        <v>DRPL-01</v>
      </c>
      <c r="B175" s="227" t="str">
        <f>VLOOKUP($A175,Questions!$B$3:$I$256,2,FALSE)</f>
        <v>Describe or provide a reference to your Disaster Recovery Plan (DRP).</v>
      </c>
      <c r="C175" s="227" t="str">
        <f>VLOOKUP($A175,Questions!$B$3:$I$256,7,FALSE)</f>
        <v>In the context of the CIA triad, this question is focused on availability and is often in need of a follow-up. Understanding the maturing of a vendor's DRP can shed light on many other aspects of a vendor's overall security state. </v>
      </c>
      <c r="D175" s="227" t="str">
        <f>VLOOKUP($A175,Questions!$B$3:$I$256,8,FALSE)</f>
        <v>A vendor may have a number of BCP elements defined so the vendor's response may not be binary. Assess the components of the plan and ask about timelines, follow-up commitments, etc. If the vendor does not have a DRP, point them to https://www.sans.org/reading-room/whitepapers/recovery/disaster-recovery-plan-1164</v>
      </c>
    </row>
    <row r="176" ht="64.5" customHeight="1">
      <c r="A176" s="227" t="str">
        <f>'HECVAT - Full | Vendor Response'!A184</f>
        <v>DRPL-02</v>
      </c>
      <c r="B176" s="227" t="str">
        <f>VLOOKUP($A176,Questions!$B$3:$I$256,2,FALSE)</f>
        <v>Is an owner assigned who is responsible for the maintenance and review of the DRP?</v>
      </c>
      <c r="C176" s="227" t="str">
        <f>VLOOKUP($A176,Questions!$B$3:$I$256,7,FALSE)</f>
        <v>Having a DRP and maintaining/updating/testing a DRP are very different. Establishing a responsible party is fundamental to this process and this question looks to verify that within the vendor.</v>
      </c>
      <c r="D176" s="227" t="str">
        <f>VLOOKUP($A176,Questions!$B$3:$I$256,8,FALSE)</f>
        <v>Follow-up inquiries for DRP responsible parties will be institution/implementation specific.</v>
      </c>
    </row>
    <row r="177" ht="15.75" customHeight="1">
      <c r="A177" s="227" t="str">
        <f>'HECVAT - Full | Vendor Response'!A185</f>
        <v>DRPL-03</v>
      </c>
      <c r="B177" s="227" t="str">
        <f>VLOOKUP($A177,Questions!$B$3:$I$256,2,FALSE)</f>
        <v>Can the Institution review your DRP and supporting documentation?</v>
      </c>
      <c r="C177" s="227" t="str">
        <f>VLOOKUP($A177,Questions!$B$3:$I$256,7,FALSE)</f>
        <v>General inquiry for documentation. As DRPs may contain some sensitive data, a robust summary is appropriate in lieu of a full DRP.</v>
      </c>
      <c r="D177" s="227" t="str">
        <f>VLOOKUP($A177,Questions!$B$3:$I$256,8,FALSE)</f>
        <v>If the vendor states "No", you can ask for a summary, white paper, or blog. If unable to review the full plan, infer what you can from other DRP question responses.</v>
      </c>
    </row>
    <row r="178" ht="15.75" customHeight="1">
      <c r="A178" s="227" t="str">
        <f>'HECVAT - Full | Vendor Response'!A186</f>
        <v>DRPL-04</v>
      </c>
      <c r="B178" s="227" t="str">
        <f>VLOOKUP($A178,Questions!$B$3:$I$256,2,FALSE)</f>
        <v>Are any disaster recovery locations outside the Institution's geographic region?</v>
      </c>
      <c r="C178" s="227" t="str">
        <f>VLOOKUP($A178,Questions!$B$3:$I$256,7,FALSE)</f>
        <v>Data exposure is a risk if sensitive data is in any way transported (physically or electronically) into a data zone that is not authorized by the institution. Depending on the criticality of data and institution policy, full control of data confidentiality may be highly valued.</v>
      </c>
      <c r="D178" s="227" t="str">
        <f>VLOOKUP($A178,Questions!$B$3:$I$256,8,FALSE)</f>
        <v>Follow-up inquiries for data backup procedures/practices will be institution/implementation specific.</v>
      </c>
    </row>
    <row r="179" ht="84.75" customHeight="1">
      <c r="A179" s="227" t="str">
        <f>'HECVAT - Full | Vendor Response'!A187</f>
        <v>DRPL-05</v>
      </c>
      <c r="B179" s="227" t="str">
        <f>VLOOKUP($A179,Questions!$B$3:$I$256,2,FALSE)</f>
        <v>Does your organization have a disaster recovery site or a contracted Disaster Recovery provider?</v>
      </c>
      <c r="C179" s="227" t="str">
        <f>VLOOKUP($A179,Questions!$B$3:$I$256,7,FALSE)</f>
        <v>In the event that a vendor's headquarters (primary location of operation) is no longer usable, a recovery site may be needed to support business operations. Having an established (planned) recovery site show maturity in a vendor's DRP.</v>
      </c>
      <c r="D179" s="227" t="str">
        <f>VLOOKUP($A179,Questions!$B$3:$I$256,8,FALSE)</f>
        <v>Follow-up inquiries for disaster recovery site practices will be institution/implementation specific.</v>
      </c>
    </row>
    <row r="180" ht="15.75" customHeight="1">
      <c r="A180" s="227" t="str">
        <f>'HECVAT - Full | Vendor Response'!A188</f>
        <v>DRPL-06</v>
      </c>
      <c r="B180" s="227" t="str">
        <f>VLOOKUP($A180,Questions!$B$3:$I$256,2,FALSE)</f>
        <v>Does your organization conduct an annual test of relocating to this site for disaster recovery purposes?</v>
      </c>
      <c r="C180" s="227" t="str">
        <f>VLOOKUP($A180,Questions!$B$3:$I$256,7,FALSE)</f>
        <v>Testing a DRP is an important action that improves the efficiency and accuracy of a vendor's recovery plans. Vague responses to this question should be met with concern and appropriate follow-up, based on your institutions risk tolerance.</v>
      </c>
      <c r="D180" s="227" t="str">
        <f>VLOOKUP($A180,Questions!$B$3:$I$256,8,FALSE)</f>
        <v>If the vendor does not have a DRP, point them to https://www.sans.org/reading-room/whitepapers/recovery/disaster-recovery-plan-1164</v>
      </c>
    </row>
    <row r="181" ht="15.75" customHeight="1">
      <c r="A181" s="227" t="str">
        <f>'HECVAT - Full | Vendor Response'!A189</f>
        <v>DRPL-07</v>
      </c>
      <c r="B181" s="227" t="str">
        <f>VLOOKUP($A181,Questions!$B$3:$I$256,2,FALSE)</f>
        <v>Is there a defined problem/issue escalation plan in your DRP for impacted clients?</v>
      </c>
      <c r="C181" s="227" t="str">
        <f>VLOOKUP($A181,Questions!$B$3:$I$256,7,FALSE)</f>
        <v>Notification expectations should be set early in the contract/assessment process. Timelines, correspondence medium, and playbook details are all aspects to keep in mind when assessing this response.</v>
      </c>
      <c r="D181" s="227" t="str">
        <f>VLOOKUP($A181,Questions!$B$3:$I$256,8,FALSE)</f>
        <v>If the vendor's response does not cover the details outlined in the reasoning, follow-up and get specific responses for each, as needed.</v>
      </c>
    </row>
    <row r="182" ht="15.75" customHeight="1">
      <c r="A182" s="227" t="str">
        <f>'HECVAT - Full | Vendor Response'!A190</f>
        <v>DRPL-08</v>
      </c>
      <c r="B182" s="227" t="str">
        <f>VLOOKUP($A182,Questions!$B$3:$I$256,2,FALSE)</f>
        <v>Is there a documented communication plan in your DRP for impacted clients?</v>
      </c>
      <c r="C182" s="227" t="str">
        <f>VLOOKUP($A182,Questions!$B$3:$I$256,7,FALSE)</f>
        <v>Notification expectations should be set early in the contract/assessment process. Timelines, correspondence medium, and playbook details are all aspects to keep in mind when assessing this response.</v>
      </c>
      <c r="D182" s="227" t="str">
        <f>VLOOKUP($A182,Questions!$B$3:$I$256,8,FALSE)</f>
        <v>If the vendor's response does not cover the details outlined in the reasoning, follow-up and get specific responses for each, as needed.</v>
      </c>
    </row>
    <row r="183" ht="83.25" customHeight="1">
      <c r="A183" s="227" t="str">
        <f>'HECVAT - Full | Vendor Response'!A191</f>
        <v>DRPL-09</v>
      </c>
      <c r="B183" s="227" t="str">
        <f>VLOOKUP($A183,Questions!$B$3:$I$256,2,FALSE)</f>
        <v>Describe or provide a reference to how your disaster recovery plan is tested? (i.e. scope of DR tests, end-to-end testing, etc.)</v>
      </c>
      <c r="C183" s="227" t="str">
        <f>VLOOKUP($A183,Questions!$B$3:$I$256,7,FALSE)</f>
        <v>Testing a DRP is an important action that improves the efficiency and accuracy of a vendor's recovery plans. Vague responses to this question should be met with concern and appropriate follow-up, based on your institutions risk tolerance. </v>
      </c>
      <c r="D183" s="227" t="str">
        <f>VLOOKUP($A183,Questions!$B$3:$I$256,8,FALSE)</f>
        <v>If the vendor does not have a DRP, point them to https://www.sans.org/reading-room/whitepapers/recovery/disaster-recovery-plan-1164</v>
      </c>
    </row>
    <row r="184" ht="83.25" customHeight="1">
      <c r="A184" s="227" t="str">
        <f>'HECVAT - Full | Vendor Response'!A192</f>
        <v>DRPL-10</v>
      </c>
      <c r="B184" s="227" t="str">
        <f>VLOOKUP($A184,Questions!$B$3:$I$256,2,FALSE)</f>
        <v>Has the Disaster Recovery Plan been tested in the last year?</v>
      </c>
      <c r="C184" s="227" t="str">
        <f>VLOOKUP($A184,Questions!$B$3:$I$256,7,FALSE)</f>
        <v>Testing a DRP is an important action that improves the efficiency and accuracy of a vendor's recovery plans. Vague responses to this question should be met with concern and appropriate follow-up, based on your institutions risk tolerance.</v>
      </c>
      <c r="D184" s="227" t="str">
        <f>VLOOKUP($A184,Questions!$B$3:$I$256,8,FALSE)</f>
        <v>If the vendor does not have a DRP, point them to https://www.sans.org/reading-room/whitepapers/recovery/disaster-recovery-plan-1164</v>
      </c>
    </row>
    <row r="185" ht="15.75" customHeight="1">
      <c r="A185" s="227" t="str">
        <f>'HECVAT - Full | Vendor Response'!A193</f>
        <v>DRPL-11</v>
      </c>
      <c r="B185" s="227" t="str">
        <f>VLOOKUP($A185,Questions!$B$3:$I$256,2,FALSE)</f>
        <v>Are all components of the DRP reviewed at least annually and updated as needed to reflect change?</v>
      </c>
      <c r="C185" s="227" t="str">
        <f>VLOOKUP($A185,Questions!$B$3:$I$256,7,FALSE)</f>
        <v>Testing a DRP is an important action that improves the efficiency and accuracy of a vendor's recovery plans. Vague responses to this question should be met with concern and appropriate follow-up, based on your institutions risk tolerance.</v>
      </c>
      <c r="D185" s="227" t="str">
        <f>VLOOKUP($A185,Questions!$B$3:$I$256,8,FALSE)</f>
        <v>If the vendor does not have a DRP, point them to https://www.sans.org/reading-room/whitepapers/recovery/disaster-recovery-plan-1164</v>
      </c>
    </row>
    <row r="186" ht="36.0" customHeight="1">
      <c r="A186" s="32" t="str">
        <f>IF($C$30="","Firewalls, IDS, IPS, and Networking",IF($C$30="Yes","FW/IDPS/Networks - Optional based on QUALIFIER response.","Firewalls, IDS, IPS, and Networking"))</f>
        <v>Firewalls, IDS, IPS, and Networking</v>
      </c>
      <c r="B186" s="9"/>
      <c r="C186" s="33" t="str">
        <f>$C$22</f>
        <v>Reason for Question</v>
      </c>
      <c r="D186" s="33" t="str">
        <f>$D$22</f>
        <v>Follow-up Inquiries/Responses</v>
      </c>
    </row>
    <row r="187" ht="15.75" customHeight="1">
      <c r="A187" s="227" t="str">
        <f>'HECVAT - Full | Vendor Response'!A195</f>
        <v>FIDP-01</v>
      </c>
      <c r="B187" s="227" t="str">
        <f>VLOOKUP($A187,Questions!$B$3:$I$256,2,FALSE)</f>
        <v>Are you utilizing a stateful packet inspection (SPI) firewall?</v>
      </c>
      <c r="C187" s="227" t="str">
        <f>VLOOKUP($A187,Questions!$B$3:$I$256,7,FALSE)</f>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v>
      </c>
      <c r="D187" s="227" t="str">
        <f>VLOOKUP($A187,Questions!$B$3:$I$256,8,FALSE)</f>
        <v>If a vendors states that they outsource their code development and do not run a WAF, there is elevated reason for concern. Verify how code is tested, monitored, and controlled in production environments.</v>
      </c>
    </row>
    <row r="188" ht="15.75" customHeight="1">
      <c r="A188" s="227" t="str">
        <f>'HECVAT - Full | Vendor Response'!A196</f>
        <v>FIDP-02</v>
      </c>
      <c r="B188" s="227" t="str">
        <f>VLOOKUP($A188,Questions!$B$3:$I$256,2,FALSE)</f>
        <v>Is authority for firewall change approval documented?  Please list approver names or titles in Additional Info</v>
      </c>
      <c r="C188" s="227" t="str">
        <f>VLOOKUP($A188,Questions!$B$3:$I$256,7,FALSE)</f>
        <v>Modifications to firewall rulesets can have significant repercussions. To ensure the integrity of the ruleset, this question targets the individual (or responsible party) for changes and the reasoning behind their authority. </v>
      </c>
      <c r="D188" s="227" t="str">
        <f>VLOOKUP($A188,Questions!$B$3:$I$256,8,FALSE)</f>
        <v>Ensure that a separation of duties exists in network security configurations. Pay close attention to responsibility overlap in small organizations, where staff often fill multiple roles.</v>
      </c>
    </row>
    <row r="189" ht="15.75" customHeight="1">
      <c r="A189" s="227" t="str">
        <f>'HECVAT - Full | Vendor Response'!A197</f>
        <v>FIDP-03</v>
      </c>
      <c r="B189" s="227" t="str">
        <f>VLOOKUP($A189,Questions!$B$3:$I$256,2,FALSE)</f>
        <v>Do you have a documented policy for firewall change requests?</v>
      </c>
      <c r="C189" s="227" t="str">
        <f>VLOOKUP($A189,Questions!$B$3:$I$256,7,FALSE)</f>
        <v>In the context of the CIA triad, this question is focused on system integrity, ensuring that system changes are only executed by authorized users. Any change to a verified, known, secure environment should be carefully evaluated by stakeholders in a structured manner.</v>
      </c>
      <c r="D189" s="227" t="str">
        <f>VLOOKUP($A189,Questions!$B$3:$I$256,8,FALSE)</f>
        <v>Follow-up inquiries for firewall change requests will be institution/implementation specific.</v>
      </c>
    </row>
    <row r="190" ht="96.0" customHeight="1">
      <c r="A190" s="227" t="str">
        <f>'HECVAT - Full | Vendor Response'!A198</f>
        <v>FIDP-04</v>
      </c>
      <c r="B190" s="227" t="str">
        <f>VLOOKUP($A190,Questions!$B$3:$I$256,2,FALSE)</f>
        <v>Have you implemented an Intrusion Detection System (network-based)?</v>
      </c>
      <c r="C190" s="227" t="str">
        <f>VLOOKUP($A190,Questions!$B$3:$I$256,7,FALSE)</f>
        <v>It is important to have detective capabilities in an information system to protect institutional data. Somewhat expected in information systems, vendors without IDSs implemented should raise concerns. Compensating controls need future evaluation, if provided by the vendor.</v>
      </c>
      <c r="D190" s="227" t="str">
        <f>VLOOKUP($A190,Questions!$B$3:$I$256,8,FALSE)</f>
        <v>A security program with limited resources for event detection is not effective. Inquiries should include training for staff, reasoning behind not using IDS technologies, and how systems are monitored. Additional questions about a SIEM and other tool may be appropriate.</v>
      </c>
    </row>
    <row r="191" ht="15.75" customHeight="1">
      <c r="A191" s="227" t="str">
        <f>'HECVAT - Full | Vendor Response'!A199</f>
        <v>FIDP-05</v>
      </c>
      <c r="B191" s="227" t="str">
        <f>VLOOKUP($A191,Questions!$B$3:$I$256,2,FALSE)</f>
        <v>Have you implemented an Intrusion Prevention System (network-based)?</v>
      </c>
      <c r="C191" s="227" t="str">
        <f>VLOOKUP($A191,Questions!$B$3:$I$256,7,FALSE)</f>
        <v>It is important to have preventive capabilities in an information system to protect institutional data. Somewhat expected in information systems, vendors without IPSs implemented should raise concerns. Compensating controls need future evaluation, if provided by the vendor.</v>
      </c>
      <c r="D191" s="227" t="str">
        <f>VLOOKUP($A191,Questions!$B$3:$I$256,8,FALSE)</f>
        <v>A security program with limited resources for active prevent is inefficient. Inquiries should include training for staff, reasoning behind not using IPS technologies, and how systems are actively protected and how malicious activity is stopped. </v>
      </c>
    </row>
    <row r="192" ht="15.75" customHeight="1">
      <c r="A192" s="227" t="str">
        <f>'HECVAT - Full | Vendor Response'!A200</f>
        <v>FIDP-06</v>
      </c>
      <c r="B192" s="227" t="str">
        <f>VLOOKUP($A192,Questions!$B$3:$I$256,2,FALSE)</f>
        <v>Do you employ host-based intrusion detection?</v>
      </c>
      <c r="C192" s="227" t="str">
        <f>VLOOKUP($A192,Questions!$B$3:$I$256,7,FALSE)</f>
        <v>It is important to have detective capabilities in an information system to protect institutional data. Somewhat expected in information systems, vendors without IDSs implemented should raise concerns. Compensating controls need future evaluation, if provided by the vendor.</v>
      </c>
      <c r="D192" s="227" t="str">
        <f>VLOOKUP($A192,Questions!$B$3:$I$256,8,FALSE)</f>
        <v>Ask the vendor to summarize why host-based intrusion detection tools are not implemented in their environment. What compensating controls are in place to detect configuration changes and/or failures of integrity?</v>
      </c>
    </row>
    <row r="193" ht="15.75" customHeight="1">
      <c r="A193" s="227" t="str">
        <f>'HECVAT - Full | Vendor Response'!A201</f>
        <v>FIDP-07</v>
      </c>
      <c r="B193" s="227" t="str">
        <f>VLOOKUP($A193,Questions!$B$3:$I$256,2,FALSE)</f>
        <v>Do you employ host-based intrusion prevention?</v>
      </c>
      <c r="C193" s="227" t="str">
        <f>VLOOKUP($A193,Questions!$B$3:$I$256,7,FALSE)</f>
        <v>It is important to have preventive capabilities in an information system to protect institutional data. Somewhat expected in information systems, vendors without IPSs implemented should raise concerns. Compensating controls need future evaluation, if provided by the vendor.</v>
      </c>
      <c r="D193" s="227" t="str">
        <f>VLOOKUP($A193,Questions!$B$3:$I$256,8,FALSE)</f>
        <v>Ask the vendor to summarize why host-based intrusion prevention tools are not implemented in their environment. What compensating controls are in place to detect malicious activity and to actively prevent its function.</v>
      </c>
    </row>
    <row r="194" ht="84.75" customHeight="1">
      <c r="A194" s="227" t="str">
        <f>'HECVAT - Full | Vendor Response'!A202</f>
        <v>FIDP-08</v>
      </c>
      <c r="B194" s="227" t="str">
        <f>VLOOKUP($A194,Questions!$B$3:$I$256,2,FALSE)</f>
        <v>Are you employing any next-generation persistent threat (NGPT) monitoring?</v>
      </c>
      <c r="C194" s="227" t="str">
        <f>VLOOKUP($A194,Questions!$B$3:$I$256,7,FALSE)</f>
        <v>This question is primarily focused on determining the maturity of a vendor's security program and their ability to implement and operate cutting-edge technologies. Investment in advanced technologies may indicate appropriate security program capabilities.</v>
      </c>
      <c r="D194" s="227" t="str">
        <f>VLOOKUP($A194,Questions!$B$3:$I$256,8,FALSE)</f>
        <v>Follow-up inquiries for next-generation persistent threat monitoring will be institution/implementation specific.</v>
      </c>
      <c r="E194" s="122"/>
    </row>
    <row r="195" ht="15.75" customHeight="1">
      <c r="A195" s="227" t="str">
        <f>'HECVAT - Full | Vendor Response'!A203</f>
        <v>FIDP-09</v>
      </c>
      <c r="B195" s="227" t="str">
        <f>VLOOKUP($A195,Questions!$B$3:$I$256,2,FALSE)</f>
        <v>Do you monitor for intrusions on a 24x7x365 basis?</v>
      </c>
      <c r="C195" s="227" t="str">
        <f>VLOOKUP($A195,Questions!$B$3:$I$256,7,FALSE)</f>
        <v>This question is primarily focused on system(s) integrity. If institutional data is stored in a system that is not physically secured from unauthorized access, the need for compensating controls is often higher. Depending on the use case or vendor infrastructure, this may not be relevant. </v>
      </c>
      <c r="D195" s="227" t="str">
        <f>VLOOKUP($A195,Questions!$B$3:$I$256,8,FALSE)</f>
        <v>Follow-up inquiries for 24x7x365 monitoring will be institution/implementation specific.</v>
      </c>
    </row>
    <row r="196" ht="82.5" customHeight="1">
      <c r="A196" s="227" t="str">
        <f>'HECVAT - Full | Vendor Response'!A204</f>
        <v>FIDP-10</v>
      </c>
      <c r="B196" s="227" t="str">
        <f>VLOOKUP($A196,Questions!$B$3:$I$256,2,FALSE)</f>
        <v>Is intrusion monitoring performed internally or by a third-party service?</v>
      </c>
      <c r="C196" s="227" t="str">
        <f>VLOOKUP($A196,Questions!$B$3:$I$256,7,FALSE)</f>
        <v>This question is primarily focused on the capability of a vendor's security program. Understanding the size and skillsets of a vendor (taken from other responses) is needed to determine the appropriateness of the vendor's response to this question.</v>
      </c>
      <c r="D196" s="227" t="str">
        <f>VLOOKUP($A196,Questions!$B$3:$I$256,8,FALSE)</f>
        <v>Follow-up inquiries for intrusion monitoring will be institution/implementation specific.</v>
      </c>
    </row>
    <row r="197" ht="15.75" customHeight="1">
      <c r="A197" s="227" t="str">
        <f>'HECVAT - Full | Vendor Response'!A205</f>
        <v>FIDP-11</v>
      </c>
      <c r="B197" s="227" t="str">
        <f>VLOOKUP($A197,Questions!$B$3:$I$256,2,FALSE)</f>
        <v>Are audit logs available for all changes to the network, firewall, IDS, and IPS systems?</v>
      </c>
      <c r="C197" s="227" t="str">
        <f>VLOOKUP($A197,Questions!$B$3:$I$256,7,FALSE)</f>
        <v>Strong logging capabilities are vital to the proper management of a network. Implementing an immature system that lacks sufficient logging capabilities exposes an institution to great risk.</v>
      </c>
      <c r="D197" s="227" t="str">
        <f>VLOOKUP($A197,Questions!$B$3:$I$256,8,FALSE)</f>
        <v>If a weak response is given to this answer, it is an indicator that a non-technical representative populated the document and response scrutiny should be increased. 
If a vendor does not answer appropriately, a follow-up request to have the question fully-answered is appropriate.</v>
      </c>
    </row>
    <row r="198" ht="36.0" customHeight="1">
      <c r="A198" s="32" t="str">
        <f>IF($C$30="","Policies, Procedures, and Processes",IF($C$30="Yes","Pol/Pro/Proc - Optional based on QUALIFIER response.","Policies, Procedures, and Processes"))</f>
        <v>Policies, Procedures, and Processes</v>
      </c>
      <c r="B198" s="9"/>
      <c r="C198" s="33" t="str">
        <f>$C$22</f>
        <v>Reason for Question</v>
      </c>
      <c r="D198" s="33" t="str">
        <f>$D$22</f>
        <v>Follow-up Inquiries/Responses</v>
      </c>
    </row>
    <row r="199" ht="15.75" customHeight="1">
      <c r="A199" s="227" t="str">
        <f>'HECVAT - Full | Vendor Response'!A207</f>
        <v>PPPR-01</v>
      </c>
      <c r="B199" s="227" t="str">
        <f>VLOOKUP($A199,Questions!$B$3:$I$256,2,FALSE)</f>
        <v>Can you share the organization chart, mission statement, and policies for your information security unit?</v>
      </c>
      <c r="C199" s="227" t="str">
        <f>VLOOKUP($A199,Questions!$B$3:$I$256,7,FALSE)</f>
        <v>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v>
      </c>
      <c r="D199" s="227" t="str">
        <f>VLOOKUP($A199,Questions!$B$3:$I$256,8,FALSE)</f>
        <v>Vague responses to this question should be investigated further. Vendors unwilling to share additional supporting documentation decrease the trust established with other responses.</v>
      </c>
    </row>
    <row r="200" ht="15.75" customHeight="1">
      <c r="A200" s="227" t="str">
        <f>'HECVAT - Full | Vendor Response'!A208</f>
        <v>PPPR-02</v>
      </c>
      <c r="B200" s="227" t="str">
        <f>VLOOKUP($A200,Questions!$B$3:$I$256,2,FALSE)</f>
        <v>Do you have a documented patch management process?</v>
      </c>
      <c r="C200" s="227" t="str">
        <f>VLOOKUP($A200,Questions!$B$3:$I$256,7,FALSE)</f>
        <v>In the context of the CIA triad, this question is focused on system integrity, ensuring that system changes are only executed according to policy. Additionally, it is expected that devices used to access the vendor's systems are properly managed and secured. </v>
      </c>
      <c r="D200" s="227" t="str">
        <f>VLOOKUP($A200,Questions!$B$3:$I$256,8,FALSE)</f>
        <v>Follow-up with a robust question set if the vendor cannot clearly state full-control of their system patching strategy. Questions about patch testing, testing environments, threat mitigation, incident remediation, etc. are appropriate.</v>
      </c>
    </row>
    <row r="201" ht="15.75" customHeight="1">
      <c r="A201" s="227" t="str">
        <f>'HECVAT - Full | Vendor Response'!A209</f>
        <v>PPPR-03</v>
      </c>
      <c r="B201" s="227" t="str">
        <f>VLOOKUP($A201,Questions!$B$3:$I$256,2,FALSE)</f>
        <v>Can you accommodate encryption requirements using open standards?</v>
      </c>
      <c r="C201" s="227" t="str">
        <f>VLOOKUP($A201,Questions!$B$3:$I$256,7,FALSE)</f>
        <v>Beware the use of proprietary encryption implementations. Open standard encryption, preferably mature, is often preferred. Although there may be cases if which that is not the case, be sure to understand the vendor's infrastructure and the true security of a vendor's solution.</v>
      </c>
      <c r="D201" s="227" t="str">
        <f>VLOOKUP($A201,Questions!$B$3:$I$256,8,FALSE)</f>
        <v>If the vendor cannot accommodate open standards encryption requirements, direct them to NIST's Cryptographic Standards and Guidelines document at https://csrc.nist.gov/Projects/Cryptographic-Standards-and-Guidelines </v>
      </c>
    </row>
    <row r="202" ht="84.75" customHeight="1">
      <c r="A202" s="227" t="str">
        <f>'HECVAT - Full | Vendor Response'!A210</f>
        <v>PPPR-04</v>
      </c>
      <c r="B202" s="227" t="str">
        <f>VLOOKUP($A202,Questions!$B$3:$I$256,2,FALSE)</f>
        <v>Are information security principles designed into the product lifecycle?</v>
      </c>
      <c r="C202" s="227" t="str">
        <f>VLOOKUP($A202,Questions!$B$3:$I$256,7,FALSE)</f>
        <v>The adherence to secure coding best practices better positions a vendor to maintain the CIA triad. Use the knowledge of this response when evaluating other vendor statements, particularly those focused on development and the protection of communications.</v>
      </c>
      <c r="D202" s="227" t="str">
        <f>VLOOKUP($A202,Questions!$B$3:$I$256,8,FALSE)</f>
        <v>If information security principles are not designed into the product lifecycle, point the vendor to OWASP's Secure Coding Practices - Quick Reference Guide at https://www.owasp.org/index.php/OWASP_Secure_Coding_Practices_-_Quick_Reference_Guide</v>
      </c>
    </row>
    <row r="203" ht="15.75" customHeight="1">
      <c r="A203" s="227" t="str">
        <f>'HECVAT - Full | Vendor Response'!A211</f>
        <v>PPPR-05</v>
      </c>
      <c r="B203" s="227" t="str">
        <f>VLOOKUP($A203,Questions!$B$3:$I$256,2,FALSE)</f>
        <v>Do you have a documented systems development life cycle (SDLC)?</v>
      </c>
      <c r="C203" s="227" t="str">
        <f>VLOOKUP($A203,Questions!$B$3:$I$256,7,FALSE)</f>
        <v>Mature product/software/service lifecycle management can position a vendor to sufficiently plan, implement, and manage systems that better protect institutional data. </v>
      </c>
      <c r="D203" s="227" t="str">
        <f>VLOOKUP($A203,Questions!$B$3:$I$256,8,FALSE)</f>
        <v>Although withdrawn by NIST, the Security Considerations in the Systems Development Life Cycle (SP 800-64r2) document is an excellent resource to provide guidance to vendors (i.e. set expectations.) Follow-up questions to SDLC use will be institution/implementation specific.</v>
      </c>
    </row>
    <row r="204" ht="15.75" customHeight="1">
      <c r="A204" s="227" t="str">
        <f>'HECVAT - Full | Vendor Response'!A212</f>
        <v>PPPR-06</v>
      </c>
      <c r="B204" s="227" t="str">
        <f>VLOOKUP($A204,Questions!$B$3:$I$256,2,FALSE)</f>
        <v>Will you comply with applicable breach notification laws?</v>
      </c>
      <c r="C204" s="227" t="str">
        <f>VLOOKUP($A204,Questions!$B$3:$I$256,7,FALSE)</f>
        <v>This is a general inquiry to determine if the vendor is well-versed in applicable laws and regulations that apply in the institution's region of business operation.</v>
      </c>
      <c r="D204" s="227" t="str">
        <f>VLOOKUP($A204,Questions!$B$3:$I$256,8,FALSE)</f>
        <v>If a vendor is vague in their response, follow-up with direct questions about doing business in your state/region/country and any laws that are pertinent to the institution.</v>
      </c>
    </row>
    <row r="205" ht="15.75" customHeight="1">
      <c r="A205" s="227" t="str">
        <f>'HECVAT - Full | Vendor Response'!A213</f>
        <v>PPPR-07</v>
      </c>
      <c r="B205" s="227" t="str">
        <f>VLOOKUP($A205,Questions!$B$3:$I$256,2,FALSE)</f>
        <v>Will you comply with the Institution's IT policies with regards to user privacy and data protection?</v>
      </c>
      <c r="C205" s="227" t="str">
        <f>VLOOKUP($A205,Questions!$B$3:$I$256,7,FALSE)</f>
        <v>This is a general inquiry to determine if the vendor has reviewed the institution's policies and are committed to complying with them.</v>
      </c>
      <c r="D205" s="227" t="str">
        <f>VLOOKUP($A205,Questions!$B$3:$I$256,8,FALSE)</f>
        <v>If a vendor is vague in their response, follow-up with direct questions about the institution's policies and ensure the expectation of compliance is clear with the vendor.</v>
      </c>
    </row>
    <row r="206" ht="15.75" customHeight="1">
      <c r="A206" s="227" t="str">
        <f>'HECVAT - Full | Vendor Response'!A214</f>
        <v>PPPR-08</v>
      </c>
      <c r="B206" s="227" t="str">
        <f>VLOOKUP($A206,Questions!$B$3:$I$256,2,FALSE)</f>
        <v>Is your company subject to Institution's geographic region's laws and regulations?</v>
      </c>
      <c r="C206" s="227" t="str">
        <f>VLOOKUP($A206,Questions!$B$3:$I$256,7,FALSE)</f>
        <v>This is a general inquiry to determine if the vendor is well-versed in applicable laws and regulations that apply in the institution's region of business operation.</v>
      </c>
      <c r="D206" s="227" t="str">
        <f>VLOOKUP($A206,Questions!$B$3:$I$256,8,FALSE)</f>
        <v>If a vendor is vague in their response, follow-up with direct questions about doing business in your state/region/country and any laws that are pertinent to the institution.</v>
      </c>
    </row>
    <row r="207" ht="15.75" customHeight="1">
      <c r="A207" s="227" t="str">
        <f>'HECVAT - Full | Vendor Response'!A215</f>
        <v>PPPR-09</v>
      </c>
      <c r="B207" s="227" t="str">
        <f>VLOOKUP($A207,Questions!$B$3:$I$256,2,FALSE)</f>
        <v>Do you perform background screenings or multi-state background checks on all employees prior to their first day of work?</v>
      </c>
      <c r="C207" s="227" t="str">
        <f>VLOOKUP($A207,Questions!$B$3:$I$256,7,FALSE)</f>
        <v>The use of detective and preventive controls in the hiring process serve a valuable role in protecting institutional data. As these are often HR documented policies, a vendor should have their practices well-documented and ready for review, upon request.</v>
      </c>
      <c r="D207" s="227" t="str">
        <f>VLOOKUP($A207,Questions!$B$3:$I$256,8,FALSE)</f>
        <v>Ask the vendor is background checks and/or screening are conducted in any capacity, at any time during the employment period. Ask about the precautions they take to ensure the intellectual property is secured and inquire if user data is treated in an appropriate manner.</v>
      </c>
    </row>
    <row r="208" ht="15.75" customHeight="1">
      <c r="A208" s="227" t="str">
        <f>'HECVAT - Full | Vendor Response'!A216</f>
        <v>PPPR-10</v>
      </c>
      <c r="B208" s="227" t="str">
        <f>VLOOKUP($A208,Questions!$B$3:$I$256,2,FALSE)</f>
        <v>Do you require new employees to fill out agreements and review policies?</v>
      </c>
      <c r="C208" s="227" t="str">
        <f>VLOOKUP($A208,Questions!$B$3:$I$256,7,FALSE)</f>
        <v>Setting the expectation of performance and increase awareness of security-related responsibilities are part of these initial-hiring documents. Oftentimes these agreements and reviews are conducted during orientation for new employees.</v>
      </c>
      <c r="D208" s="227" t="str">
        <f>VLOOKUP($A208,Questions!$B$3:$I$256,8,FALSE)</f>
        <v>If a vendor's practices are not clear, inquire about training requirements for employees, especially the frequency and scope of content.</v>
      </c>
    </row>
    <row r="209" ht="135.75" customHeight="1">
      <c r="A209" s="227" t="str">
        <f>'HECVAT - Full | Vendor Response'!A217</f>
        <v>PPPR-11</v>
      </c>
      <c r="B209" s="227" t="str">
        <f>VLOOKUP($A209,Questions!$B$3:$I$256,2,FALSE)</f>
        <v>Do you have a documented information security policy?</v>
      </c>
      <c r="C209" s="227" t="str">
        <f>VLOOKUP($A209,Questions!$B$3:$I$256,7,FALSE)</f>
        <v>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v>
      </c>
      <c r="D209" s="227" t="str">
        <f>VLOOKUP($A209,Questions!$B$3:$I$256,8,FALSE)</f>
        <v>If the vendor does not have an incident response plan, point them to the NIST Computer Security Incident Handling Guide at https://csrc.nist.gov/publications/detail/sp/800-61/rev-2/final</v>
      </c>
    </row>
    <row r="210" ht="63.75" customHeight="1">
      <c r="A210" s="227" t="str">
        <f>'HECVAT - Full | Vendor Response'!A218</f>
        <v>PPPR-12</v>
      </c>
      <c r="B210" s="227" t="str">
        <f>VLOOKUP($A210,Questions!$B$3:$I$256,2,FALSE)</f>
        <v>Do you have an information security awareness program?</v>
      </c>
      <c r="C210" s="227" t="str">
        <f>VLOOKUP($A210,Questions!$B$3:$I$256,7,FALSE)</f>
        <v>Setting the expectation of  security-related responsibilities throughout an organzation is favored in an information security awareness program. Vendors without an information security awareness campaign should be met with scrutiny on how security policies and procedures are implemented in their environment.</v>
      </c>
      <c r="D210" s="227" t="str">
        <f>VLOOKUP($A210,Questions!$B$3:$I$256,8,FALSE)</f>
        <v>Follow-up inquiries for information security awareness programs will be institution/implementation specific.</v>
      </c>
      <c r="E210" s="122"/>
    </row>
    <row r="211" ht="63.0" customHeight="1">
      <c r="A211" s="227" t="str">
        <f>'HECVAT - Full | Vendor Response'!A219</f>
        <v>PPPR-13</v>
      </c>
      <c r="B211" s="227" t="str">
        <f>VLOOKUP($A211,Questions!$B$3:$I$256,2,FALSE)</f>
        <v>Is security awareness training mandatory for all employees?</v>
      </c>
      <c r="C211" s="227" t="str">
        <f>VLOOKUP($A211,Questions!$B$3:$I$256,7,FALSE)</f>
        <v>Setting the expectation of  security-related responsibilities throughout an organzation is favored in an information security awareness program. Vendors without an information security awareness campaign should be met with scrutiny on how security policies and procedures are implemented in their environment.</v>
      </c>
      <c r="D211" s="227" t="str">
        <f>VLOOKUP($A211,Questions!$B$3:$I$256,8,FALSE)</f>
        <v>Follow-up inquiries for information security awareness programs will be institution/implementation specific.</v>
      </c>
      <c r="E211" s="122"/>
    </row>
    <row r="212" ht="72.75" customHeight="1">
      <c r="A212" s="227" t="str">
        <f>'HECVAT - Full | Vendor Response'!A220</f>
        <v>PPPR-14</v>
      </c>
      <c r="B212" s="227" t="str">
        <f>VLOOKUP($A212,Questions!$B$3:$I$256,2,FALSE)</f>
        <v>Do you have process and procedure(s) documented, and currently followed, that require a review and update of the access-list(s) for privileged accounts?</v>
      </c>
      <c r="C212" s="227" t="str">
        <f>VLOOKUP($A212,Questions!$B$3:$I$256,7,FALSE)</f>
        <v>Protecting privileged accounts is crucial to maintaining system integrity in any environment. This question is targeting privilege creep and unmanaged privileged acccounts to determine if the vendor properly manages access control in their application/system environments.</v>
      </c>
      <c r="D212" s="227" t="str">
        <f>VLOOKUP($A212,Questions!$B$3:$I$256,8,FALSE)</f>
        <v>Ask the vendor to summarize their implemented policies and/or procedures.</v>
      </c>
      <c r="E212" s="122"/>
    </row>
    <row r="213" ht="36.0" customHeight="1">
      <c r="A213" s="227" t="str">
        <f>'HECVAT - Full | Vendor Response'!A221</f>
        <v>PPPR-15</v>
      </c>
      <c r="B213" s="227" t="str">
        <f>VLOOKUP($A213,Questions!$B$3:$I$256,2,FALSE)</f>
        <v>Do you have documented, and currently implemented, internal audit processes and procedures?</v>
      </c>
      <c r="C213" s="227" t="str">
        <f>VLOOKUP($A213,Questions!$B$3:$I$256,7,FALSE)</f>
        <v>The role of an internal auditor is to verify implemented controls and highlight areas in need of improvement. Vendors without internal audit processes and procedures should be met with scrutiny on how security policies and procedures are monitored and verified in their environment.</v>
      </c>
      <c r="D213" s="227" t="str">
        <f>VLOOKUP($A213,Questions!$B$3:$I$256,8,FALSE)</f>
        <v>Follow-up inquiries for internal audit processes and procedures will be institution/implementation specific. </v>
      </c>
      <c r="E213" s="122"/>
    </row>
    <row r="214" ht="36.0" customHeight="1">
      <c r="A214" s="227" t="str">
        <f>'HECVAT - Full | Vendor Response'!A222</f>
        <v>PPPR-16</v>
      </c>
      <c r="B214" s="227" t="str">
        <f>VLOOKUP($A214,Questions!$B$3:$I$256,2,FALSE)</f>
        <v>Does your organization have physical security controls and policies in place?</v>
      </c>
      <c r="C214" s="227" t="str">
        <f>VLOOKUP($A214,Questions!$B$3:$I$256,7,FALSE)</f>
        <v>This question aims to understand the physical security state of the vendor's operating environment, and whether or not physical assets are appropriately protected.</v>
      </c>
      <c r="D214" s="227" t="str">
        <f>VLOOKUP($A214,Questions!$B$3:$I$256,8,FALSE)</f>
        <v>Follow-up inquiries for physical security controls and policies will be institution/implementation specific. </v>
      </c>
      <c r="E214" s="122"/>
    </row>
    <row r="215" ht="36.0" customHeight="1">
      <c r="A215" s="32" t="s">
        <v>417</v>
      </c>
      <c r="B215" s="9"/>
      <c r="C215" s="33" t="str">
        <f>$C$22</f>
        <v>Reason for Question</v>
      </c>
      <c r="D215" s="33" t="str">
        <f>$D$22</f>
        <v>Follow-up Inquiries/Responses</v>
      </c>
    </row>
    <row r="216" ht="144.0" customHeight="1">
      <c r="A216" s="227" t="str">
        <f>'HECVAT - Full | Vendor Response'!A224</f>
        <v>HFIH-01</v>
      </c>
      <c r="B216" s="227" t="str">
        <f>VLOOKUP($A216,Questions!$B$3:$I$256,2,FALSE)</f>
        <v>Do you have a formal incident response plan?</v>
      </c>
      <c r="C216" s="227" t="str">
        <f>VLOOKUP($A216,Questions!$B$3:$I$256,7,FALSE)</f>
        <v>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v>
      </c>
      <c r="D216" s="227" t="str">
        <f>VLOOKUP($A216,Questions!$B$3:$I$256,8,FALSE)</f>
        <v>If the vendor does not have an incident response plan, direct them to the NIST Computer Security Incident Handling Guide at https://csrc.nist.gov/publications/detail/sp/800-61/rev-2/final</v>
      </c>
      <c r="E216" s="122"/>
    </row>
    <row r="217" ht="102.0" customHeight="1">
      <c r="A217" s="227" t="str">
        <f>'HECVAT - Full | Vendor Response'!A225</f>
        <v>HFIH-02</v>
      </c>
      <c r="B217" s="227" t="str">
        <f>VLOOKUP($A217,Questions!$B$3:$I$256,2,FALSE)</f>
        <v>Do you have either an internal incident response team or retain an external team?</v>
      </c>
      <c r="C217" s="227" t="str">
        <f>VLOOKUP($A217,Questions!$B$3:$I$256,7,FALSE)</f>
        <v>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v>
      </c>
      <c r="D217" s="227" t="str">
        <f>VLOOKUP($A217,Questions!$B$3:$I$256,8,FALSE)</f>
        <v>If the vendor does not have an incident response plan, direct them to the NIST Computer Security Incident Handling Guide at https://csrc.nist.gov/publications/detail/sp/800-61/rev-2/final</v>
      </c>
      <c r="E217" s="122"/>
    </row>
    <row r="218" ht="102.0" customHeight="1">
      <c r="A218" s="227" t="str">
        <f>'HECVAT - Full | Vendor Response'!A226</f>
        <v>HFIH-03</v>
      </c>
      <c r="B218" s="227" t="str">
        <f>VLOOKUP($A218,Questions!$B$3:$I$256,2,FALSE)</f>
        <v>Do you have the capability to respond to incidents on a 24x7x365 basis?</v>
      </c>
      <c r="C218" s="227" t="str">
        <f>VLOOKUP($A218,Questions!$B$3:$I$256,7,FALSE)</f>
        <v>The incident team structure (internal vs. external), size, and capabilities of a vendor has a significant impact on their ability to respond to and protect an institution's data. Use the knowledge of this response when evaluating other vendor statements.</v>
      </c>
      <c r="D218" s="227" t="str">
        <f>VLOOKUP($A218,Questions!$B$3:$I$256,8,FALSE)</f>
        <v>If the vendor does not have an incident response team, direct them to the NIST Computer Security Incident Handling Guide at https://csrc.nist.gov/publications/detail/sp/800-61/rev-2/final</v>
      </c>
      <c r="E218" s="122"/>
    </row>
    <row r="219" ht="15.75" customHeight="1">
      <c r="A219" s="227" t="str">
        <f>'HECVAT - Full | Vendor Response'!A227</f>
        <v>HFIH-04</v>
      </c>
      <c r="B219" s="227" t="str">
        <f>VLOOKUP($A219,Questions!$B$3:$I$256,2,FALSE)</f>
        <v>Do you carry cyber-risk insurance to protect against unforeseen service outages, data that is lost or stolen, and security incidents?</v>
      </c>
      <c r="C219" s="227" t="str">
        <f>VLOOKUP($A219,Questions!$B$3:$I$256,7,FALSE)</f>
        <v>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v>
      </c>
      <c r="D219" s="227" t="str">
        <f>VLOOKUP($A219,Questions!$B$3:$I$256,8,FALSE)</f>
        <v>If the vendor does not have an incident response plan, point them to the NIST Computer Security Incident Handling Guide at https://csrc.nist.gov/publications/detail/sp/800-61/rev-2/final</v>
      </c>
      <c r="E219" s="122"/>
    </row>
    <row r="220" ht="36.0" customHeight="1">
      <c r="A220" s="32" t="str">
        <f>IF($C$30="","Quality Assurance",IF($C$30="Yes","Quality Assurance - Optional based on QUALIFIER response.","Quality Assurance"))</f>
        <v>Quality Assurance</v>
      </c>
      <c r="B220" s="9"/>
      <c r="C220" s="33" t="str">
        <f>$C$22</f>
        <v>Reason for Question</v>
      </c>
      <c r="D220" s="33" t="str">
        <f>$D$22</f>
        <v>Follow-up Inquiries/Responses</v>
      </c>
    </row>
    <row r="221" ht="15.75" customHeight="1">
      <c r="A221" s="227" t="str">
        <f>'HECVAT - Full | Vendor Response'!A229</f>
        <v>QLAS-01</v>
      </c>
      <c r="B221" s="227" t="str">
        <f>VLOOKUP($A221,Questions!$B$3:$I$256,2,FALSE)</f>
        <v>Do you have a documented and currently implemented Quality Assurance program?</v>
      </c>
      <c r="C221" s="227" t="str">
        <f>VLOOKUP($A221,Questions!$B$3:$I$256,7,FALSE)</f>
        <v>Integrity and availability are the focus of this question. The existence of a well-documented quality assurance program, with demonstrated and published metrics, may provide insight into the inner workings (mindset) of a vendor. </v>
      </c>
      <c r="D221" s="227" t="str">
        <f>VLOOKUP($A221,Questions!$B$3:$I$256,8,FALSE)</f>
        <v>Institutions vary broadly on how QA is handled so any follow-up questions will be contract/institution/implementation specific.</v>
      </c>
    </row>
    <row r="222" ht="48.0" customHeight="1">
      <c r="A222" s="227" t="str">
        <f>'HECVAT - Full | Vendor Response'!A230</f>
        <v>QLAS-02</v>
      </c>
      <c r="B222" s="227" t="str">
        <f>VLOOKUP($A222,Questions!$B$3:$I$256,2,FALSE)</f>
        <v>Do you comply with ISO 9001?</v>
      </c>
      <c r="C222" s="227" t="str">
        <f>VLOOKUP($A222,Questions!$B$3:$I$256,7,FALSE)</f>
        <v>Standard documentation, relevant to institutions requiring a vendor to comply with ISO 9001.</v>
      </c>
      <c r="D222" s="227" t="str">
        <f>VLOOKUP($A222,Questions!$B$3:$I$256,8,FALSE)</f>
        <v>Follow-up inquiries for ISO 9001 content will be institution/implementation specific. </v>
      </c>
    </row>
    <row r="223" ht="84.0" customHeight="1">
      <c r="A223" s="227" t="str">
        <f>'HECVAT - Full | Vendor Response'!A231</f>
        <v>QLAS-03</v>
      </c>
      <c r="B223" s="227" t="str">
        <f>VLOOKUP($A223,Questions!$B$3:$I$256,2,FALSE)</f>
        <v>Will your company provide quality and performance metrics in relation to the scope of services and performance expectations for the services you are offering?</v>
      </c>
      <c r="C223" s="227" t="str">
        <f>VLOOKUP($A223,Questions!$B$3:$I$256,7,FALSE)</f>
        <v>This question is for institutions that tie metrics and service level agreements (SLAs) or expectations (SLEs) to security reviews. The implementation strategy and use case will indicate the relevancy of this question for security/risk assessment.</v>
      </c>
      <c r="D223" s="227" t="str">
        <f>VLOOKUP($A223,Questions!$B$3:$I$256,8,FALSE)</f>
        <v>Follow-up inquiries for quality and performance metrics will be contract/institution/implementation specific. </v>
      </c>
    </row>
    <row r="224" ht="96.0" customHeight="1">
      <c r="A224" s="227" t="str">
        <f>'HECVAT - Full | Vendor Response'!A232</f>
        <v>QLAS-04</v>
      </c>
      <c r="B224" s="227" t="str">
        <f>VLOOKUP($A224,Questions!$B$3:$I$256,2,FALSE)</f>
        <v>Do you incorporate customer feedback into security feature requests?</v>
      </c>
      <c r="C224" s="227" t="str">
        <f>VLOOKUP($A224,Questions!$B$3:$I$256,7,FALSE)</f>
        <v>This is a general inquiry to determine if the vendor being assessed has done or is doing business with the institution as the time of assessment. Existing relationships, if present, can be reviewed for insights into a vendor and/or to verify other responses.</v>
      </c>
      <c r="D224" s="227" t="str">
        <f>VLOOKUP($A224,Questions!$B$3:$I$256,8,FALSE)</f>
        <v>Many Higher Ed institutions are large enough that existing/former contracts exist with one entity of the college/university (e.g. School of X) but it is unknown to another. Question the vendor in-depth if you get a vague response to this question - combining licenses/purchases increases buying power.</v>
      </c>
    </row>
    <row r="225" ht="48.0" customHeight="1">
      <c r="A225" s="227" t="str">
        <f>'HECVAT - Full | Vendor Response'!A233</f>
        <v>QLAS-05</v>
      </c>
      <c r="B225" s="227" t="str">
        <f>VLOOKUP($A225,Questions!$B$3:$I$256,2,FALSE)</f>
        <v>Can you provide an evaluation site to the institution for testing?</v>
      </c>
      <c r="C225" s="227" t="str">
        <f>VLOOKUP($A225,Questions!$B$3:$I$256,7,FALSE)</f>
        <v>This question is used to gauge the importance of our industry (higher education) to the vendor. </v>
      </c>
      <c r="D225" s="227" t="str">
        <f>VLOOKUP($A225,Questions!$B$3:$I$256,8,FALSE)</f>
        <v>This is a general information question - any follow-up will be institution/implementation specific.</v>
      </c>
    </row>
    <row r="226" ht="36.0" customHeight="1">
      <c r="A226" s="32" t="str">
        <f>IF($C$30="","Vulnerability Scanning",IF($C$30="Yes","Vulnerability Scanning - Optional based on QUALIFIER response.","Vulnerability Scanning"))</f>
        <v>Vulnerability Scanning</v>
      </c>
      <c r="B226" s="9"/>
      <c r="C226" s="33" t="str">
        <f>$C$22</f>
        <v>Reason for Question</v>
      </c>
      <c r="D226" s="33" t="str">
        <f>$D$22</f>
        <v>Follow-up Inquiries/Responses</v>
      </c>
    </row>
    <row r="227" ht="15.75" customHeight="1">
      <c r="A227" s="227" t="str">
        <f>'HECVAT - Full | Vendor Response'!A235</f>
        <v>VULN-01</v>
      </c>
      <c r="B227" s="227" t="str">
        <f>VLOOKUP($A227,Questions!$B$3:$I$256,2,FALSE)</f>
        <v>Are your systems and applications regularly scanned externally for vulnerabilities?</v>
      </c>
      <c r="C227" s="227" t="str">
        <f>VLOOKUP($A227,Questions!$B$3:$I$256,7,FALSE)</f>
        <v>External verification of application security controls in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v>
      </c>
      <c r="D227" s="227" t="str">
        <f>VLOOKUP($A227,Questions!$B$3:$I$256,8,FALSE)</f>
        <v>If "No", inquire if there has ever been a vulnerability scan. A short lapse in external assessment validity can be understood (if there is a planned assessment) but a significant time lapse or none whatsoever is cause for elevated levels of concern. </v>
      </c>
    </row>
    <row r="228" ht="15.75" customHeight="1">
      <c r="A228" s="227" t="str">
        <f>'HECVAT - Full | Vendor Response'!A236</f>
        <v>VULN-02</v>
      </c>
      <c r="B228" s="227" t="str">
        <f>VLOOKUP($A228,Questions!$B$3:$I$256,2,FALSE)</f>
        <v>Have your systems and applications had a third party security assessment completed in the last year?</v>
      </c>
      <c r="C228" s="227" t="str">
        <f>VLOOKUP($A228,Questions!$B$3:$I$256,7,FALSE)</f>
        <v>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v>
      </c>
      <c r="D228" s="227" t="str">
        <f>VLOOKUP($A228,Questions!$B$3:$I$256,8,FALSE)</f>
        <v>Ask if there has ever been a vulnerability scan. A short lapse in external assessment validity can be understood (if there is a planned assessment) but a significant time lapse or none whatsoever is cause for elevated levels of concern.</v>
      </c>
    </row>
    <row r="229" ht="15.75" customHeight="1">
      <c r="A229" s="227" t="str">
        <f>'HECVAT - Full | Vendor Response'!A237</f>
        <v>VULN-03</v>
      </c>
      <c r="B229" s="227" t="str">
        <f>VLOOKUP($A229,Questions!$B$3:$I$256,2,FALSE)</f>
        <v>Are your systems and applications scanned with an authenticated user account for vulnerabilities [that are remediated] prior to new releases?</v>
      </c>
      <c r="C229" s="227" t="str">
        <f>VLOOKUP($A229,Questions!$B$3:$I$256,7,FALSE)</f>
        <v>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v>
      </c>
      <c r="D229" s="227" t="str">
        <f>VLOOKUP($A229,Questions!$B$3:$I$256,8,FALSE)</f>
        <v>Ask if there are plans to implement these processes. Ask the vendor to summarize their decision behind not scanning their applications for vulnerabilities prior to release.</v>
      </c>
    </row>
    <row r="230" ht="15.75" customHeight="1">
      <c r="A230" s="227" t="str">
        <f>'HECVAT - Full | Vendor Response'!A238</f>
        <v>VULN-04</v>
      </c>
      <c r="B230" s="227" t="str">
        <f>VLOOKUP($A230,Questions!$B$3:$I$256,2,FALSE)</f>
        <v>Will you provide results of application and system vulnerability scans to the Institution?</v>
      </c>
      <c r="C230" s="227" t="str">
        <f>VLOOKUP($A230,Questions!$B$3:$I$256,7,FALSE)</f>
        <v>If a vendor is scanning their applications and/or systems, oftentimes an institution will want to review the report, if possible. Preferably, any finding on the reports will have a matching mitigation action.</v>
      </c>
      <c r="D230" s="227" t="str">
        <f>VLOOKUP($A230,Questions!$B$3:$I$256,8,FALSE)</f>
        <v>If a vendor is hesitant to share the report, ask for a summarized version - some insight is better than none.</v>
      </c>
    </row>
    <row r="231" ht="15.75" customHeight="1">
      <c r="A231" s="227" t="str">
        <f>'HECVAT - Full | Vendor Response'!A239</f>
        <v>VULN-05</v>
      </c>
      <c r="B231" s="227" t="str">
        <f>VLOOKUP($A231,Questions!$B$3:$I$256,2,FALSE)</f>
        <v>Describe or provide a reference to how you monitor for and protect against common web application security vulnerabilities (e.g. SQL injection, XSS, XSRF, etc.).</v>
      </c>
      <c r="C231" s="227" t="str">
        <f>VLOOKUP($A231,Questions!$B$3:$I$256,7,FALSE)</f>
        <v>The adherence to secure coding best practices better positions a vendor to maintain the CIA triad. Use the knowledge of this response when evaluating other vendor statements, particularly those focused on development and the protection of communications. Vendors should be monitoring for and addressing these issues in their products.</v>
      </c>
      <c r="D231" s="227" t="str">
        <f>VLOOKUP($A231,Questions!$B$3:$I$256,8,FALSE)</f>
        <v>If information security principles are not designed into the product lifecycle, point the vendor to OWASP's Secure Coding Practices - Quick Reference Guide at https://www.owasp.org/index.php/OWASP_Secure_Coding_Practices_-_Quick_Reference_Guide
Inquire about the tools a vendor uses, the interval at which systems are monitored/mitigated, and who is responsible for the process/procedure in place for this monitoring.</v>
      </c>
    </row>
    <row r="232" ht="15.75" customHeight="1">
      <c r="A232" s="227" t="str">
        <f>'HECVAT - Full | Vendor Response'!A240</f>
        <v>VULN-06</v>
      </c>
      <c r="B232" s="227" t="str">
        <f>VLOOKUP($A232,Questions!$B$3:$I$256,2,FALSE)</f>
        <v>Will you allow the institution to perform its own vulnerability testing and/or scanning of your systems and/or application provided that testing is performed at a mutually agreed upon time and date?</v>
      </c>
      <c r="C232" s="227" t="str">
        <f>VLOOKUP($A232,Questions!$B$3:$I$256,7,FALSE)</f>
        <v>Many Higher Ed institutions are capable of performing vulnerability assessments and/or penetration testing on their vendor's infrastructures. This question confirms the possibility of conducting these actions against the vendor's infrastructure.</v>
      </c>
      <c r="D232" s="227" t="str">
        <f>VLOOKUP($A232,Questions!$B$3:$I$256,8,FALSE)</f>
        <v>Follow-up inquiries for vulnerability scanning and penetration testing will be institution/implementation specific.</v>
      </c>
    </row>
    <row r="233" ht="36.0" customHeight="1">
      <c r="A233" s="32" t="str">
        <f>IF(OR($C$24="No",$C$24="Yes"),"HIPAA - Optional based on QUALIFIER response.","HIPAA")</f>
        <v>HIPAA</v>
      </c>
      <c r="B233" s="9"/>
      <c r="C233" s="33" t="str">
        <f>$C$22</f>
        <v>Reason for Question</v>
      </c>
      <c r="D233" s="33" t="str">
        <f>$D$22</f>
        <v>Follow-up Inquiries/Responses</v>
      </c>
    </row>
    <row r="234" ht="64.5" customHeight="1">
      <c r="A234" s="227" t="str">
        <f>'HECVAT - Full | Vendor Response'!A242</f>
        <v>HIPA-01</v>
      </c>
      <c r="B234" s="227" t="str">
        <f>VLOOKUP($A234,Questions!$B$3:$I$256,2,FALSE)</f>
        <v>Do your workforce members receive regular training related to the HIPAA Privacy and Security Rules and the HITECH Act?</v>
      </c>
      <c r="C234" s="227" t="str">
        <f>VLOOKUP($A234,Questions!$B$3:$I$256,7,FALSE)</f>
        <v>HIPAA</v>
      </c>
      <c r="D234" s="227" t="str">
        <f>VLOOKUP($A234,Questions!$B$3:$I$256,8,FALSE)</f>
        <v>Refer to HIPAA documentation or your institution's Chief HIPAA Security Officer.</v>
      </c>
    </row>
    <row r="235" ht="48.0" customHeight="1">
      <c r="A235" s="227" t="str">
        <f>'HECVAT - Full | Vendor Response'!A243</f>
        <v>HIPA-02</v>
      </c>
      <c r="B235" s="227" t="str">
        <f>VLOOKUP($A235,Questions!$B$3:$I$256,2,FALSE)</f>
        <v>Do you monitor or receive information regarding changes in HIPAA regulations?</v>
      </c>
      <c r="C235" s="227" t="str">
        <f>VLOOKUP($A235,Questions!$B$3:$I$256,7,FALSE)</f>
        <v>HIPAA</v>
      </c>
      <c r="D235" s="227" t="str">
        <f>VLOOKUP($A235,Questions!$B$3:$I$256,8,FALSE)</f>
        <v>Refer to HIPAA documentation or your institution's Chief HIPAA Security Officer.</v>
      </c>
    </row>
    <row r="236" ht="48.0" customHeight="1">
      <c r="A236" s="227" t="str">
        <f>'HECVAT - Full | Vendor Response'!A244</f>
        <v>HIPA-03</v>
      </c>
      <c r="B236" s="227" t="str">
        <f>VLOOKUP($A236,Questions!$B$3:$I$256,2,FALSE)</f>
        <v>Has your organization designated HIPAA Privacy and Security officers as required by the Rules?</v>
      </c>
      <c r="C236" s="227" t="str">
        <f>VLOOKUP($A236,Questions!$B$3:$I$256,7,FALSE)</f>
        <v>HIPAA</v>
      </c>
      <c r="D236" s="227" t="str">
        <f>VLOOKUP($A236,Questions!$B$3:$I$256,8,FALSE)</f>
        <v>Refer to HIPAA documentation or your institution's Chief HIPAA Security Officer.</v>
      </c>
    </row>
    <row r="237" ht="48.0" customHeight="1">
      <c r="A237" s="227" t="str">
        <f>'HECVAT - Full | Vendor Response'!A245</f>
        <v>HIPA-04</v>
      </c>
      <c r="B237" s="227" t="str">
        <f>VLOOKUP($A237,Questions!$B$3:$I$256,2,FALSE)</f>
        <v>Do you comply with the requirements of the Health Information Technology for Economic and Clinical Health Act (HITECH)?</v>
      </c>
      <c r="C237" s="227" t="str">
        <f>VLOOKUP($A237,Questions!$B$3:$I$256,7,FALSE)</f>
        <v>HIPAA</v>
      </c>
      <c r="D237" s="227" t="str">
        <f>VLOOKUP($A237,Questions!$B$3:$I$256,8,FALSE)</f>
        <v>Refer to HIPAA documentation or your institution's Chief HIPAA Security Officer.</v>
      </c>
    </row>
    <row r="238" ht="48.0" customHeight="1">
      <c r="A238" s="227" t="str">
        <f>'HECVAT - Full | Vendor Response'!A246</f>
        <v>HIPA-05</v>
      </c>
      <c r="B238" s="227" t="str">
        <f>VLOOKUP($A238,Questions!$B$3:$I$256,2,FALSE)</f>
        <v>Have you conducted a risk analysis as required under the Security Rule?</v>
      </c>
      <c r="C238" s="227" t="str">
        <f>VLOOKUP($A238,Questions!$B$3:$I$256,7,FALSE)</f>
        <v>HIPAA</v>
      </c>
      <c r="D238" s="227" t="str">
        <f>VLOOKUP($A238,Questions!$B$3:$I$256,8,FALSE)</f>
        <v>Refer to HIPAA documentation or your institution's Chief HIPAA Security Officer.</v>
      </c>
    </row>
    <row r="239" ht="48.0" customHeight="1">
      <c r="A239" s="227" t="str">
        <f>'HECVAT - Full | Vendor Response'!A247</f>
        <v>HIPA-06</v>
      </c>
      <c r="B239" s="227" t="str">
        <f>VLOOKUP($A239,Questions!$B$3:$I$256,2,FALSE)</f>
        <v>Have you identified areas of risks?</v>
      </c>
      <c r="C239" s="227" t="str">
        <f>VLOOKUP($A239,Questions!$B$3:$I$256,7,FALSE)</f>
        <v>HIPAA</v>
      </c>
      <c r="D239" s="227" t="str">
        <f>VLOOKUP($A239,Questions!$B$3:$I$256,8,FALSE)</f>
        <v>Refer to HIPAA documentation or your institution's Chief HIPAA Security Officer.</v>
      </c>
    </row>
    <row r="240" ht="48.0" customHeight="1">
      <c r="A240" s="227" t="str">
        <f>'HECVAT - Full | Vendor Response'!A248</f>
        <v>HIPA-07</v>
      </c>
      <c r="B240" s="227" t="str">
        <f>VLOOKUP($A240,Questions!$B$3:$I$256,2,FALSE)</f>
        <v>Have you taken actions to mitigate the identified risks?</v>
      </c>
      <c r="C240" s="227" t="str">
        <f>VLOOKUP($A240,Questions!$B$3:$I$256,7,FALSE)</f>
        <v>HIPAA</v>
      </c>
      <c r="D240" s="227" t="str">
        <f>VLOOKUP($A240,Questions!$B$3:$I$256,8,FALSE)</f>
        <v>Refer to HIPAA documentation or your institution's Chief HIPAA Security Officer.</v>
      </c>
    </row>
    <row r="241" ht="48.0" customHeight="1">
      <c r="A241" s="227" t="str">
        <f>'HECVAT - Full | Vendor Response'!A249</f>
        <v>HIPA-08</v>
      </c>
      <c r="B241" s="227" t="str">
        <f>VLOOKUP($A241,Questions!$B$3:$I$256,2,FALSE)</f>
        <v>Does your application require user and system administrator password changes at a frequency no greater than 90 days?</v>
      </c>
      <c r="C241" s="227" t="str">
        <f>VLOOKUP($A241,Questions!$B$3:$I$256,7,FALSE)</f>
        <v>HIPAA</v>
      </c>
      <c r="D241" s="227" t="str">
        <f>VLOOKUP($A241,Questions!$B$3:$I$256,8,FALSE)</f>
        <v>Refer to HIPAA documentation or your institution's Chief HIPAA Security Officer.</v>
      </c>
    </row>
    <row r="242" ht="48.0" customHeight="1">
      <c r="A242" s="227" t="str">
        <f>'HECVAT - Full | Vendor Response'!A250</f>
        <v>HIPA-09</v>
      </c>
      <c r="B242" s="227" t="str">
        <f>VLOOKUP($A242,Questions!$B$3:$I$256,2,FALSE)</f>
        <v>Does your application require a user to set their own password after an administrator reset or on first use of the account?</v>
      </c>
      <c r="C242" s="227" t="str">
        <f>VLOOKUP($A242,Questions!$B$3:$I$256,7,FALSE)</f>
        <v>HIPAA</v>
      </c>
      <c r="D242" s="227" t="str">
        <f>VLOOKUP($A242,Questions!$B$3:$I$256,8,FALSE)</f>
        <v>Refer to HIPAA documentation or your institution's Chief HIPAA Security Officer.</v>
      </c>
    </row>
    <row r="243" ht="48.0" customHeight="1">
      <c r="A243" s="227" t="str">
        <f>'HECVAT - Full | Vendor Response'!A251</f>
        <v>HIPA-10</v>
      </c>
      <c r="B243" s="227" t="str">
        <f>VLOOKUP($A243,Questions!$B$3:$I$256,2,FALSE)</f>
        <v>Does your application lock-out an account after a number of failed login attempts? </v>
      </c>
      <c r="C243" s="227" t="str">
        <f>VLOOKUP($A243,Questions!$B$3:$I$256,7,FALSE)</f>
        <v>HIPAA</v>
      </c>
      <c r="D243" s="227" t="str">
        <f>VLOOKUP($A243,Questions!$B$3:$I$256,8,FALSE)</f>
        <v>Refer to HIPAA documentation or your institution's Chief HIPAA Security Officer.</v>
      </c>
    </row>
    <row r="244" ht="48.0" customHeight="1">
      <c r="A244" s="227" t="str">
        <f>'HECVAT - Full | Vendor Response'!A252</f>
        <v>HIPA-11</v>
      </c>
      <c r="B244" s="227" t="str">
        <f>VLOOKUP($A244,Questions!$B$3:$I$256,2,FALSE)</f>
        <v>Does your application automatically lock or log-out an account after a period of inactivity?</v>
      </c>
      <c r="C244" s="227" t="str">
        <f>VLOOKUP($A244,Questions!$B$3:$I$256,7,FALSE)</f>
        <v>HIPAA</v>
      </c>
      <c r="D244" s="227" t="str">
        <f>VLOOKUP($A244,Questions!$B$3:$I$256,8,FALSE)</f>
        <v>Refer to HIPAA documentation or your institution's Chief HIPAA Security Officer.</v>
      </c>
    </row>
    <row r="245" ht="48.0" customHeight="1">
      <c r="A245" s="227" t="str">
        <f>'HECVAT - Full | Vendor Response'!A253</f>
        <v>HIPA-12</v>
      </c>
      <c r="B245" s="227" t="str">
        <f>VLOOKUP($A245,Questions!$B$3:$I$256,2,FALSE)</f>
        <v>Are passwords visible in plain text, whether when stored or entered, including service level accounts (i.e. database accounts, etc.)?</v>
      </c>
      <c r="C245" s="227" t="str">
        <f>VLOOKUP($A245,Questions!$B$3:$I$256,7,FALSE)</f>
        <v>HIPAA</v>
      </c>
      <c r="D245" s="227" t="str">
        <f>VLOOKUP($A245,Questions!$B$3:$I$256,8,FALSE)</f>
        <v>Refer to HIPAA documentation or your institution's Chief HIPAA Security Officer.</v>
      </c>
    </row>
    <row r="246" ht="48.0" customHeight="1">
      <c r="A246" s="227" t="str">
        <f>'HECVAT - Full | Vendor Response'!A254</f>
        <v>HIPA-13</v>
      </c>
      <c r="B246" s="227" t="str">
        <f>VLOOKUP($A246,Questions!$B$3:$I$256,2,FALSE)</f>
        <v>If the application is institution-hosted, can all service level and administrative account passwords be changed by the institution?</v>
      </c>
      <c r="C246" s="227" t="str">
        <f>VLOOKUP($A246,Questions!$B$3:$I$256,7,FALSE)</f>
        <v>HIPAA</v>
      </c>
      <c r="D246" s="227" t="str">
        <f>VLOOKUP($A246,Questions!$B$3:$I$256,8,FALSE)</f>
        <v>Refer to HIPAA documentation or your institution's Chief HIPAA Security Officer.</v>
      </c>
    </row>
    <row r="247" ht="48.0" customHeight="1">
      <c r="A247" s="227" t="str">
        <f>'HECVAT - Full | Vendor Response'!A255</f>
        <v>HIPA-14</v>
      </c>
      <c r="B247" s="227" t="str">
        <f>VLOOKUP($A247,Questions!$B$3:$I$256,2,FALSE)</f>
        <v>Does your application provide the ability to define user access levels?</v>
      </c>
      <c r="C247" s="227" t="str">
        <f>VLOOKUP($A247,Questions!$B$3:$I$256,7,FALSE)</f>
        <v>HIPAA</v>
      </c>
      <c r="D247" s="227" t="str">
        <f>VLOOKUP($A247,Questions!$B$3:$I$256,8,FALSE)</f>
        <v>Refer to HIPAA documentation or your institution's Chief HIPAA Security Officer.</v>
      </c>
    </row>
    <row r="248" ht="48.0" customHeight="1">
      <c r="A248" s="227" t="str">
        <f>'HECVAT - Full | Vendor Response'!A256</f>
        <v>HIPA-15</v>
      </c>
      <c r="B248" s="227" t="str">
        <f>VLOOKUP($A248,Questions!$B$3:$I$256,2,FALSE)</f>
        <v>Does your application support varying levels of access to administrative tasks defined individually per user?</v>
      </c>
      <c r="C248" s="227" t="str">
        <f>VLOOKUP($A248,Questions!$B$3:$I$256,7,FALSE)</f>
        <v>HIPAA</v>
      </c>
      <c r="D248" s="227" t="str">
        <f>VLOOKUP($A248,Questions!$B$3:$I$256,8,FALSE)</f>
        <v>Refer to HIPAA documentation or your institution's Chief HIPAA Security Officer.</v>
      </c>
    </row>
    <row r="249" ht="48.0" customHeight="1">
      <c r="A249" s="227" t="str">
        <f>'HECVAT - Full | Vendor Response'!A257</f>
        <v>HIPA-16</v>
      </c>
      <c r="B249" s="227" t="str">
        <f>VLOOKUP($A249,Questions!$B$3:$I$256,2,FALSE)</f>
        <v>Does your application support varying levels of access to records based on user ID?</v>
      </c>
      <c r="C249" s="227" t="str">
        <f>VLOOKUP($A249,Questions!$B$3:$I$256,7,FALSE)</f>
        <v>HIPAA</v>
      </c>
      <c r="D249" s="227" t="str">
        <f>VLOOKUP($A249,Questions!$B$3:$I$256,8,FALSE)</f>
        <v>Refer to HIPAA documentation or your institution's Chief HIPAA Security Officer.</v>
      </c>
    </row>
    <row r="250" ht="48.0" customHeight="1">
      <c r="A250" s="227" t="str">
        <f>'HECVAT - Full | Vendor Response'!A258</f>
        <v>HIPA-17</v>
      </c>
      <c r="B250" s="227" t="str">
        <f>VLOOKUP($A250,Questions!$B$3:$I$256,2,FALSE)</f>
        <v>Is there a limit to the number of groups a user can be assigned?</v>
      </c>
      <c r="C250" s="227" t="str">
        <f>VLOOKUP($A250,Questions!$B$3:$I$256,7,FALSE)</f>
        <v>HIPAA</v>
      </c>
      <c r="D250" s="227" t="str">
        <f>VLOOKUP($A250,Questions!$B$3:$I$256,8,FALSE)</f>
        <v>Refer to HIPAA documentation or your institution's Chief HIPAA Security Officer.</v>
      </c>
    </row>
    <row r="251" ht="48.0" customHeight="1">
      <c r="A251" s="227" t="str">
        <f>'HECVAT - Full | Vendor Response'!A259</f>
        <v>HIPA-18</v>
      </c>
      <c r="B251" s="227" t="str">
        <f>VLOOKUP($A251,Questions!$B$3:$I$256,2,FALSE)</f>
        <v>Do accounts used for vendor supplied remote support abide by the same authentication policies and access logging as the rest of the system?</v>
      </c>
      <c r="C251" s="227" t="str">
        <f>VLOOKUP($A251,Questions!$B$3:$I$256,7,FALSE)</f>
        <v>HIPAA</v>
      </c>
      <c r="D251" s="227" t="str">
        <f>VLOOKUP($A251,Questions!$B$3:$I$256,8,FALSE)</f>
        <v>Refer to HIPAA documentation or your institution's Chief HIPAA Security Officer.</v>
      </c>
    </row>
    <row r="252" ht="46.5" customHeight="1">
      <c r="A252" s="227" t="str">
        <f>'HECVAT - Full | Vendor Response'!A260</f>
        <v>HIPA-19</v>
      </c>
      <c r="B252" s="227" t="str">
        <f>VLOOKUP($A252,Questions!$B$3:$I$256,2,FALSE)</f>
        <v>Does the application log record access including specific user, date/time of access, and originating IP or device? </v>
      </c>
      <c r="C252" s="227" t="str">
        <f>VLOOKUP($A252,Questions!$B$3:$I$256,7,FALSE)</f>
        <v>HIPAA</v>
      </c>
      <c r="D252" s="227" t="str">
        <f>VLOOKUP($A252,Questions!$B$3:$I$256,8,FALSE)</f>
        <v>Refer to HIPAA documentation or your institution's Chief HIPAA Security Officer.</v>
      </c>
    </row>
    <row r="253" ht="46.5" customHeight="1">
      <c r="A253" s="227" t="str">
        <f>'HECVAT - Full | Vendor Response'!A261</f>
        <v>HIPA-20</v>
      </c>
      <c r="B253" s="227" t="str">
        <f>VLOOKUP($A253,Questions!$B$3:$I$256,2,FALSE)</f>
        <v>Does the application log administrative activity, such user account access changes and password changes, including specific user, date/time of changes, and originating IP or device?</v>
      </c>
      <c r="C253" s="227" t="str">
        <f>VLOOKUP($A253,Questions!$B$3:$I$256,7,FALSE)</f>
        <v>HIPAA</v>
      </c>
      <c r="D253" s="227" t="str">
        <f>VLOOKUP($A253,Questions!$B$3:$I$256,8,FALSE)</f>
        <v>Refer to HIPAA documentation or your institution's Chief HIPAA Security Officer.</v>
      </c>
    </row>
    <row r="254" ht="48.0" customHeight="1">
      <c r="A254" s="227" t="str">
        <f>'HECVAT - Full | Vendor Response'!A262</f>
        <v>HIPA-21</v>
      </c>
      <c r="B254" s="227" t="str">
        <f>VLOOKUP($A254,Questions!$B$3:$I$256,2,FALSE)</f>
        <v>How long does the application keep access/change logs?</v>
      </c>
      <c r="C254" s="227" t="str">
        <f>VLOOKUP($A254,Questions!$B$3:$I$256,7,FALSE)</f>
        <v>HIPAA</v>
      </c>
      <c r="D254" s="227" t="str">
        <f>VLOOKUP($A254,Questions!$B$3:$I$256,8,FALSE)</f>
        <v>Refer to HIPAA documentation or your institution's Chief HIPAA Security Officer.</v>
      </c>
    </row>
    <row r="255" ht="64.5" customHeight="1">
      <c r="A255" s="227" t="str">
        <f>'HECVAT - Full | Vendor Response'!A263</f>
        <v>HIPA-22</v>
      </c>
      <c r="B255" s="227" t="str">
        <f>VLOOKUP($A255,Questions!$B$3:$I$256,2,FALSE)</f>
        <v>Can the application logs be archived? </v>
      </c>
      <c r="C255" s="227" t="str">
        <f>VLOOKUP($A255,Questions!$B$3:$I$256,7,FALSE)</f>
        <v>HIPAA</v>
      </c>
      <c r="D255" s="227" t="str">
        <f>VLOOKUP($A255,Questions!$B$3:$I$256,8,FALSE)</f>
        <v>Refer to HIPAA documentation or your institution's Chief HIPAA Security Officer.</v>
      </c>
    </row>
    <row r="256" ht="48.0" customHeight="1">
      <c r="A256" s="227" t="str">
        <f>'HECVAT - Full | Vendor Response'!A264</f>
        <v>HIPA-23</v>
      </c>
      <c r="B256" s="227" t="str">
        <f>VLOOKUP($A256,Questions!$B$3:$I$256,2,FALSE)</f>
        <v>Can the application logs be saved externally? </v>
      </c>
      <c r="C256" s="227" t="str">
        <f>VLOOKUP($A256,Questions!$B$3:$I$256,7,FALSE)</f>
        <v>HIPAA</v>
      </c>
      <c r="D256" s="227" t="str">
        <f>VLOOKUP($A256,Questions!$B$3:$I$256,8,FALSE)</f>
        <v>Refer to HIPAA documentation or your institution's Chief HIPAA Security Officer.</v>
      </c>
    </row>
    <row r="257" ht="48.0" customHeight="1">
      <c r="A257" s="227" t="str">
        <f>'HECVAT - Full | Vendor Response'!A265</f>
        <v>HIPA-24</v>
      </c>
      <c r="B257" s="227" t="str">
        <f>VLOOKUP($A257,Questions!$B$3:$I$256,2,FALSE)</f>
        <v>Does your data backup and retention policies and practices meet HIPAA requirements?</v>
      </c>
      <c r="C257" s="227" t="str">
        <f>VLOOKUP($A257,Questions!$B$3:$I$256,7,FALSE)</f>
        <v>HIPAA</v>
      </c>
      <c r="D257" s="227" t="str">
        <f>VLOOKUP($A257,Questions!$B$3:$I$256,8,FALSE)</f>
        <v>Refer to HIPAA documentation or your institution's Chief HIPAA Security Officer.</v>
      </c>
    </row>
    <row r="258" ht="48.0" customHeight="1">
      <c r="A258" s="227" t="str">
        <f>'HECVAT - Full | Vendor Response'!A266</f>
        <v>HIPA-25</v>
      </c>
      <c r="B258" s="227" t="str">
        <f>VLOOKUP($A258,Questions!$B$3:$I$256,2,FALSE)</f>
        <v>Do you have a disaster recovery plan and emergency mode operation plan?</v>
      </c>
      <c r="C258" s="227" t="str">
        <f>VLOOKUP($A258,Questions!$B$3:$I$256,7,FALSE)</f>
        <v>HIPAA</v>
      </c>
      <c r="D258" s="227" t="str">
        <f>VLOOKUP($A258,Questions!$B$3:$I$256,8,FALSE)</f>
        <v>Refer to HIPAA documentation or your institution's Chief HIPAA Security Officer.</v>
      </c>
    </row>
    <row r="259" ht="48.0" customHeight="1">
      <c r="A259" s="227" t="str">
        <f>'HECVAT - Full | Vendor Response'!A267</f>
        <v>HIPA-26</v>
      </c>
      <c r="B259" s="227" t="str">
        <f>VLOOKUP($A259,Questions!$B$3:$I$256,2,FALSE)</f>
        <v>Have the policies/plans mentioned above been tested?</v>
      </c>
      <c r="C259" s="227" t="str">
        <f>VLOOKUP($A259,Questions!$B$3:$I$256,7,FALSE)</f>
        <v>HIPAA</v>
      </c>
      <c r="D259" s="227" t="str">
        <f>VLOOKUP($A259,Questions!$B$3:$I$256,8,FALSE)</f>
        <v>Refer to HIPAA documentation or your institution's Chief HIPAA Security Officer.</v>
      </c>
    </row>
    <row r="260" ht="48.0" customHeight="1">
      <c r="A260" s="227" t="str">
        <f>'HECVAT - Full | Vendor Response'!A268</f>
        <v>HIPA-27</v>
      </c>
      <c r="B260" s="227" t="str">
        <f>VLOOKUP($A260,Questions!$B$3:$I$256,2,FALSE)</f>
        <v>Can you provide a HIPAA compliance attestation document?</v>
      </c>
      <c r="C260" s="227" t="str">
        <f>VLOOKUP($A260,Questions!$B$3:$I$256,7,FALSE)</f>
        <v>HIPAA</v>
      </c>
      <c r="D260" s="227" t="str">
        <f>VLOOKUP($A260,Questions!$B$3:$I$256,8,FALSE)</f>
        <v>Refer to HIPAA documentation or your institution's Chief HIPAA Security Officer.</v>
      </c>
    </row>
    <row r="261" ht="48.0" customHeight="1">
      <c r="A261" s="227" t="str">
        <f>'HECVAT - Full | Vendor Response'!A269</f>
        <v>HIPA-28</v>
      </c>
      <c r="B261" s="227" t="str">
        <f>VLOOKUP($A261,Questions!$B$3:$I$256,2,FALSE)</f>
        <v>Are you willing to enter into a Business Associate Agreement (BAA)?</v>
      </c>
      <c r="C261" s="227" t="str">
        <f>VLOOKUP($A261,Questions!$B$3:$I$256,7,FALSE)</f>
        <v>HIPAA</v>
      </c>
      <c r="D261" s="227" t="str">
        <f>VLOOKUP($A261,Questions!$B$3:$I$256,8,FALSE)</f>
        <v>Refer to HIPAA documentation or your institution's Chief HIPAA Security Officer.</v>
      </c>
    </row>
    <row r="262" ht="48.0" customHeight="1">
      <c r="A262" s="227" t="str">
        <f>'HECVAT - Full | Vendor Response'!A270</f>
        <v>HIPA-29</v>
      </c>
      <c r="B262" s="227" t="str">
        <f>VLOOKUP($A262,Questions!$B$3:$I$256,2,FALSE)</f>
        <v>Have you entered into a BAA with all subcontractors who may have access to protected health information (PHI)?</v>
      </c>
      <c r="C262" s="227" t="str">
        <f>VLOOKUP($A262,Questions!$B$3:$I$256,7,FALSE)</f>
        <v>HIPAA</v>
      </c>
      <c r="D262" s="227" t="str">
        <f>VLOOKUP($A262,Questions!$B$3:$I$256,8,FALSE)</f>
        <v>Refer to HIPAA documentation or your institution's Chief HIPAA Security Officer.</v>
      </c>
    </row>
    <row r="263" ht="36.0" customHeight="1">
      <c r="A263" s="32" t="str">
        <f>IF(OR($C$28="No",$C$28="Yes"),"PCI DSS - Optional based on QUALIFIER response.","PCI DSS")</f>
        <v>PCI DSS</v>
      </c>
      <c r="B263" s="9"/>
      <c r="C263" s="33" t="str">
        <f>$C$22</f>
        <v>Reason for Question</v>
      </c>
      <c r="D263" s="33" t="str">
        <f>$D$22</f>
        <v>Follow-up Inquiries/Responses</v>
      </c>
    </row>
    <row r="264" ht="48.0" customHeight="1">
      <c r="A264" s="227" t="str">
        <f>'HECVAT - Full | Vendor Response'!A272</f>
        <v>PCID-01</v>
      </c>
      <c r="B264" s="227" t="str">
        <f>VLOOKUP($A264,Questions!$B$3:$I$256,2,FALSE)</f>
        <v>Do your systems or products store, process, or transmit cardholder (payment/credit/debt card) data?</v>
      </c>
      <c r="C264" s="227" t="str">
        <f>VLOOKUP($A264,Questions!$B$3:$I$256,7,FALSE)</f>
        <v>PCI DSS</v>
      </c>
      <c r="D264" s="227" t="str">
        <f>VLOOKUP($A264,Questions!$B$3:$I$256,8,FALSE)</f>
        <v>Refer to PCI DSS documentation or your institution's treasurer's office.</v>
      </c>
    </row>
    <row r="265" ht="48.0" customHeight="1">
      <c r="A265" s="227" t="str">
        <f>'HECVAT - Full | Vendor Response'!A273</f>
        <v>PCID-02</v>
      </c>
      <c r="B265" s="227" t="str">
        <f>VLOOKUP($A265,Questions!$B$3:$I$256,2,FALSE)</f>
        <v>Are you compliant with the Payment Card Industry Data Security Standard (PCI DSS)?</v>
      </c>
      <c r="C265" s="227" t="str">
        <f>VLOOKUP($A265,Questions!$B$3:$I$256,7,FALSE)</f>
        <v>PCI DSS</v>
      </c>
      <c r="D265" s="227" t="str">
        <f>VLOOKUP($A265,Questions!$B$3:$I$256,8,FALSE)</f>
        <v>Refer to PCI DSS documentation or your institution's treasurer's office.</v>
      </c>
    </row>
    <row r="266" ht="48.0" customHeight="1">
      <c r="A266" s="227" t="str">
        <f>'HECVAT - Full | Vendor Response'!A274</f>
        <v>PCID-03</v>
      </c>
      <c r="B266" s="227" t="str">
        <f>VLOOKUP($A266,Questions!$B$3:$I$256,2,FALSE)</f>
        <v>Do you have a current, executed within the past year, Attestation of Compliance (AoC) or Report on Compliance (RoC)?</v>
      </c>
      <c r="C266" s="227" t="str">
        <f>VLOOKUP($A266,Questions!$B$3:$I$256,7,FALSE)</f>
        <v>PCI DSS</v>
      </c>
      <c r="D266" s="227" t="str">
        <f>VLOOKUP($A266,Questions!$B$3:$I$256,8,FALSE)</f>
        <v>Refer to PCI DSS documentation or your institution's treasurer's office.</v>
      </c>
    </row>
    <row r="267" ht="48.0" customHeight="1">
      <c r="A267" s="227" t="str">
        <f>'HECVAT - Full | Vendor Response'!A275</f>
        <v>PCID-04</v>
      </c>
      <c r="B267" s="227" t="str">
        <f>VLOOKUP($A267,Questions!$B$3:$I$256,2,FALSE)</f>
        <v>Are you classified as a service provider?</v>
      </c>
      <c r="C267" s="227" t="str">
        <f>VLOOKUP($A267,Questions!$B$3:$I$256,7,FALSE)</f>
        <v>PCI DSS</v>
      </c>
      <c r="D267" s="227" t="str">
        <f>VLOOKUP($A267,Questions!$B$3:$I$256,8,FALSE)</f>
        <v>Refer to PCI DSS documentation or your institution's treasurer's office.</v>
      </c>
    </row>
    <row r="268" ht="48.0" customHeight="1">
      <c r="A268" s="227" t="str">
        <f>'HECVAT - Full | Vendor Response'!A276</f>
        <v>PCID-05</v>
      </c>
      <c r="B268" s="227" t="str">
        <f>VLOOKUP($A268,Questions!$B$3:$I$256,2,FALSE)</f>
        <v>Are you on the list of VISA approved service providers? </v>
      </c>
      <c r="C268" s="227" t="str">
        <f>VLOOKUP($A268,Questions!$B$3:$I$256,7,FALSE)</f>
        <v>PCI DSS</v>
      </c>
      <c r="D268" s="227" t="str">
        <f>VLOOKUP($A268,Questions!$B$3:$I$256,8,FALSE)</f>
        <v>Refer to PCI DSS documentation or your institution's treasurer's office.</v>
      </c>
    </row>
    <row r="269" ht="48.0" customHeight="1">
      <c r="A269" s="227" t="str">
        <f>'HECVAT - Full | Vendor Response'!A277</f>
        <v>PCID-06</v>
      </c>
      <c r="B269" s="227" t="str">
        <f>VLOOKUP($A269,Questions!$B$3:$I$256,2,FALSE)</f>
        <v>Are you classified as a merchant?  If so, what level (1, 2, 3, 4)?</v>
      </c>
      <c r="C269" s="227" t="str">
        <f>VLOOKUP($A269,Questions!$B$3:$I$256,7,FALSE)</f>
        <v>PCI DSS</v>
      </c>
      <c r="D269" s="227" t="str">
        <f>VLOOKUP($A269,Questions!$B$3:$I$256,8,FALSE)</f>
        <v>Refer to PCI DSS documentation or your institution's treasurer's office.</v>
      </c>
    </row>
    <row r="270" ht="63.75" customHeight="1">
      <c r="A270" s="227" t="str">
        <f>'HECVAT - Full | Vendor Response'!A278</f>
        <v>PCID-07</v>
      </c>
      <c r="B270" s="227" t="str">
        <f>VLOOKUP($A270,Questions!$B$3:$I$256,2,FALSE)</f>
        <v>Describe the architecture employed by the system to verify and authorize credit card transactions.</v>
      </c>
      <c r="C270" s="227" t="str">
        <f>VLOOKUP($A270,Questions!$B$3:$I$256,7,FALSE)</f>
        <v>PCI DSS</v>
      </c>
      <c r="D270" s="227" t="str">
        <f>VLOOKUP($A270,Questions!$B$3:$I$256,8,FALSE)</f>
        <v>Refer to PCI DSS documentation or your institution's treasurer's office.</v>
      </c>
    </row>
    <row r="271" ht="63.75" customHeight="1">
      <c r="A271" s="227" t="str">
        <f>'HECVAT - Full | Vendor Response'!A279</f>
        <v>PCID-08</v>
      </c>
      <c r="B271" s="227" t="str">
        <f>VLOOKUP($A271,Questions!$B$3:$I$256,2,FALSE)</f>
        <v>What payment processors/gateways does the system support? </v>
      </c>
      <c r="C271" s="227" t="str">
        <f>VLOOKUP($A271,Questions!$B$3:$I$256,7,FALSE)</f>
        <v>PCI DSS</v>
      </c>
      <c r="D271" s="227" t="str">
        <f>VLOOKUP($A271,Questions!$B$3:$I$256,8,FALSE)</f>
        <v>Refer to PCI DSS documentation or your institution's treasurer's office.</v>
      </c>
    </row>
    <row r="272" ht="48.0" customHeight="1">
      <c r="A272" s="227" t="str">
        <f>'HECVAT - Full | Vendor Response'!A280</f>
        <v>PCID-09</v>
      </c>
      <c r="B272" s="227" t="str">
        <f>VLOOKUP($A272,Questions!$B$3:$I$256,2,FALSE)</f>
        <v>Can the application be installed in a PCI DSS compliant manner ?</v>
      </c>
      <c r="C272" s="227" t="str">
        <f>VLOOKUP($A272,Questions!$B$3:$I$256,7,FALSE)</f>
        <v>PCI DSS</v>
      </c>
      <c r="D272" s="227" t="str">
        <f>VLOOKUP($A272,Questions!$B$3:$I$256,8,FALSE)</f>
        <v>Refer to PCI DSS documentation or your institution's treasurer's office.</v>
      </c>
    </row>
    <row r="273" ht="48.0" customHeight="1">
      <c r="A273" s="227" t="str">
        <f>'HECVAT - Full | Vendor Response'!A281</f>
        <v>PCID-10</v>
      </c>
      <c r="B273" s="227" t="str">
        <f>VLOOKUP($A273,Questions!$B$3:$I$256,2,FALSE)</f>
        <v>Is the application listed as an approved PA-DSS application? </v>
      </c>
      <c r="C273" s="227" t="str">
        <f>VLOOKUP($A273,Questions!$B$3:$I$256,7,FALSE)</f>
        <v>PCI DSS</v>
      </c>
      <c r="D273" s="227" t="str">
        <f>VLOOKUP($A273,Questions!$B$3:$I$256,8,FALSE)</f>
        <v>Refer to PCI DSS documentation or your institution's treasurer's office.</v>
      </c>
    </row>
    <row r="274" ht="54.0" customHeight="1">
      <c r="A274" s="227" t="str">
        <f>'HECVAT - Full | Vendor Response'!A282</f>
        <v>PCID-11</v>
      </c>
      <c r="B274" s="227" t="str">
        <f>VLOOKUP($A274,Questions!$B$3:$I$256,2,FALSE)</f>
        <v>Does the system or products use a third party to collect, store, process, or transmit cardholder (payment/credit/debt card) data?</v>
      </c>
      <c r="C274" s="227" t="str">
        <f>VLOOKUP($A274,Questions!$B$3:$I$256,7,FALSE)</f>
        <v>PCI DSS</v>
      </c>
      <c r="D274" s="227" t="str">
        <f>VLOOKUP($A274,Questions!$B$3:$I$256,8,FALSE)</f>
        <v>Refer to PCI DSS documentation or your institution's treasurer's office.</v>
      </c>
    </row>
    <row r="275" ht="63.75" customHeight="1">
      <c r="A275" s="227" t="str">
        <f>'HECVAT - Full | Vendor Response'!A283</f>
        <v>PCID-12</v>
      </c>
      <c r="B275" s="227" t="str">
        <f>VLOOKUP($A275,Questions!$B$3:$I$256,2,FALSE)</f>
        <v>Include documentation describing the systems' abilities to comply with the PCI DSS and any features or capabilities of the system that must be added or changed in order to operate in compliance with the standards. </v>
      </c>
      <c r="C275" s="227" t="str">
        <f>VLOOKUP($A275,Questions!$B$3:$I$256,7,FALSE)</f>
        <v>PCI DSS</v>
      </c>
      <c r="D275" s="227" t="str">
        <f>VLOOKUP($A275,Questions!$B$3:$I$256,8,FALSE)</f>
        <v>Refer to PCI DSS documentation or your institution's treasurer's office.</v>
      </c>
    </row>
    <row r="276" ht="15.75" customHeight="1">
      <c r="B276" s="13"/>
      <c r="C276" s="117"/>
      <c r="D276" s="118"/>
    </row>
    <row r="277" ht="15.75" customHeight="1">
      <c r="B277" s="13"/>
      <c r="C277" s="117"/>
      <c r="D277" s="118"/>
    </row>
    <row r="278" ht="15.75" customHeight="1">
      <c r="B278" s="13"/>
      <c r="C278" s="117"/>
      <c r="D278" s="118"/>
    </row>
    <row r="279" ht="15.75" customHeight="1">
      <c r="B279" s="13"/>
      <c r="C279" s="117"/>
      <c r="D279" s="118"/>
    </row>
    <row r="280" ht="15.75" customHeight="1">
      <c r="B280" s="13"/>
      <c r="C280" s="117"/>
      <c r="D280" s="118"/>
    </row>
    <row r="281" ht="15.75" customHeight="1">
      <c r="B281" s="13"/>
      <c r="C281" s="117"/>
      <c r="D281" s="118"/>
    </row>
    <row r="282" ht="15.75" customHeight="1">
      <c r="B282" s="13"/>
      <c r="C282" s="117"/>
      <c r="D282" s="118"/>
    </row>
    <row r="283" ht="15.75" customHeight="1">
      <c r="B283" s="13"/>
      <c r="C283" s="117"/>
      <c r="D283" s="118"/>
    </row>
    <row r="284" ht="15.75" customHeight="1">
      <c r="B284" s="13"/>
      <c r="C284" s="117"/>
      <c r="D284" s="118"/>
    </row>
    <row r="285" ht="15.75" customHeight="1">
      <c r="B285" s="13"/>
      <c r="C285" s="117"/>
      <c r="D285" s="118"/>
    </row>
    <row r="286" ht="15.75" customHeight="1">
      <c r="B286" s="13"/>
      <c r="C286" s="117"/>
      <c r="D286" s="118"/>
    </row>
    <row r="287" ht="15.75" customHeight="1">
      <c r="B287" s="13"/>
      <c r="C287" s="117"/>
      <c r="D287" s="118"/>
    </row>
    <row r="288" ht="15.75" customHeight="1">
      <c r="B288" s="13"/>
      <c r="C288" s="117"/>
      <c r="D288" s="118"/>
    </row>
    <row r="289" ht="15.75" customHeight="1">
      <c r="B289" s="13"/>
      <c r="C289" s="117"/>
      <c r="D289" s="118"/>
    </row>
    <row r="290" ht="15.75" customHeight="1">
      <c r="B290" s="13"/>
      <c r="C290" s="117"/>
      <c r="D290" s="118"/>
    </row>
    <row r="291" ht="15.75" customHeight="1">
      <c r="B291" s="13"/>
      <c r="C291" s="117"/>
      <c r="D291" s="118"/>
    </row>
    <row r="292" ht="15.75" customHeight="1">
      <c r="B292" s="13"/>
      <c r="C292" s="117"/>
      <c r="D292" s="118"/>
    </row>
    <row r="293" ht="15.75" customHeight="1">
      <c r="B293" s="13"/>
      <c r="C293" s="117"/>
      <c r="D293" s="118"/>
    </row>
    <row r="294" ht="15.75" customHeight="1">
      <c r="B294" s="13"/>
      <c r="C294" s="117"/>
      <c r="D294" s="118"/>
    </row>
    <row r="295" ht="15.75" customHeight="1">
      <c r="B295" s="13"/>
      <c r="C295" s="117"/>
      <c r="D295" s="118"/>
    </row>
    <row r="296" ht="15.75" customHeight="1">
      <c r="B296" s="13"/>
      <c r="C296" s="117"/>
      <c r="D296" s="118"/>
    </row>
    <row r="297" ht="15.75" customHeight="1">
      <c r="B297" s="13"/>
      <c r="C297" s="117"/>
      <c r="D297" s="118"/>
    </row>
    <row r="298" ht="15.75" customHeight="1">
      <c r="B298" s="13"/>
      <c r="C298" s="117"/>
      <c r="D298" s="118"/>
    </row>
    <row r="299" ht="15.75" customHeight="1">
      <c r="B299" s="13"/>
      <c r="C299" s="117"/>
      <c r="D299" s="118"/>
    </row>
    <row r="300" ht="15.75" customHeight="1">
      <c r="B300" s="13"/>
      <c r="C300" s="117"/>
      <c r="D300" s="118"/>
    </row>
    <row r="301" ht="15.75" customHeight="1">
      <c r="B301" s="13"/>
      <c r="C301" s="117"/>
      <c r="D301" s="118"/>
    </row>
    <row r="302" ht="15.75" customHeight="1">
      <c r="B302" s="13"/>
      <c r="C302" s="117"/>
      <c r="D302" s="118"/>
    </row>
    <row r="303" ht="15.75" customHeight="1">
      <c r="B303" s="13"/>
      <c r="C303" s="117"/>
      <c r="D303" s="118"/>
    </row>
    <row r="304" ht="15.75" customHeight="1">
      <c r="B304" s="13"/>
      <c r="C304" s="117"/>
      <c r="D304" s="118"/>
    </row>
    <row r="305" ht="15.75" customHeight="1">
      <c r="B305" s="13"/>
      <c r="C305" s="117"/>
      <c r="D305" s="118"/>
    </row>
    <row r="306" ht="15.75" customHeight="1">
      <c r="B306" s="13"/>
      <c r="C306" s="117"/>
      <c r="D306" s="118"/>
    </row>
    <row r="307" ht="15.75" customHeight="1">
      <c r="B307" s="13"/>
      <c r="C307" s="117"/>
      <c r="D307" s="118"/>
    </row>
    <row r="308" ht="15.75" customHeight="1">
      <c r="B308" s="13"/>
      <c r="C308" s="117"/>
      <c r="D308" s="118"/>
    </row>
    <row r="309" ht="15.75" customHeight="1">
      <c r="B309" s="13"/>
      <c r="C309" s="117"/>
      <c r="D309" s="118"/>
    </row>
    <row r="310" ht="15.75" customHeight="1">
      <c r="B310" s="13"/>
      <c r="C310" s="117"/>
      <c r="D310" s="118"/>
    </row>
    <row r="311" ht="15.75" customHeight="1">
      <c r="B311" s="13"/>
      <c r="C311" s="117"/>
      <c r="D311" s="118"/>
    </row>
    <row r="312" ht="15.75" customHeight="1">
      <c r="B312" s="13"/>
      <c r="C312" s="117"/>
      <c r="D312" s="118"/>
    </row>
    <row r="313" ht="15.75" customHeight="1">
      <c r="B313" s="13"/>
      <c r="C313" s="117"/>
      <c r="D313" s="118"/>
    </row>
    <row r="314" ht="15.75" customHeight="1">
      <c r="B314" s="13"/>
      <c r="C314" s="117"/>
      <c r="D314" s="118"/>
    </row>
    <row r="315" ht="15.75" customHeight="1">
      <c r="B315" s="13"/>
      <c r="C315" s="117"/>
      <c r="D315" s="118"/>
    </row>
    <row r="316" ht="15.75" customHeight="1">
      <c r="B316" s="13"/>
      <c r="C316" s="117"/>
      <c r="D316" s="118"/>
    </row>
    <row r="317" ht="15.75" customHeight="1">
      <c r="B317" s="13"/>
      <c r="C317" s="117"/>
      <c r="D317" s="118"/>
    </row>
    <row r="318" ht="15.75" customHeight="1">
      <c r="B318" s="13"/>
      <c r="C318" s="117"/>
      <c r="D318" s="118"/>
    </row>
    <row r="319" ht="15.75" customHeight="1">
      <c r="B319" s="13"/>
      <c r="C319" s="117"/>
      <c r="D319" s="118"/>
    </row>
    <row r="320" ht="15.75" customHeight="1">
      <c r="B320" s="13"/>
      <c r="C320" s="117"/>
      <c r="D320" s="118"/>
    </row>
    <row r="321" ht="15.75" customHeight="1">
      <c r="B321" s="13"/>
      <c r="C321" s="117"/>
      <c r="D321" s="118"/>
    </row>
    <row r="322" ht="15.75" customHeight="1">
      <c r="B322" s="13"/>
      <c r="C322" s="117"/>
      <c r="D322" s="118"/>
    </row>
    <row r="323" ht="15.75" customHeight="1">
      <c r="B323" s="13"/>
      <c r="C323" s="117"/>
      <c r="D323" s="118"/>
    </row>
    <row r="324" ht="15.75" customHeight="1">
      <c r="B324" s="13"/>
      <c r="C324" s="117"/>
      <c r="D324" s="118"/>
    </row>
    <row r="325" ht="15.75" customHeight="1">
      <c r="B325" s="13"/>
      <c r="C325" s="117"/>
      <c r="D325" s="118"/>
    </row>
    <row r="326" ht="15.75" customHeight="1">
      <c r="B326" s="13"/>
      <c r="C326" s="117"/>
      <c r="D326" s="118"/>
    </row>
    <row r="327" ht="15.75" customHeight="1">
      <c r="B327" s="13"/>
      <c r="C327" s="117"/>
      <c r="D327" s="118"/>
    </row>
    <row r="328" ht="15.75" customHeight="1">
      <c r="B328" s="13"/>
      <c r="C328" s="117"/>
      <c r="D328" s="118"/>
    </row>
    <row r="329" ht="15.75" customHeight="1">
      <c r="B329" s="13"/>
      <c r="C329" s="117"/>
      <c r="D329" s="118"/>
    </row>
    <row r="330" ht="15.75" customHeight="1">
      <c r="B330" s="13"/>
      <c r="C330" s="117"/>
      <c r="D330" s="118"/>
    </row>
    <row r="331" ht="15.75" customHeight="1">
      <c r="B331" s="13"/>
      <c r="C331" s="117"/>
      <c r="D331" s="118"/>
    </row>
    <row r="332" ht="15.75" customHeight="1">
      <c r="B332" s="13"/>
      <c r="C332" s="117"/>
      <c r="D332" s="118"/>
    </row>
    <row r="333" ht="15.75" customHeight="1">
      <c r="B333" s="13"/>
      <c r="C333" s="117"/>
      <c r="D333" s="118"/>
    </row>
    <row r="334" ht="15.75" customHeight="1">
      <c r="B334" s="13"/>
      <c r="C334" s="117"/>
      <c r="D334" s="118"/>
    </row>
    <row r="335" ht="15.75" customHeight="1">
      <c r="B335" s="13"/>
      <c r="C335" s="117"/>
      <c r="D335" s="118"/>
    </row>
    <row r="336" ht="15.75" customHeight="1">
      <c r="B336" s="13"/>
      <c r="C336" s="117"/>
      <c r="D336" s="118"/>
    </row>
    <row r="337" ht="15.75" customHeight="1">
      <c r="B337" s="13"/>
      <c r="C337" s="117"/>
      <c r="D337" s="118"/>
    </row>
    <row r="338" ht="15.75" customHeight="1">
      <c r="B338" s="13"/>
      <c r="C338" s="117"/>
      <c r="D338" s="118"/>
    </row>
    <row r="339" ht="15.75" customHeight="1">
      <c r="B339" s="13"/>
      <c r="C339" s="117"/>
      <c r="D339" s="118"/>
    </row>
    <row r="340" ht="15.75" customHeight="1">
      <c r="B340" s="13"/>
      <c r="C340" s="117"/>
      <c r="D340" s="118"/>
    </row>
    <row r="341" ht="15.75" customHeight="1">
      <c r="B341" s="13"/>
      <c r="C341" s="117"/>
      <c r="D341" s="118"/>
    </row>
    <row r="342" ht="15.75" customHeight="1">
      <c r="B342" s="13"/>
      <c r="C342" s="117"/>
      <c r="D342" s="118"/>
    </row>
    <row r="343" ht="15.75" customHeight="1">
      <c r="B343" s="13"/>
      <c r="C343" s="117"/>
      <c r="D343" s="118"/>
    </row>
    <row r="344" ht="15.75" customHeight="1">
      <c r="B344" s="13"/>
      <c r="C344" s="117"/>
      <c r="D344" s="118"/>
    </row>
    <row r="345" ht="15.75" customHeight="1">
      <c r="B345" s="13"/>
      <c r="C345" s="117"/>
      <c r="D345" s="118"/>
    </row>
    <row r="346" ht="15.75" customHeight="1">
      <c r="B346" s="13"/>
      <c r="C346" s="117"/>
      <c r="D346" s="118"/>
    </row>
    <row r="347" ht="15.75" customHeight="1">
      <c r="B347" s="13"/>
      <c r="C347" s="117"/>
      <c r="D347" s="118"/>
    </row>
    <row r="348" ht="15.75" customHeight="1">
      <c r="B348" s="13"/>
      <c r="C348" s="117"/>
      <c r="D348" s="118"/>
    </row>
    <row r="349" ht="15.75" customHeight="1">
      <c r="B349" s="13"/>
      <c r="C349" s="117"/>
      <c r="D349" s="118"/>
    </row>
    <row r="350" ht="15.75" customHeight="1">
      <c r="B350" s="13"/>
      <c r="C350" s="117"/>
      <c r="D350" s="118"/>
    </row>
    <row r="351" ht="15.75" customHeight="1">
      <c r="B351" s="13"/>
      <c r="C351" s="117"/>
      <c r="D351" s="118"/>
    </row>
    <row r="352" ht="15.75" customHeight="1">
      <c r="B352" s="13"/>
      <c r="C352" s="117"/>
      <c r="D352" s="118"/>
    </row>
    <row r="353" ht="15.75" customHeight="1">
      <c r="B353" s="13"/>
      <c r="C353" s="117"/>
      <c r="D353" s="118"/>
    </row>
    <row r="354" ht="15.75" customHeight="1">
      <c r="B354" s="13"/>
      <c r="C354" s="117"/>
      <c r="D354" s="118"/>
    </row>
    <row r="355" ht="15.75" customHeight="1">
      <c r="B355" s="13"/>
      <c r="C355" s="117"/>
      <c r="D355" s="118"/>
    </row>
    <row r="356" ht="15.75" customHeight="1">
      <c r="B356" s="13"/>
      <c r="C356" s="117"/>
      <c r="D356" s="118"/>
    </row>
    <row r="357" ht="15.75" customHeight="1">
      <c r="B357" s="13"/>
      <c r="C357" s="117"/>
      <c r="D357" s="118"/>
    </row>
    <row r="358" ht="15.75" customHeight="1">
      <c r="B358" s="13"/>
      <c r="C358" s="117"/>
      <c r="D358" s="118"/>
    </row>
    <row r="359" ht="15.75" customHeight="1">
      <c r="B359" s="13"/>
      <c r="C359" s="117"/>
      <c r="D359" s="118"/>
    </row>
    <row r="360" ht="15.75" customHeight="1">
      <c r="B360" s="13"/>
      <c r="C360" s="117"/>
      <c r="D360" s="118"/>
    </row>
    <row r="361" ht="15.75" customHeight="1">
      <c r="B361" s="13"/>
      <c r="C361" s="117"/>
      <c r="D361" s="118"/>
    </row>
    <row r="362" ht="15.75" customHeight="1">
      <c r="B362" s="13"/>
      <c r="C362" s="117"/>
      <c r="D362" s="118"/>
    </row>
    <row r="363" ht="15.75" customHeight="1">
      <c r="B363" s="13"/>
      <c r="C363" s="117"/>
      <c r="D363" s="118"/>
    </row>
    <row r="364" ht="15.75" customHeight="1">
      <c r="B364" s="13"/>
      <c r="C364" s="117"/>
      <c r="D364" s="118"/>
    </row>
    <row r="365" ht="15.75" customHeight="1">
      <c r="B365" s="13"/>
      <c r="C365" s="117"/>
      <c r="D365" s="118"/>
    </row>
    <row r="366" ht="15.75" customHeight="1">
      <c r="B366" s="13"/>
      <c r="C366" s="117"/>
      <c r="D366" s="118"/>
    </row>
    <row r="367" ht="15.75" customHeight="1">
      <c r="B367" s="13"/>
      <c r="C367" s="117"/>
      <c r="D367" s="118"/>
    </row>
    <row r="368" ht="15.75" customHeight="1">
      <c r="B368" s="13"/>
      <c r="C368" s="117"/>
      <c r="D368" s="118"/>
    </row>
    <row r="369" ht="15.75" customHeight="1">
      <c r="B369" s="13"/>
      <c r="C369" s="117"/>
      <c r="D369" s="118"/>
    </row>
    <row r="370" ht="15.75" customHeight="1">
      <c r="B370" s="13"/>
      <c r="C370" s="117"/>
      <c r="D370" s="118"/>
    </row>
    <row r="371" ht="15.75" customHeight="1">
      <c r="B371" s="13"/>
      <c r="C371" s="117"/>
      <c r="D371" s="118"/>
    </row>
    <row r="372" ht="15.75" customHeight="1">
      <c r="B372" s="13"/>
      <c r="C372" s="117"/>
      <c r="D372" s="118"/>
    </row>
    <row r="373" ht="15.75" customHeight="1">
      <c r="B373" s="13"/>
      <c r="C373" s="117"/>
      <c r="D373" s="118"/>
    </row>
    <row r="374" ht="15.75" customHeight="1">
      <c r="B374" s="13"/>
      <c r="C374" s="117"/>
      <c r="D374" s="118"/>
    </row>
    <row r="375" ht="15.75" customHeight="1">
      <c r="B375" s="13"/>
      <c r="C375" s="117"/>
      <c r="D375" s="118"/>
    </row>
    <row r="376" ht="15.75" customHeight="1">
      <c r="B376" s="13"/>
      <c r="C376" s="117"/>
      <c r="D376" s="118"/>
    </row>
    <row r="377" ht="15.75" customHeight="1">
      <c r="B377" s="13"/>
      <c r="C377" s="117"/>
      <c r="D377" s="118"/>
    </row>
    <row r="378" ht="15.75" customHeight="1">
      <c r="B378" s="13"/>
      <c r="C378" s="117"/>
      <c r="D378" s="118"/>
    </row>
    <row r="379" ht="15.75" customHeight="1">
      <c r="B379" s="13"/>
      <c r="C379" s="117"/>
      <c r="D379" s="118"/>
    </row>
    <row r="380" ht="15.75" customHeight="1">
      <c r="B380" s="13"/>
      <c r="C380" s="117"/>
      <c r="D380" s="118"/>
    </row>
    <row r="381" ht="15.75" customHeight="1">
      <c r="B381" s="13"/>
      <c r="C381" s="117"/>
      <c r="D381" s="118"/>
    </row>
    <row r="382" ht="15.75" customHeight="1">
      <c r="B382" s="13"/>
      <c r="C382" s="117"/>
      <c r="D382" s="118"/>
    </row>
    <row r="383" ht="15.75" customHeight="1">
      <c r="B383" s="13"/>
      <c r="C383" s="117"/>
      <c r="D383" s="118"/>
    </row>
    <row r="384" ht="15.75" customHeight="1">
      <c r="B384" s="13"/>
      <c r="C384" s="117"/>
      <c r="D384" s="118"/>
    </row>
    <row r="385" ht="15.75" customHeight="1">
      <c r="B385" s="13"/>
      <c r="C385" s="117"/>
      <c r="D385" s="118"/>
    </row>
    <row r="386" ht="15.75" customHeight="1">
      <c r="B386" s="13"/>
      <c r="C386" s="117"/>
      <c r="D386" s="118"/>
    </row>
    <row r="387" ht="15.75" customHeight="1">
      <c r="B387" s="13"/>
      <c r="C387" s="117"/>
      <c r="D387" s="118"/>
    </row>
    <row r="388" ht="15.75" customHeight="1">
      <c r="B388" s="13"/>
      <c r="C388" s="117"/>
      <c r="D388" s="118"/>
    </row>
    <row r="389" ht="15.75" customHeight="1">
      <c r="B389" s="13"/>
      <c r="C389" s="117"/>
      <c r="D389" s="118"/>
    </row>
    <row r="390" ht="15.75" customHeight="1">
      <c r="B390" s="13"/>
      <c r="C390" s="117"/>
      <c r="D390" s="118"/>
    </row>
    <row r="391" ht="15.75" customHeight="1">
      <c r="B391" s="13"/>
      <c r="C391" s="117"/>
      <c r="D391" s="118"/>
    </row>
    <row r="392" ht="15.75" customHeight="1">
      <c r="B392" s="13"/>
      <c r="C392" s="117"/>
      <c r="D392" s="118"/>
    </row>
    <row r="393" ht="15.75" customHeight="1">
      <c r="B393" s="13"/>
      <c r="C393" s="117"/>
      <c r="D393" s="118"/>
    </row>
    <row r="394" ht="15.75" customHeight="1">
      <c r="B394" s="13"/>
      <c r="C394" s="117"/>
      <c r="D394" s="118"/>
    </row>
    <row r="395" ht="15.75" customHeight="1">
      <c r="B395" s="13"/>
      <c r="C395" s="117"/>
      <c r="D395" s="118"/>
    </row>
    <row r="396" ht="15.75" customHeight="1">
      <c r="B396" s="13"/>
      <c r="C396" s="117"/>
      <c r="D396" s="118"/>
    </row>
    <row r="397" ht="15.75" customHeight="1">
      <c r="B397" s="13"/>
      <c r="C397" s="117"/>
      <c r="D397" s="118"/>
    </row>
    <row r="398" ht="15.75" customHeight="1">
      <c r="B398" s="13"/>
      <c r="C398" s="117"/>
      <c r="D398" s="118"/>
    </row>
    <row r="399" ht="15.75" customHeight="1">
      <c r="B399" s="13"/>
      <c r="C399" s="117"/>
      <c r="D399" s="118"/>
    </row>
    <row r="400" ht="15.75" customHeight="1">
      <c r="B400" s="13"/>
      <c r="C400" s="117"/>
      <c r="D400" s="118"/>
    </row>
    <row r="401" ht="15.75" customHeight="1">
      <c r="B401" s="13"/>
      <c r="C401" s="117"/>
      <c r="D401" s="118"/>
    </row>
    <row r="402" ht="15.75" customHeight="1">
      <c r="B402" s="13"/>
      <c r="C402" s="117"/>
      <c r="D402" s="118"/>
    </row>
    <row r="403" ht="15.75" customHeight="1">
      <c r="B403" s="13"/>
      <c r="C403" s="117"/>
      <c r="D403" s="118"/>
    </row>
    <row r="404" ht="15.75" customHeight="1">
      <c r="B404" s="13"/>
      <c r="C404" s="117"/>
      <c r="D404" s="118"/>
    </row>
    <row r="405" ht="15.75" customHeight="1">
      <c r="B405" s="13"/>
      <c r="C405" s="117"/>
      <c r="D405" s="118"/>
    </row>
    <row r="406" ht="15.75" customHeight="1">
      <c r="B406" s="13"/>
      <c r="C406" s="117"/>
      <c r="D406" s="118"/>
    </row>
    <row r="407" ht="15.75" customHeight="1">
      <c r="B407" s="13"/>
      <c r="C407" s="117"/>
      <c r="D407" s="118"/>
    </row>
    <row r="408" ht="15.75" customHeight="1">
      <c r="B408" s="13"/>
      <c r="C408" s="117"/>
      <c r="D408" s="118"/>
    </row>
    <row r="409" ht="15.75" customHeight="1">
      <c r="B409" s="13"/>
      <c r="C409" s="117"/>
      <c r="D409" s="118"/>
    </row>
    <row r="410" ht="15.75" customHeight="1">
      <c r="B410" s="13"/>
      <c r="C410" s="117"/>
      <c r="D410" s="118"/>
    </row>
    <row r="411" ht="15.75" customHeight="1">
      <c r="B411" s="13"/>
      <c r="C411" s="117"/>
      <c r="D411" s="118"/>
    </row>
    <row r="412" ht="15.75" customHeight="1">
      <c r="B412" s="13"/>
      <c r="C412" s="117"/>
      <c r="D412" s="118"/>
    </row>
    <row r="413" ht="15.75" customHeight="1">
      <c r="B413" s="13"/>
      <c r="C413" s="117"/>
      <c r="D413" s="118"/>
    </row>
    <row r="414" ht="15.75" customHeight="1">
      <c r="B414" s="13"/>
      <c r="C414" s="117"/>
      <c r="D414" s="118"/>
    </row>
    <row r="415" ht="15.75" customHeight="1">
      <c r="B415" s="13"/>
      <c r="C415" s="117"/>
      <c r="D415" s="118"/>
    </row>
    <row r="416" ht="15.75" customHeight="1">
      <c r="B416" s="13"/>
      <c r="C416" s="117"/>
      <c r="D416" s="118"/>
    </row>
    <row r="417" ht="15.75" customHeight="1">
      <c r="B417" s="13"/>
      <c r="C417" s="117"/>
      <c r="D417" s="118"/>
    </row>
    <row r="418" ht="15.75" customHeight="1">
      <c r="B418" s="13"/>
      <c r="C418" s="117"/>
      <c r="D418" s="118"/>
    </row>
    <row r="419" ht="15.75" customHeight="1">
      <c r="B419" s="13"/>
      <c r="C419" s="117"/>
      <c r="D419" s="118"/>
    </row>
    <row r="420" ht="15.75" customHeight="1">
      <c r="B420" s="13"/>
      <c r="C420" s="117"/>
      <c r="D420" s="118"/>
    </row>
    <row r="421" ht="15.75" customHeight="1">
      <c r="B421" s="13"/>
      <c r="C421" s="117"/>
      <c r="D421" s="118"/>
    </row>
    <row r="422" ht="15.75" customHeight="1">
      <c r="B422" s="13"/>
      <c r="C422" s="117"/>
      <c r="D422" s="118"/>
    </row>
    <row r="423" ht="15.75" customHeight="1">
      <c r="B423" s="13"/>
      <c r="C423" s="117"/>
      <c r="D423" s="118"/>
    </row>
    <row r="424" ht="15.75" customHeight="1">
      <c r="B424" s="13"/>
      <c r="C424" s="117"/>
      <c r="D424" s="118"/>
    </row>
    <row r="425" ht="15.75" customHeight="1">
      <c r="B425" s="13"/>
      <c r="C425" s="117"/>
      <c r="D425" s="118"/>
    </row>
    <row r="426" ht="15.75" customHeight="1">
      <c r="B426" s="13"/>
      <c r="C426" s="117"/>
      <c r="D426" s="118"/>
    </row>
    <row r="427" ht="15.75" customHeight="1">
      <c r="B427" s="13"/>
      <c r="C427" s="117"/>
      <c r="D427" s="118"/>
    </row>
    <row r="428" ht="15.75" customHeight="1">
      <c r="B428" s="13"/>
      <c r="C428" s="117"/>
      <c r="D428" s="118"/>
    </row>
    <row r="429" ht="15.75" customHeight="1">
      <c r="B429" s="13"/>
      <c r="C429" s="117"/>
      <c r="D429" s="118"/>
    </row>
    <row r="430" ht="15.75" customHeight="1">
      <c r="B430" s="13"/>
      <c r="C430" s="117"/>
      <c r="D430" s="118"/>
    </row>
    <row r="431" ht="15.75" customHeight="1">
      <c r="B431" s="13"/>
      <c r="C431" s="117"/>
      <c r="D431" s="118"/>
    </row>
    <row r="432" ht="15.75" customHeight="1">
      <c r="B432" s="13"/>
      <c r="C432" s="117"/>
      <c r="D432" s="118"/>
    </row>
    <row r="433" ht="15.75" customHeight="1">
      <c r="B433" s="13"/>
      <c r="C433" s="117"/>
      <c r="D433" s="118"/>
    </row>
    <row r="434" ht="15.75" customHeight="1">
      <c r="B434" s="13"/>
      <c r="C434" s="117"/>
      <c r="D434" s="118"/>
    </row>
    <row r="435" ht="15.75" customHeight="1">
      <c r="B435" s="13"/>
      <c r="C435" s="117"/>
      <c r="D435" s="118"/>
    </row>
    <row r="436" ht="15.75" customHeight="1">
      <c r="B436" s="13"/>
      <c r="C436" s="117"/>
      <c r="D436" s="118"/>
    </row>
    <row r="437" ht="15.75" customHeight="1">
      <c r="B437" s="13"/>
      <c r="C437" s="117"/>
      <c r="D437" s="118"/>
    </row>
    <row r="438" ht="15.75" customHeight="1">
      <c r="B438" s="13"/>
      <c r="C438" s="117"/>
      <c r="D438" s="118"/>
    </row>
    <row r="439" ht="15.75" customHeight="1">
      <c r="B439" s="13"/>
      <c r="C439" s="117"/>
      <c r="D439" s="118"/>
    </row>
    <row r="440" ht="15.75" customHeight="1">
      <c r="B440" s="13"/>
      <c r="C440" s="117"/>
      <c r="D440" s="118"/>
    </row>
    <row r="441" ht="15.75" customHeight="1">
      <c r="B441" s="13"/>
      <c r="C441" s="117"/>
      <c r="D441" s="118"/>
    </row>
    <row r="442" ht="15.75" customHeight="1">
      <c r="B442" s="13"/>
      <c r="C442" s="117"/>
      <c r="D442" s="118"/>
    </row>
    <row r="443" ht="15.75" customHeight="1">
      <c r="B443" s="13"/>
      <c r="C443" s="117"/>
      <c r="D443" s="118"/>
    </row>
    <row r="444" ht="15.75" customHeight="1">
      <c r="B444" s="13"/>
      <c r="C444" s="117"/>
      <c r="D444" s="118"/>
    </row>
    <row r="445" ht="15.75" customHeight="1">
      <c r="B445" s="13"/>
      <c r="C445" s="117"/>
      <c r="D445" s="118"/>
    </row>
    <row r="446" ht="15.75" customHeight="1">
      <c r="B446" s="13"/>
      <c r="C446" s="117"/>
      <c r="D446" s="118"/>
    </row>
    <row r="447" ht="15.75" customHeight="1">
      <c r="B447" s="13"/>
      <c r="C447" s="117"/>
      <c r="D447" s="118"/>
    </row>
    <row r="448" ht="15.75" customHeight="1">
      <c r="B448" s="13"/>
      <c r="C448" s="117"/>
      <c r="D448" s="118"/>
    </row>
    <row r="449" ht="15.75" customHeight="1">
      <c r="B449" s="13"/>
      <c r="C449" s="117"/>
      <c r="D449" s="118"/>
    </row>
    <row r="450" ht="15.75" customHeight="1">
      <c r="B450" s="13"/>
      <c r="C450" s="117"/>
      <c r="D450" s="118"/>
    </row>
    <row r="451" ht="15.75" customHeight="1">
      <c r="B451" s="13"/>
      <c r="C451" s="117"/>
      <c r="D451" s="118"/>
    </row>
    <row r="452" ht="15.75" customHeight="1">
      <c r="B452" s="13"/>
      <c r="C452" s="117"/>
      <c r="D452" s="118"/>
    </row>
    <row r="453" ht="15.75" customHeight="1">
      <c r="B453" s="13"/>
      <c r="C453" s="117"/>
      <c r="D453" s="118"/>
    </row>
    <row r="454" ht="15.75" customHeight="1">
      <c r="B454" s="13"/>
      <c r="C454" s="117"/>
      <c r="D454" s="118"/>
    </row>
    <row r="455" ht="15.75" customHeight="1">
      <c r="B455" s="13"/>
      <c r="C455" s="117"/>
      <c r="D455" s="118"/>
    </row>
    <row r="456" ht="15.75" customHeight="1">
      <c r="B456" s="13"/>
      <c r="C456" s="117"/>
      <c r="D456" s="118"/>
    </row>
    <row r="457" ht="15.75" customHeight="1">
      <c r="B457" s="13"/>
      <c r="C457" s="117"/>
      <c r="D457" s="118"/>
    </row>
    <row r="458" ht="15.75" customHeight="1">
      <c r="B458" s="13"/>
      <c r="C458" s="117"/>
      <c r="D458" s="118"/>
    </row>
    <row r="459" ht="15.75" customHeight="1">
      <c r="B459" s="13"/>
      <c r="C459" s="117"/>
      <c r="D459" s="118"/>
    </row>
    <row r="460" ht="15.75" customHeight="1">
      <c r="B460" s="13"/>
      <c r="C460" s="117"/>
      <c r="D460" s="118"/>
    </row>
    <row r="461" ht="15.75" customHeight="1">
      <c r="B461" s="13"/>
      <c r="C461" s="117"/>
      <c r="D461" s="118"/>
    </row>
    <row r="462" ht="15.75" customHeight="1">
      <c r="B462" s="13"/>
      <c r="C462" s="117"/>
      <c r="D462" s="118"/>
    </row>
    <row r="463" ht="15.75" customHeight="1">
      <c r="B463" s="13"/>
      <c r="C463" s="117"/>
      <c r="D463" s="118"/>
    </row>
    <row r="464" ht="15.75" customHeight="1">
      <c r="B464" s="13"/>
      <c r="C464" s="117"/>
      <c r="D464" s="118"/>
    </row>
    <row r="465" ht="15.75" customHeight="1">
      <c r="B465" s="13"/>
      <c r="C465" s="117"/>
      <c r="D465" s="118"/>
    </row>
    <row r="466" ht="15.75" customHeight="1">
      <c r="B466" s="13"/>
      <c r="C466" s="117"/>
      <c r="D466" s="118"/>
    </row>
    <row r="467" ht="15.75" customHeight="1">
      <c r="B467" s="13"/>
      <c r="C467" s="117"/>
      <c r="D467" s="118"/>
    </row>
    <row r="468" ht="15.75" customHeight="1">
      <c r="B468" s="13"/>
      <c r="C468" s="117"/>
      <c r="D468" s="118"/>
    </row>
    <row r="469" ht="15.75" customHeight="1">
      <c r="B469" s="13"/>
      <c r="C469" s="117"/>
      <c r="D469" s="118"/>
    </row>
    <row r="470" ht="15.75" customHeight="1">
      <c r="B470" s="13"/>
      <c r="C470" s="117"/>
      <c r="D470" s="118"/>
    </row>
    <row r="471" ht="15.75" customHeight="1">
      <c r="B471" s="13"/>
      <c r="C471" s="117"/>
      <c r="D471" s="118"/>
    </row>
    <row r="472" ht="15.75" customHeight="1">
      <c r="B472" s="13"/>
      <c r="C472" s="117"/>
      <c r="D472" s="118"/>
    </row>
    <row r="473" ht="15.75" customHeight="1">
      <c r="B473" s="13"/>
      <c r="C473" s="117"/>
      <c r="D473" s="118"/>
    </row>
    <row r="474" ht="15.75" customHeight="1">
      <c r="B474" s="13"/>
      <c r="C474" s="117"/>
      <c r="D474" s="118"/>
    </row>
    <row r="475" ht="15.75" customHeight="1">
      <c r="B475" s="13"/>
      <c r="C475" s="117"/>
      <c r="D475" s="118"/>
    </row>
    <row r="476" ht="15.75" customHeight="1">
      <c r="B476" s="13"/>
      <c r="C476" s="117"/>
      <c r="D476" s="118"/>
    </row>
    <row r="477" ht="15.75" customHeight="1">
      <c r="B477" s="13"/>
      <c r="C477" s="117"/>
      <c r="D477" s="118"/>
    </row>
    <row r="478" ht="15.75" customHeight="1">
      <c r="B478" s="13"/>
      <c r="C478" s="117"/>
      <c r="D478" s="118"/>
    </row>
    <row r="479" ht="15.75" customHeight="1">
      <c r="B479" s="13"/>
      <c r="C479" s="117"/>
      <c r="D479" s="118"/>
    </row>
    <row r="480" ht="15.75" customHeight="1">
      <c r="B480" s="13"/>
      <c r="C480" s="117"/>
      <c r="D480" s="118"/>
    </row>
    <row r="481" ht="15.75" customHeight="1">
      <c r="B481" s="13"/>
      <c r="C481" s="117"/>
      <c r="D481" s="118"/>
    </row>
    <row r="482" ht="15.75" customHeight="1">
      <c r="B482" s="13"/>
      <c r="C482" s="117"/>
      <c r="D482" s="118"/>
    </row>
    <row r="483" ht="15.75" customHeight="1">
      <c r="B483" s="13"/>
      <c r="C483" s="117"/>
      <c r="D483" s="118"/>
    </row>
    <row r="484" ht="15.75" customHeight="1">
      <c r="B484" s="13"/>
      <c r="C484" s="117"/>
      <c r="D484" s="118"/>
    </row>
    <row r="485" ht="15.75" customHeight="1">
      <c r="B485" s="13"/>
      <c r="C485" s="117"/>
      <c r="D485" s="118"/>
    </row>
    <row r="486" ht="15.75" customHeight="1">
      <c r="B486" s="13"/>
      <c r="C486" s="117"/>
      <c r="D486" s="118"/>
    </row>
    <row r="487" ht="15.75" customHeight="1">
      <c r="B487" s="13"/>
      <c r="C487" s="117"/>
      <c r="D487" s="118"/>
    </row>
    <row r="488" ht="15.75" customHeight="1">
      <c r="B488" s="13"/>
      <c r="C488" s="117"/>
      <c r="D488" s="118"/>
    </row>
    <row r="489" ht="15.75" customHeight="1">
      <c r="B489" s="13"/>
      <c r="C489" s="117"/>
      <c r="D489" s="118"/>
    </row>
    <row r="490" ht="15.75" customHeight="1">
      <c r="B490" s="13"/>
      <c r="C490" s="117"/>
      <c r="D490" s="118"/>
    </row>
    <row r="491" ht="15.75" customHeight="1">
      <c r="B491" s="13"/>
      <c r="C491" s="117"/>
      <c r="D491" s="118"/>
    </row>
    <row r="492" ht="15.75" customHeight="1">
      <c r="B492" s="13"/>
      <c r="C492" s="117"/>
      <c r="D492" s="118"/>
    </row>
    <row r="493" ht="15.75" customHeight="1">
      <c r="B493" s="13"/>
      <c r="C493" s="117"/>
      <c r="D493" s="118"/>
    </row>
    <row r="494" ht="15.75" customHeight="1">
      <c r="B494" s="13"/>
      <c r="C494" s="117"/>
      <c r="D494" s="118"/>
    </row>
    <row r="495" ht="15.75" customHeight="1">
      <c r="B495" s="13"/>
      <c r="C495" s="117"/>
      <c r="D495" s="118"/>
    </row>
    <row r="496" ht="15.75" customHeight="1">
      <c r="B496" s="13"/>
      <c r="C496" s="117"/>
      <c r="D496" s="118"/>
    </row>
    <row r="497" ht="15.75" customHeight="1">
      <c r="B497" s="13"/>
      <c r="C497" s="117"/>
      <c r="D497" s="118"/>
    </row>
    <row r="498" ht="15.75" customHeight="1">
      <c r="B498" s="13"/>
      <c r="C498" s="117"/>
      <c r="D498" s="118"/>
    </row>
    <row r="499" ht="15.75" customHeight="1">
      <c r="B499" s="13"/>
      <c r="C499" s="117"/>
      <c r="D499" s="118"/>
    </row>
    <row r="500" ht="15.75" customHeight="1">
      <c r="B500" s="13"/>
      <c r="C500" s="117"/>
      <c r="D500" s="118"/>
    </row>
    <row r="501" ht="15.75" customHeight="1">
      <c r="B501" s="13"/>
      <c r="C501" s="117"/>
      <c r="D501" s="118"/>
    </row>
    <row r="502" ht="15.75" customHeight="1">
      <c r="B502" s="13"/>
      <c r="C502" s="117"/>
      <c r="D502" s="118"/>
    </row>
    <row r="503" ht="15.75" customHeight="1">
      <c r="B503" s="13"/>
      <c r="C503" s="117"/>
      <c r="D503" s="118"/>
    </row>
    <row r="504" ht="15.75" customHeight="1">
      <c r="B504" s="13"/>
      <c r="C504" s="117"/>
      <c r="D504" s="118"/>
    </row>
    <row r="505" ht="15.75" customHeight="1">
      <c r="B505" s="13"/>
      <c r="C505" s="117"/>
      <c r="D505" s="118"/>
    </row>
    <row r="506" ht="15.75" customHeight="1">
      <c r="B506" s="13"/>
      <c r="C506" s="117"/>
      <c r="D506" s="118"/>
    </row>
    <row r="507" ht="15.75" customHeight="1">
      <c r="B507" s="13"/>
      <c r="C507" s="117"/>
      <c r="D507" s="118"/>
    </row>
    <row r="508" ht="15.75" customHeight="1">
      <c r="B508" s="13"/>
      <c r="C508" s="117"/>
      <c r="D508" s="118"/>
    </row>
    <row r="509" ht="15.75" customHeight="1">
      <c r="B509" s="13"/>
      <c r="C509" s="117"/>
      <c r="D509" s="118"/>
    </row>
    <row r="510" ht="15.75" customHeight="1">
      <c r="B510" s="13"/>
      <c r="C510" s="117"/>
      <c r="D510" s="118"/>
    </row>
    <row r="511" ht="15.75" customHeight="1">
      <c r="B511" s="13"/>
      <c r="C511" s="117"/>
      <c r="D511" s="118"/>
    </row>
    <row r="512" ht="15.75" customHeight="1">
      <c r="B512" s="13"/>
      <c r="C512" s="117"/>
      <c r="D512" s="118"/>
    </row>
    <row r="513" ht="15.75" customHeight="1">
      <c r="B513" s="13"/>
      <c r="C513" s="117"/>
      <c r="D513" s="118"/>
    </row>
    <row r="514" ht="15.75" customHeight="1">
      <c r="B514" s="13"/>
      <c r="C514" s="117"/>
      <c r="D514" s="118"/>
    </row>
    <row r="515" ht="15.75" customHeight="1">
      <c r="B515" s="13"/>
      <c r="C515" s="117"/>
      <c r="D515" s="118"/>
    </row>
    <row r="516" ht="15.75" customHeight="1">
      <c r="B516" s="13"/>
      <c r="C516" s="117"/>
      <c r="D516" s="118"/>
    </row>
    <row r="517" ht="15.75" customHeight="1">
      <c r="B517" s="13"/>
      <c r="C517" s="117"/>
      <c r="D517" s="118"/>
    </row>
    <row r="518" ht="15.75" customHeight="1">
      <c r="B518" s="13"/>
      <c r="C518" s="117"/>
      <c r="D518" s="118"/>
    </row>
    <row r="519" ht="15.75" customHeight="1">
      <c r="B519" s="13"/>
      <c r="C519" s="117"/>
      <c r="D519" s="118"/>
    </row>
    <row r="520" ht="15.75" customHeight="1">
      <c r="B520" s="13"/>
      <c r="C520" s="117"/>
      <c r="D520" s="118"/>
    </row>
    <row r="521" ht="15.75" customHeight="1">
      <c r="B521" s="13"/>
      <c r="C521" s="117"/>
      <c r="D521" s="118"/>
    </row>
    <row r="522" ht="15.75" customHeight="1">
      <c r="B522" s="13"/>
      <c r="C522" s="117"/>
      <c r="D522" s="118"/>
    </row>
    <row r="523" ht="15.75" customHeight="1">
      <c r="B523" s="13"/>
      <c r="C523" s="117"/>
      <c r="D523" s="118"/>
    </row>
    <row r="524" ht="15.75" customHeight="1">
      <c r="B524" s="13"/>
      <c r="C524" s="117"/>
      <c r="D524" s="118"/>
    </row>
    <row r="525" ht="15.75" customHeight="1">
      <c r="B525" s="13"/>
      <c r="C525" s="117"/>
      <c r="D525" s="118"/>
    </row>
    <row r="526" ht="15.75" customHeight="1">
      <c r="B526" s="13"/>
      <c r="C526" s="117"/>
      <c r="D526" s="118"/>
    </row>
    <row r="527" ht="15.75" customHeight="1">
      <c r="B527" s="13"/>
      <c r="C527" s="117"/>
      <c r="D527" s="118"/>
    </row>
    <row r="528" ht="15.75" customHeight="1">
      <c r="B528" s="13"/>
      <c r="C528" s="117"/>
      <c r="D528" s="118"/>
    </row>
    <row r="529" ht="15.75" customHeight="1">
      <c r="B529" s="13"/>
      <c r="C529" s="117"/>
      <c r="D529" s="118"/>
    </row>
    <row r="530" ht="15.75" customHeight="1">
      <c r="B530" s="13"/>
      <c r="C530" s="117"/>
      <c r="D530" s="118"/>
    </row>
    <row r="531" ht="15.75" customHeight="1">
      <c r="B531" s="13"/>
      <c r="C531" s="117"/>
      <c r="D531" s="118"/>
    </row>
    <row r="532" ht="15.75" customHeight="1">
      <c r="B532" s="13"/>
      <c r="C532" s="117"/>
      <c r="D532" s="118"/>
    </row>
    <row r="533" ht="15.75" customHeight="1">
      <c r="B533" s="13"/>
      <c r="C533" s="117"/>
      <c r="D533" s="118"/>
    </row>
    <row r="534" ht="15.75" customHeight="1">
      <c r="B534" s="13"/>
      <c r="C534" s="117"/>
      <c r="D534" s="118"/>
    </row>
    <row r="535" ht="15.75" customHeight="1">
      <c r="B535" s="13"/>
      <c r="C535" s="117"/>
      <c r="D535" s="118"/>
    </row>
    <row r="536" ht="15.75" customHeight="1">
      <c r="B536" s="13"/>
      <c r="C536" s="117"/>
      <c r="D536" s="118"/>
    </row>
    <row r="537" ht="15.75" customHeight="1">
      <c r="B537" s="13"/>
      <c r="C537" s="117"/>
      <c r="D537" s="118"/>
    </row>
    <row r="538" ht="15.75" customHeight="1">
      <c r="B538" s="13"/>
      <c r="C538" s="117"/>
      <c r="D538" s="118"/>
    </row>
    <row r="539" ht="15.75" customHeight="1">
      <c r="B539" s="13"/>
      <c r="C539" s="117"/>
      <c r="D539" s="118"/>
    </row>
    <row r="540" ht="15.75" customHeight="1">
      <c r="B540" s="13"/>
      <c r="C540" s="117"/>
      <c r="D540" s="118"/>
    </row>
    <row r="541" ht="15.75" customHeight="1">
      <c r="B541" s="13"/>
      <c r="C541" s="117"/>
      <c r="D541" s="118"/>
    </row>
    <row r="542" ht="15.75" customHeight="1">
      <c r="B542" s="13"/>
      <c r="C542" s="117"/>
      <c r="D542" s="118"/>
    </row>
    <row r="543" ht="15.75" customHeight="1">
      <c r="B543" s="13"/>
      <c r="C543" s="117"/>
      <c r="D543" s="118"/>
    </row>
    <row r="544" ht="15.75" customHeight="1">
      <c r="B544" s="13"/>
      <c r="C544" s="117"/>
      <c r="D544" s="118"/>
    </row>
    <row r="545" ht="15.75" customHeight="1">
      <c r="B545" s="13"/>
      <c r="C545" s="117"/>
      <c r="D545" s="118"/>
    </row>
    <row r="546" ht="15.75" customHeight="1">
      <c r="B546" s="13"/>
      <c r="C546" s="117"/>
      <c r="D546" s="118"/>
    </row>
    <row r="547" ht="15.75" customHeight="1">
      <c r="B547" s="13"/>
      <c r="C547" s="117"/>
      <c r="D547" s="118"/>
    </row>
    <row r="548" ht="15.75" customHeight="1">
      <c r="B548" s="13"/>
      <c r="C548" s="117"/>
      <c r="D548" s="118"/>
    </row>
    <row r="549" ht="15.75" customHeight="1">
      <c r="B549" s="13"/>
      <c r="C549" s="117"/>
      <c r="D549" s="118"/>
    </row>
    <row r="550" ht="15.75" customHeight="1">
      <c r="B550" s="13"/>
      <c r="C550" s="117"/>
      <c r="D550" s="118"/>
    </row>
    <row r="551" ht="15.75" customHeight="1">
      <c r="B551" s="13"/>
      <c r="C551" s="117"/>
      <c r="D551" s="118"/>
    </row>
    <row r="552" ht="15.75" customHeight="1">
      <c r="B552" s="13"/>
      <c r="C552" s="117"/>
      <c r="D552" s="118"/>
    </row>
    <row r="553" ht="15.75" customHeight="1">
      <c r="B553" s="13"/>
      <c r="C553" s="117"/>
      <c r="D553" s="118"/>
    </row>
    <row r="554" ht="15.75" customHeight="1">
      <c r="B554" s="13"/>
      <c r="C554" s="117"/>
      <c r="D554" s="118"/>
    </row>
    <row r="555" ht="15.75" customHeight="1">
      <c r="B555" s="13"/>
      <c r="C555" s="117"/>
      <c r="D555" s="118"/>
    </row>
    <row r="556" ht="15.75" customHeight="1">
      <c r="B556" s="13"/>
      <c r="C556" s="117"/>
      <c r="D556" s="118"/>
    </row>
    <row r="557" ht="15.75" customHeight="1">
      <c r="B557" s="13"/>
      <c r="C557" s="117"/>
      <c r="D557" s="118"/>
    </row>
    <row r="558" ht="15.75" customHeight="1">
      <c r="B558" s="13"/>
      <c r="C558" s="117"/>
      <c r="D558" s="118"/>
    </row>
    <row r="559" ht="15.75" customHeight="1">
      <c r="B559" s="13"/>
      <c r="C559" s="117"/>
      <c r="D559" s="118"/>
    </row>
    <row r="560" ht="15.75" customHeight="1">
      <c r="B560" s="13"/>
      <c r="C560" s="117"/>
      <c r="D560" s="118"/>
    </row>
    <row r="561" ht="15.75" customHeight="1">
      <c r="B561" s="13"/>
      <c r="C561" s="117"/>
      <c r="D561" s="118"/>
    </row>
    <row r="562" ht="15.75" customHeight="1">
      <c r="B562" s="13"/>
      <c r="C562" s="117"/>
      <c r="D562" s="118"/>
    </row>
    <row r="563" ht="15.75" customHeight="1">
      <c r="B563" s="13"/>
      <c r="C563" s="117"/>
      <c r="D563" s="118"/>
    </row>
    <row r="564" ht="15.75" customHeight="1">
      <c r="B564" s="13"/>
      <c r="C564" s="117"/>
      <c r="D564" s="118"/>
    </row>
    <row r="565" ht="15.75" customHeight="1">
      <c r="B565" s="13"/>
      <c r="C565" s="117"/>
      <c r="D565" s="118"/>
    </row>
    <row r="566" ht="15.75" customHeight="1">
      <c r="B566" s="13"/>
      <c r="C566" s="117"/>
      <c r="D566" s="118"/>
    </row>
    <row r="567" ht="15.75" customHeight="1">
      <c r="B567" s="13"/>
      <c r="C567" s="117"/>
      <c r="D567" s="118"/>
    </row>
    <row r="568" ht="15.75" customHeight="1">
      <c r="B568" s="13"/>
      <c r="C568" s="117"/>
      <c r="D568" s="118"/>
    </row>
    <row r="569" ht="15.75" customHeight="1">
      <c r="B569" s="13"/>
      <c r="C569" s="117"/>
      <c r="D569" s="118"/>
    </row>
    <row r="570" ht="15.75" customHeight="1">
      <c r="B570" s="13"/>
      <c r="C570" s="117"/>
      <c r="D570" s="118"/>
    </row>
    <row r="571" ht="15.75" customHeight="1">
      <c r="B571" s="13"/>
      <c r="C571" s="117"/>
      <c r="D571" s="118"/>
    </row>
    <row r="572" ht="15.75" customHeight="1">
      <c r="B572" s="13"/>
      <c r="C572" s="117"/>
      <c r="D572" s="118"/>
    </row>
    <row r="573" ht="15.75" customHeight="1">
      <c r="B573" s="13"/>
      <c r="C573" s="117"/>
      <c r="D573" s="118"/>
    </row>
    <row r="574" ht="15.75" customHeight="1">
      <c r="B574" s="13"/>
      <c r="C574" s="117"/>
      <c r="D574" s="118"/>
    </row>
    <row r="575" ht="15.75" customHeight="1">
      <c r="B575" s="13"/>
      <c r="C575" s="117"/>
      <c r="D575" s="118"/>
    </row>
    <row r="576" ht="15.75" customHeight="1">
      <c r="B576" s="13"/>
      <c r="C576" s="117"/>
      <c r="D576" s="118"/>
    </row>
    <row r="577" ht="15.75" customHeight="1">
      <c r="B577" s="13"/>
      <c r="C577" s="117"/>
      <c r="D577" s="118"/>
    </row>
    <row r="578" ht="15.75" customHeight="1">
      <c r="B578" s="13"/>
      <c r="C578" s="117"/>
      <c r="D578" s="118"/>
    </row>
    <row r="579" ht="15.75" customHeight="1">
      <c r="B579" s="13"/>
      <c r="C579" s="117"/>
      <c r="D579" s="118"/>
    </row>
    <row r="580" ht="15.75" customHeight="1">
      <c r="B580" s="13"/>
      <c r="C580" s="117"/>
      <c r="D580" s="118"/>
    </row>
    <row r="581" ht="15.75" customHeight="1">
      <c r="B581" s="13"/>
      <c r="C581" s="117"/>
      <c r="D581" s="118"/>
    </row>
    <row r="582" ht="15.75" customHeight="1">
      <c r="B582" s="13"/>
      <c r="C582" s="117"/>
      <c r="D582" s="118"/>
    </row>
    <row r="583" ht="15.75" customHeight="1">
      <c r="B583" s="13"/>
      <c r="C583" s="117"/>
      <c r="D583" s="118"/>
    </row>
    <row r="584" ht="15.75" customHeight="1">
      <c r="B584" s="13"/>
      <c r="C584" s="117"/>
      <c r="D584" s="118"/>
    </row>
    <row r="585" ht="15.75" customHeight="1">
      <c r="B585" s="13"/>
      <c r="C585" s="117"/>
      <c r="D585" s="118"/>
    </row>
    <row r="586" ht="15.75" customHeight="1">
      <c r="B586" s="13"/>
      <c r="C586" s="117"/>
      <c r="D586" s="118"/>
    </row>
    <row r="587" ht="15.75" customHeight="1">
      <c r="B587" s="13"/>
      <c r="C587" s="117"/>
      <c r="D587" s="118"/>
    </row>
    <row r="588" ht="15.75" customHeight="1">
      <c r="B588" s="13"/>
      <c r="C588" s="117"/>
      <c r="D588" s="118"/>
    </row>
    <row r="589" ht="15.75" customHeight="1">
      <c r="B589" s="13"/>
      <c r="C589" s="117"/>
      <c r="D589" s="118"/>
    </row>
    <row r="590" ht="15.75" customHeight="1">
      <c r="B590" s="13"/>
      <c r="C590" s="117"/>
      <c r="D590" s="118"/>
    </row>
    <row r="591" ht="15.75" customHeight="1">
      <c r="B591" s="13"/>
      <c r="C591" s="117"/>
      <c r="D591" s="118"/>
    </row>
    <row r="592" ht="15.75" customHeight="1">
      <c r="B592" s="13"/>
      <c r="C592" s="117"/>
      <c r="D592" s="118"/>
    </row>
    <row r="593" ht="15.75" customHeight="1">
      <c r="B593" s="13"/>
      <c r="C593" s="117"/>
      <c r="D593" s="118"/>
    </row>
    <row r="594" ht="15.75" customHeight="1">
      <c r="B594" s="13"/>
      <c r="C594" s="117"/>
      <c r="D594" s="118"/>
    </row>
    <row r="595" ht="15.75" customHeight="1">
      <c r="B595" s="13"/>
      <c r="C595" s="117"/>
      <c r="D595" s="118"/>
    </row>
    <row r="596" ht="15.75" customHeight="1">
      <c r="B596" s="13"/>
      <c r="C596" s="117"/>
      <c r="D596" s="118"/>
    </row>
    <row r="597" ht="15.75" customHeight="1">
      <c r="B597" s="13"/>
      <c r="C597" s="117"/>
      <c r="D597" s="118"/>
    </row>
    <row r="598" ht="15.75" customHeight="1">
      <c r="B598" s="13"/>
      <c r="C598" s="117"/>
      <c r="D598" s="118"/>
    </row>
    <row r="599" ht="15.75" customHeight="1">
      <c r="B599" s="13"/>
      <c r="C599" s="117"/>
      <c r="D599" s="118"/>
    </row>
    <row r="600" ht="15.75" customHeight="1">
      <c r="B600" s="13"/>
      <c r="C600" s="117"/>
      <c r="D600" s="118"/>
    </row>
    <row r="601" ht="15.75" customHeight="1">
      <c r="B601" s="13"/>
      <c r="C601" s="117"/>
      <c r="D601" s="118"/>
    </row>
    <row r="602" ht="15.75" customHeight="1">
      <c r="B602" s="13"/>
      <c r="C602" s="117"/>
      <c r="D602" s="118"/>
    </row>
    <row r="603" ht="15.75" customHeight="1">
      <c r="B603" s="13"/>
      <c r="C603" s="117"/>
      <c r="D603" s="118"/>
    </row>
    <row r="604" ht="15.75" customHeight="1">
      <c r="B604" s="13"/>
      <c r="C604" s="117"/>
      <c r="D604" s="118"/>
    </row>
    <row r="605" ht="15.75" customHeight="1">
      <c r="B605" s="13"/>
      <c r="C605" s="117"/>
      <c r="D605" s="118"/>
    </row>
    <row r="606" ht="15.75" customHeight="1">
      <c r="B606" s="13"/>
      <c r="C606" s="117"/>
      <c r="D606" s="118"/>
    </row>
    <row r="607" ht="15.75" customHeight="1">
      <c r="B607" s="13"/>
      <c r="C607" s="117"/>
      <c r="D607" s="118"/>
    </row>
    <row r="608" ht="15.75" customHeight="1">
      <c r="B608" s="13"/>
      <c r="C608" s="117"/>
      <c r="D608" s="118"/>
    </row>
    <row r="609" ht="15.75" customHeight="1">
      <c r="B609" s="13"/>
      <c r="C609" s="117"/>
      <c r="D609" s="118"/>
    </row>
    <row r="610" ht="15.75" customHeight="1">
      <c r="B610" s="13"/>
      <c r="C610" s="117"/>
      <c r="D610" s="118"/>
    </row>
    <row r="611" ht="15.75" customHeight="1">
      <c r="B611" s="13"/>
      <c r="C611" s="117"/>
      <c r="D611" s="118"/>
    </row>
    <row r="612" ht="15.75" customHeight="1">
      <c r="B612" s="13"/>
      <c r="C612" s="117"/>
      <c r="D612" s="118"/>
    </row>
    <row r="613" ht="15.75" customHeight="1">
      <c r="B613" s="13"/>
      <c r="C613" s="117"/>
      <c r="D613" s="118"/>
    </row>
    <row r="614" ht="15.75" customHeight="1">
      <c r="B614" s="13"/>
      <c r="C614" s="117"/>
      <c r="D614" s="118"/>
    </row>
    <row r="615" ht="15.75" customHeight="1">
      <c r="B615" s="13"/>
      <c r="C615" s="117"/>
      <c r="D615" s="118"/>
    </row>
    <row r="616" ht="15.75" customHeight="1">
      <c r="B616" s="13"/>
      <c r="C616" s="117"/>
      <c r="D616" s="118"/>
    </row>
    <row r="617" ht="15.75" customHeight="1">
      <c r="B617" s="13"/>
      <c r="C617" s="117"/>
      <c r="D617" s="118"/>
    </row>
    <row r="618" ht="15.75" customHeight="1">
      <c r="B618" s="13"/>
      <c r="C618" s="117"/>
      <c r="D618" s="118"/>
    </row>
    <row r="619" ht="15.75" customHeight="1">
      <c r="B619" s="13"/>
      <c r="C619" s="117"/>
      <c r="D619" s="118"/>
    </row>
    <row r="620" ht="15.75" customHeight="1">
      <c r="B620" s="13"/>
      <c r="C620" s="117"/>
      <c r="D620" s="118"/>
    </row>
    <row r="621" ht="15.75" customHeight="1">
      <c r="B621" s="13"/>
      <c r="C621" s="117"/>
      <c r="D621" s="118"/>
    </row>
    <row r="622" ht="15.75" customHeight="1">
      <c r="B622" s="13"/>
      <c r="C622" s="117"/>
      <c r="D622" s="118"/>
    </row>
    <row r="623" ht="15.75" customHeight="1">
      <c r="B623" s="13"/>
      <c r="C623" s="117"/>
      <c r="D623" s="118"/>
    </row>
    <row r="624" ht="15.75" customHeight="1">
      <c r="B624" s="13"/>
      <c r="C624" s="117"/>
      <c r="D624" s="118"/>
    </row>
    <row r="625" ht="15.75" customHeight="1">
      <c r="B625" s="13"/>
      <c r="C625" s="117"/>
      <c r="D625" s="118"/>
    </row>
    <row r="626" ht="15.75" customHeight="1">
      <c r="B626" s="13"/>
      <c r="C626" s="117"/>
      <c r="D626" s="118"/>
    </row>
    <row r="627" ht="15.75" customHeight="1">
      <c r="B627" s="13"/>
      <c r="C627" s="117"/>
      <c r="D627" s="118"/>
    </row>
    <row r="628" ht="15.75" customHeight="1">
      <c r="B628" s="13"/>
      <c r="C628" s="117"/>
      <c r="D628" s="118"/>
    </row>
    <row r="629" ht="15.75" customHeight="1">
      <c r="B629" s="13"/>
      <c r="C629" s="117"/>
      <c r="D629" s="118"/>
    </row>
    <row r="630" ht="15.75" customHeight="1">
      <c r="B630" s="13"/>
      <c r="C630" s="117"/>
      <c r="D630" s="118"/>
    </row>
    <row r="631" ht="15.75" customHeight="1">
      <c r="B631" s="13"/>
      <c r="C631" s="117"/>
      <c r="D631" s="118"/>
    </row>
    <row r="632" ht="15.75" customHeight="1">
      <c r="B632" s="13"/>
      <c r="C632" s="117"/>
      <c r="D632" s="118"/>
    </row>
    <row r="633" ht="15.75" customHeight="1">
      <c r="B633" s="13"/>
      <c r="C633" s="117"/>
      <c r="D633" s="118"/>
    </row>
    <row r="634" ht="15.75" customHeight="1">
      <c r="B634" s="13"/>
      <c r="C634" s="117"/>
      <c r="D634" s="118"/>
    </row>
    <row r="635" ht="15.75" customHeight="1">
      <c r="B635" s="13"/>
      <c r="C635" s="117"/>
      <c r="D635" s="118"/>
    </row>
    <row r="636" ht="15.75" customHeight="1">
      <c r="B636" s="13"/>
      <c r="C636" s="117"/>
      <c r="D636" s="118"/>
    </row>
    <row r="637" ht="15.75" customHeight="1">
      <c r="B637" s="13"/>
      <c r="C637" s="117"/>
      <c r="D637" s="118"/>
    </row>
    <row r="638" ht="15.75" customHeight="1">
      <c r="B638" s="13"/>
      <c r="C638" s="117"/>
      <c r="D638" s="118"/>
    </row>
    <row r="639" ht="15.75" customHeight="1">
      <c r="B639" s="13"/>
      <c r="C639" s="117"/>
      <c r="D639" s="118"/>
    </row>
    <row r="640" ht="15.75" customHeight="1">
      <c r="B640" s="13"/>
      <c r="C640" s="117"/>
      <c r="D640" s="118"/>
    </row>
    <row r="641" ht="15.75" customHeight="1">
      <c r="B641" s="13"/>
      <c r="C641" s="117"/>
      <c r="D641" s="118"/>
    </row>
    <row r="642" ht="15.75" customHeight="1">
      <c r="B642" s="13"/>
      <c r="C642" s="117"/>
      <c r="D642" s="118"/>
    </row>
    <row r="643" ht="15.75" customHeight="1">
      <c r="B643" s="13"/>
      <c r="C643" s="117"/>
      <c r="D643" s="118"/>
    </row>
    <row r="644" ht="15.75" customHeight="1">
      <c r="B644" s="13"/>
      <c r="C644" s="117"/>
      <c r="D644" s="118"/>
    </row>
    <row r="645" ht="15.75" customHeight="1">
      <c r="B645" s="13"/>
      <c r="C645" s="117"/>
      <c r="D645" s="118"/>
    </row>
    <row r="646" ht="15.75" customHeight="1">
      <c r="B646" s="13"/>
      <c r="C646" s="117"/>
      <c r="D646" s="118"/>
    </row>
    <row r="647" ht="15.75" customHeight="1">
      <c r="B647" s="13"/>
      <c r="C647" s="117"/>
      <c r="D647" s="118"/>
    </row>
    <row r="648" ht="15.75" customHeight="1">
      <c r="B648" s="13"/>
      <c r="C648" s="117"/>
      <c r="D648" s="118"/>
    </row>
    <row r="649" ht="15.75" customHeight="1">
      <c r="B649" s="13"/>
      <c r="C649" s="117"/>
      <c r="D649" s="118"/>
    </row>
    <row r="650" ht="15.75" customHeight="1">
      <c r="B650" s="13"/>
      <c r="C650" s="117"/>
      <c r="D650" s="118"/>
    </row>
    <row r="651" ht="15.75" customHeight="1">
      <c r="B651" s="13"/>
      <c r="C651" s="117"/>
      <c r="D651" s="118"/>
    </row>
    <row r="652" ht="15.75" customHeight="1">
      <c r="B652" s="13"/>
      <c r="C652" s="117"/>
      <c r="D652" s="118"/>
    </row>
    <row r="653" ht="15.75" customHeight="1">
      <c r="B653" s="13"/>
      <c r="C653" s="117"/>
      <c r="D653" s="118"/>
    </row>
    <row r="654" ht="15.75" customHeight="1">
      <c r="B654" s="13"/>
      <c r="C654" s="117"/>
      <c r="D654" s="118"/>
    </row>
    <row r="655" ht="15.75" customHeight="1">
      <c r="B655" s="13"/>
      <c r="C655" s="117"/>
      <c r="D655" s="118"/>
    </row>
    <row r="656" ht="15.75" customHeight="1">
      <c r="B656" s="13"/>
      <c r="C656" s="117"/>
      <c r="D656" s="118"/>
    </row>
    <row r="657" ht="15.75" customHeight="1">
      <c r="B657" s="13"/>
      <c r="C657" s="117"/>
      <c r="D657" s="118"/>
    </row>
    <row r="658" ht="15.75" customHeight="1">
      <c r="B658" s="13"/>
      <c r="C658" s="117"/>
      <c r="D658" s="118"/>
    </row>
    <row r="659" ht="15.75" customHeight="1">
      <c r="B659" s="13"/>
      <c r="C659" s="117"/>
      <c r="D659" s="118"/>
    </row>
    <row r="660" ht="15.75" customHeight="1">
      <c r="B660" s="13"/>
      <c r="C660" s="117"/>
      <c r="D660" s="118"/>
    </row>
    <row r="661" ht="15.75" customHeight="1">
      <c r="B661" s="13"/>
      <c r="C661" s="117"/>
      <c r="D661" s="118"/>
    </row>
    <row r="662" ht="15.75" customHeight="1">
      <c r="B662" s="13"/>
      <c r="C662" s="117"/>
      <c r="D662" s="118"/>
    </row>
    <row r="663" ht="15.75" customHeight="1">
      <c r="B663" s="13"/>
      <c r="C663" s="117"/>
      <c r="D663" s="118"/>
    </row>
    <row r="664" ht="15.75" customHeight="1">
      <c r="B664" s="13"/>
      <c r="C664" s="117"/>
      <c r="D664" s="118"/>
    </row>
    <row r="665" ht="15.75" customHeight="1">
      <c r="B665" s="13"/>
      <c r="C665" s="117"/>
      <c r="D665" s="118"/>
    </row>
    <row r="666" ht="15.75" customHeight="1">
      <c r="B666" s="13"/>
      <c r="C666" s="117"/>
      <c r="D666" s="118"/>
    </row>
    <row r="667" ht="15.75" customHeight="1">
      <c r="B667" s="13"/>
      <c r="C667" s="117"/>
      <c r="D667" s="118"/>
    </row>
    <row r="668" ht="15.75" customHeight="1">
      <c r="B668" s="13"/>
      <c r="C668" s="117"/>
      <c r="D668" s="118"/>
    </row>
    <row r="669" ht="15.75" customHeight="1">
      <c r="B669" s="13"/>
      <c r="C669" s="117"/>
      <c r="D669" s="118"/>
    </row>
    <row r="670" ht="15.75" customHeight="1">
      <c r="B670" s="13"/>
      <c r="C670" s="117"/>
      <c r="D670" s="118"/>
    </row>
    <row r="671" ht="15.75" customHeight="1">
      <c r="B671" s="13"/>
      <c r="C671" s="117"/>
      <c r="D671" s="118"/>
    </row>
    <row r="672" ht="15.75" customHeight="1">
      <c r="B672" s="13"/>
      <c r="C672" s="117"/>
      <c r="D672" s="118"/>
    </row>
    <row r="673" ht="15.75" customHeight="1">
      <c r="B673" s="13"/>
      <c r="C673" s="117"/>
      <c r="D673" s="118"/>
    </row>
    <row r="674" ht="15.75" customHeight="1">
      <c r="B674" s="13"/>
      <c r="C674" s="117"/>
      <c r="D674" s="118"/>
    </row>
    <row r="675" ht="15.75" customHeight="1">
      <c r="B675" s="13"/>
      <c r="C675" s="117"/>
      <c r="D675" s="118"/>
    </row>
    <row r="676" ht="15.75" customHeight="1">
      <c r="B676" s="13"/>
      <c r="C676" s="117"/>
      <c r="D676" s="118"/>
    </row>
    <row r="677" ht="15.75" customHeight="1">
      <c r="B677" s="13"/>
      <c r="C677" s="117"/>
      <c r="D677" s="118"/>
    </row>
    <row r="678" ht="15.75" customHeight="1">
      <c r="B678" s="13"/>
      <c r="C678" s="117"/>
      <c r="D678" s="118"/>
    </row>
    <row r="679" ht="15.75" customHeight="1">
      <c r="B679" s="13"/>
      <c r="C679" s="117"/>
      <c r="D679" s="118"/>
    </row>
    <row r="680" ht="15.75" customHeight="1">
      <c r="B680" s="13"/>
      <c r="C680" s="117"/>
      <c r="D680" s="118"/>
    </row>
    <row r="681" ht="15.75" customHeight="1">
      <c r="B681" s="13"/>
      <c r="C681" s="117"/>
      <c r="D681" s="118"/>
    </row>
    <row r="682" ht="15.75" customHeight="1">
      <c r="B682" s="13"/>
      <c r="C682" s="117"/>
      <c r="D682" s="118"/>
    </row>
    <row r="683" ht="15.75" customHeight="1">
      <c r="B683" s="13"/>
      <c r="C683" s="117"/>
      <c r="D683" s="118"/>
    </row>
    <row r="684" ht="15.75" customHeight="1">
      <c r="B684" s="13"/>
      <c r="C684" s="117"/>
      <c r="D684" s="118"/>
    </row>
    <row r="685" ht="15.75" customHeight="1">
      <c r="B685" s="13"/>
      <c r="C685" s="117"/>
      <c r="D685" s="118"/>
    </row>
    <row r="686" ht="15.75" customHeight="1">
      <c r="B686" s="13"/>
      <c r="C686" s="117"/>
      <c r="D686" s="118"/>
    </row>
    <row r="687" ht="15.75" customHeight="1">
      <c r="B687" s="13"/>
      <c r="C687" s="117"/>
      <c r="D687" s="118"/>
    </row>
    <row r="688" ht="15.75" customHeight="1">
      <c r="B688" s="13"/>
      <c r="C688" s="117"/>
      <c r="D688" s="118"/>
    </row>
    <row r="689" ht="15.75" customHeight="1">
      <c r="B689" s="13"/>
      <c r="C689" s="117"/>
      <c r="D689" s="118"/>
    </row>
    <row r="690" ht="15.75" customHeight="1">
      <c r="B690" s="13"/>
      <c r="C690" s="117"/>
      <c r="D690" s="118"/>
    </row>
    <row r="691" ht="15.75" customHeight="1">
      <c r="B691" s="13"/>
      <c r="C691" s="117"/>
      <c r="D691" s="118"/>
    </row>
    <row r="692" ht="15.75" customHeight="1">
      <c r="B692" s="13"/>
      <c r="C692" s="117"/>
      <c r="D692" s="118"/>
    </row>
    <row r="693" ht="15.75" customHeight="1">
      <c r="B693" s="13"/>
      <c r="C693" s="117"/>
      <c r="D693" s="118"/>
    </row>
    <row r="694" ht="15.75" customHeight="1">
      <c r="B694" s="13"/>
      <c r="C694" s="117"/>
      <c r="D694" s="118"/>
    </row>
    <row r="695" ht="15.75" customHeight="1">
      <c r="B695" s="13"/>
      <c r="C695" s="117"/>
      <c r="D695" s="118"/>
    </row>
    <row r="696" ht="15.75" customHeight="1">
      <c r="B696" s="13"/>
      <c r="C696" s="117"/>
      <c r="D696" s="118"/>
    </row>
    <row r="697" ht="15.75" customHeight="1">
      <c r="B697" s="13"/>
      <c r="C697" s="117"/>
      <c r="D697" s="118"/>
    </row>
    <row r="698" ht="15.75" customHeight="1">
      <c r="B698" s="13"/>
      <c r="C698" s="117"/>
      <c r="D698" s="118"/>
    </row>
    <row r="699" ht="15.75" customHeight="1">
      <c r="B699" s="13"/>
      <c r="C699" s="117"/>
      <c r="D699" s="118"/>
    </row>
    <row r="700" ht="15.75" customHeight="1">
      <c r="B700" s="13"/>
      <c r="C700" s="117"/>
      <c r="D700" s="118"/>
    </row>
    <row r="701" ht="15.75" customHeight="1">
      <c r="B701" s="13"/>
      <c r="C701" s="117"/>
      <c r="D701" s="118"/>
    </row>
    <row r="702" ht="15.75" customHeight="1">
      <c r="B702" s="13"/>
      <c r="C702" s="117"/>
      <c r="D702" s="118"/>
    </row>
    <row r="703" ht="15.75" customHeight="1">
      <c r="B703" s="13"/>
      <c r="C703" s="117"/>
      <c r="D703" s="118"/>
    </row>
    <row r="704" ht="15.75" customHeight="1">
      <c r="B704" s="13"/>
      <c r="C704" s="117"/>
      <c r="D704" s="118"/>
    </row>
    <row r="705" ht="15.75" customHeight="1">
      <c r="B705" s="13"/>
      <c r="C705" s="117"/>
      <c r="D705" s="118"/>
    </row>
    <row r="706" ht="15.75" customHeight="1">
      <c r="B706" s="13"/>
      <c r="C706" s="117"/>
      <c r="D706" s="118"/>
    </row>
    <row r="707" ht="15.75" customHeight="1">
      <c r="B707" s="13"/>
      <c r="C707" s="117"/>
      <c r="D707" s="118"/>
    </row>
    <row r="708" ht="15.75" customHeight="1">
      <c r="B708" s="13"/>
      <c r="C708" s="117"/>
      <c r="D708" s="118"/>
    </row>
    <row r="709" ht="15.75" customHeight="1">
      <c r="B709" s="13"/>
      <c r="C709" s="117"/>
      <c r="D709" s="118"/>
    </row>
    <row r="710" ht="15.75" customHeight="1">
      <c r="B710" s="13"/>
      <c r="C710" s="117"/>
      <c r="D710" s="118"/>
    </row>
    <row r="711" ht="15.75" customHeight="1">
      <c r="B711" s="13"/>
      <c r="C711" s="117"/>
      <c r="D711" s="118"/>
    </row>
    <row r="712" ht="15.75" customHeight="1">
      <c r="B712" s="13"/>
      <c r="C712" s="117"/>
      <c r="D712" s="118"/>
    </row>
    <row r="713" ht="15.75" customHeight="1">
      <c r="B713" s="13"/>
      <c r="C713" s="117"/>
      <c r="D713" s="118"/>
    </row>
    <row r="714" ht="15.75" customHeight="1">
      <c r="B714" s="13"/>
      <c r="C714" s="117"/>
      <c r="D714" s="118"/>
    </row>
    <row r="715" ht="15.75" customHeight="1">
      <c r="B715" s="13"/>
      <c r="C715" s="117"/>
      <c r="D715" s="118"/>
    </row>
    <row r="716" ht="15.75" customHeight="1">
      <c r="B716" s="13"/>
      <c r="C716" s="117"/>
      <c r="D716" s="118"/>
    </row>
    <row r="717" ht="15.75" customHeight="1">
      <c r="B717" s="13"/>
      <c r="C717" s="117"/>
      <c r="D717" s="118"/>
    </row>
    <row r="718" ht="15.75" customHeight="1">
      <c r="B718" s="13"/>
      <c r="C718" s="117"/>
      <c r="D718" s="118"/>
    </row>
    <row r="719" ht="15.75" customHeight="1">
      <c r="B719" s="13"/>
      <c r="C719" s="117"/>
      <c r="D719" s="118"/>
    </row>
    <row r="720" ht="15.75" customHeight="1">
      <c r="B720" s="13"/>
      <c r="C720" s="117"/>
      <c r="D720" s="118"/>
    </row>
    <row r="721" ht="15.75" customHeight="1">
      <c r="B721" s="13"/>
      <c r="C721" s="117"/>
      <c r="D721" s="118"/>
    </row>
    <row r="722" ht="15.75" customHeight="1">
      <c r="B722" s="13"/>
      <c r="C722" s="117"/>
      <c r="D722" s="118"/>
    </row>
    <row r="723" ht="15.75" customHeight="1">
      <c r="B723" s="13"/>
      <c r="C723" s="117"/>
      <c r="D723" s="118"/>
    </row>
    <row r="724" ht="15.75" customHeight="1">
      <c r="B724" s="13"/>
      <c r="C724" s="117"/>
      <c r="D724" s="118"/>
    </row>
    <row r="725" ht="15.75" customHeight="1">
      <c r="B725" s="13"/>
      <c r="C725" s="117"/>
      <c r="D725" s="118"/>
    </row>
    <row r="726" ht="15.75" customHeight="1">
      <c r="B726" s="13"/>
      <c r="C726" s="117"/>
      <c r="D726" s="118"/>
    </row>
    <row r="727" ht="15.75" customHeight="1">
      <c r="B727" s="13"/>
      <c r="C727" s="117"/>
      <c r="D727" s="118"/>
    </row>
    <row r="728" ht="15.75" customHeight="1">
      <c r="B728" s="13"/>
      <c r="C728" s="117"/>
      <c r="D728" s="118"/>
    </row>
    <row r="729" ht="15.75" customHeight="1">
      <c r="B729" s="13"/>
      <c r="C729" s="117"/>
      <c r="D729" s="118"/>
    </row>
    <row r="730" ht="15.75" customHeight="1">
      <c r="B730" s="13"/>
      <c r="C730" s="117"/>
      <c r="D730" s="118"/>
    </row>
    <row r="731" ht="15.75" customHeight="1">
      <c r="B731" s="13"/>
      <c r="C731" s="117"/>
      <c r="D731" s="118"/>
    </row>
    <row r="732" ht="15.75" customHeight="1">
      <c r="B732" s="13"/>
      <c r="C732" s="117"/>
      <c r="D732" s="118"/>
    </row>
    <row r="733" ht="15.75" customHeight="1">
      <c r="B733" s="13"/>
      <c r="C733" s="117"/>
      <c r="D733" s="118"/>
    </row>
    <row r="734" ht="15.75" customHeight="1">
      <c r="B734" s="13"/>
      <c r="C734" s="117"/>
      <c r="D734" s="118"/>
    </row>
    <row r="735" ht="15.75" customHeight="1">
      <c r="B735" s="13"/>
      <c r="C735" s="117"/>
      <c r="D735" s="118"/>
    </row>
    <row r="736" ht="15.75" customHeight="1">
      <c r="B736" s="13"/>
      <c r="C736" s="117"/>
      <c r="D736" s="118"/>
    </row>
    <row r="737" ht="15.75" customHeight="1">
      <c r="B737" s="13"/>
      <c r="C737" s="117"/>
      <c r="D737" s="118"/>
    </row>
    <row r="738" ht="15.75" customHeight="1">
      <c r="B738" s="13"/>
      <c r="C738" s="117"/>
      <c r="D738" s="118"/>
    </row>
    <row r="739" ht="15.75" customHeight="1">
      <c r="B739" s="13"/>
      <c r="C739" s="117"/>
      <c r="D739" s="118"/>
    </row>
    <row r="740" ht="15.75" customHeight="1">
      <c r="B740" s="13"/>
      <c r="C740" s="117"/>
      <c r="D740" s="118"/>
    </row>
    <row r="741" ht="15.75" customHeight="1">
      <c r="B741" s="13"/>
      <c r="C741" s="117"/>
      <c r="D741" s="118"/>
    </row>
    <row r="742" ht="15.75" customHeight="1">
      <c r="B742" s="13"/>
      <c r="C742" s="117"/>
      <c r="D742" s="118"/>
    </row>
    <row r="743" ht="15.75" customHeight="1">
      <c r="B743" s="13"/>
      <c r="C743" s="117"/>
      <c r="D743" s="118"/>
    </row>
    <row r="744" ht="15.75" customHeight="1">
      <c r="B744" s="13"/>
      <c r="C744" s="117"/>
      <c r="D744" s="118"/>
    </row>
    <row r="745" ht="15.75" customHeight="1">
      <c r="B745" s="13"/>
      <c r="C745" s="117"/>
      <c r="D745" s="118"/>
    </row>
    <row r="746" ht="15.75" customHeight="1">
      <c r="B746" s="13"/>
      <c r="C746" s="117"/>
      <c r="D746" s="118"/>
    </row>
    <row r="747" ht="15.75" customHeight="1">
      <c r="B747" s="13"/>
      <c r="C747" s="117"/>
      <c r="D747" s="118"/>
    </row>
    <row r="748" ht="15.75" customHeight="1">
      <c r="B748" s="13"/>
      <c r="C748" s="117"/>
      <c r="D748" s="118"/>
    </row>
    <row r="749" ht="15.75" customHeight="1">
      <c r="B749" s="13"/>
      <c r="C749" s="117"/>
      <c r="D749" s="118"/>
    </row>
    <row r="750" ht="15.75" customHeight="1">
      <c r="B750" s="13"/>
      <c r="C750" s="117"/>
      <c r="D750" s="118"/>
    </row>
    <row r="751" ht="15.75" customHeight="1">
      <c r="B751" s="13"/>
      <c r="C751" s="117"/>
      <c r="D751" s="118"/>
    </row>
    <row r="752" ht="15.75" customHeight="1">
      <c r="B752" s="13"/>
      <c r="C752" s="117"/>
      <c r="D752" s="118"/>
    </row>
    <row r="753" ht="15.75" customHeight="1">
      <c r="B753" s="13"/>
      <c r="C753" s="117"/>
      <c r="D753" s="118"/>
    </row>
    <row r="754" ht="15.75" customHeight="1">
      <c r="B754" s="13"/>
      <c r="C754" s="117"/>
      <c r="D754" s="118"/>
    </row>
    <row r="755" ht="15.75" customHeight="1">
      <c r="B755" s="13"/>
      <c r="C755" s="117"/>
      <c r="D755" s="118"/>
    </row>
    <row r="756" ht="15.75" customHeight="1">
      <c r="B756" s="13"/>
      <c r="C756" s="117"/>
      <c r="D756" s="118"/>
    </row>
    <row r="757" ht="15.75" customHeight="1">
      <c r="B757" s="13"/>
      <c r="C757" s="117"/>
      <c r="D757" s="118"/>
    </row>
    <row r="758" ht="15.75" customHeight="1">
      <c r="B758" s="13"/>
      <c r="C758" s="117"/>
      <c r="D758" s="118"/>
    </row>
    <row r="759" ht="15.75" customHeight="1">
      <c r="B759" s="13"/>
      <c r="C759" s="117"/>
      <c r="D759" s="118"/>
    </row>
    <row r="760" ht="15.75" customHeight="1">
      <c r="B760" s="13"/>
      <c r="C760" s="117"/>
      <c r="D760" s="118"/>
    </row>
    <row r="761" ht="15.75" customHeight="1">
      <c r="B761" s="13"/>
      <c r="C761" s="117"/>
      <c r="D761" s="118"/>
    </row>
    <row r="762" ht="15.75" customHeight="1">
      <c r="B762" s="13"/>
      <c r="C762" s="117"/>
      <c r="D762" s="118"/>
    </row>
    <row r="763" ht="15.75" customHeight="1">
      <c r="B763" s="13"/>
      <c r="C763" s="117"/>
      <c r="D763" s="118"/>
    </row>
    <row r="764" ht="15.75" customHeight="1">
      <c r="B764" s="13"/>
      <c r="C764" s="117"/>
      <c r="D764" s="118"/>
    </row>
    <row r="765" ht="15.75" customHeight="1">
      <c r="B765" s="13"/>
      <c r="C765" s="117"/>
      <c r="D765" s="118"/>
    </row>
    <row r="766" ht="15.75" customHeight="1">
      <c r="B766" s="13"/>
      <c r="C766" s="117"/>
      <c r="D766" s="118"/>
    </row>
    <row r="767" ht="15.75" customHeight="1">
      <c r="B767" s="13"/>
      <c r="C767" s="117"/>
      <c r="D767" s="118"/>
    </row>
    <row r="768" ht="15.75" customHeight="1">
      <c r="B768" s="13"/>
      <c r="C768" s="117"/>
      <c r="D768" s="118"/>
    </row>
    <row r="769" ht="15.75" customHeight="1">
      <c r="B769" s="13"/>
      <c r="C769" s="117"/>
      <c r="D769" s="118"/>
    </row>
    <row r="770" ht="15.75" customHeight="1">
      <c r="B770" s="13"/>
      <c r="C770" s="117"/>
      <c r="D770" s="118"/>
    </row>
    <row r="771" ht="15.75" customHeight="1">
      <c r="B771" s="13"/>
      <c r="C771" s="117"/>
      <c r="D771" s="118"/>
    </row>
    <row r="772" ht="15.75" customHeight="1">
      <c r="B772" s="13"/>
      <c r="C772" s="117"/>
      <c r="D772" s="118"/>
    </row>
    <row r="773" ht="15.75" customHeight="1">
      <c r="B773" s="13"/>
      <c r="C773" s="117"/>
      <c r="D773" s="118"/>
    </row>
    <row r="774" ht="15.75" customHeight="1">
      <c r="B774" s="13"/>
      <c r="C774" s="117"/>
      <c r="D774" s="118"/>
    </row>
    <row r="775" ht="15.75" customHeight="1">
      <c r="B775" s="13"/>
      <c r="C775" s="117"/>
      <c r="D775" s="118"/>
    </row>
    <row r="776" ht="15.75" customHeight="1">
      <c r="B776" s="13"/>
      <c r="C776" s="117"/>
      <c r="D776" s="118"/>
    </row>
    <row r="777" ht="15.75" customHeight="1">
      <c r="B777" s="13"/>
      <c r="C777" s="117"/>
      <c r="D777" s="118"/>
    </row>
    <row r="778" ht="15.75" customHeight="1">
      <c r="B778" s="13"/>
      <c r="C778" s="117"/>
      <c r="D778" s="118"/>
    </row>
    <row r="779" ht="15.75" customHeight="1">
      <c r="B779" s="13"/>
      <c r="C779" s="117"/>
      <c r="D779" s="118"/>
    </row>
    <row r="780" ht="15.75" customHeight="1">
      <c r="B780" s="13"/>
      <c r="C780" s="117"/>
      <c r="D780" s="118"/>
    </row>
    <row r="781" ht="15.75" customHeight="1">
      <c r="B781" s="13"/>
      <c r="C781" s="117"/>
      <c r="D781" s="118"/>
    </row>
    <row r="782" ht="15.75" customHeight="1">
      <c r="B782" s="13"/>
      <c r="C782" s="117"/>
      <c r="D782" s="118"/>
    </row>
    <row r="783" ht="15.75" customHeight="1">
      <c r="B783" s="13"/>
      <c r="C783" s="117"/>
      <c r="D783" s="118"/>
    </row>
    <row r="784" ht="15.75" customHeight="1">
      <c r="B784" s="13"/>
      <c r="C784" s="117"/>
      <c r="D784" s="118"/>
    </row>
    <row r="785" ht="15.75" customHeight="1">
      <c r="B785" s="13"/>
      <c r="C785" s="117"/>
      <c r="D785" s="118"/>
    </row>
    <row r="786" ht="15.75" customHeight="1">
      <c r="B786" s="13"/>
      <c r="C786" s="117"/>
      <c r="D786" s="118"/>
    </row>
    <row r="787" ht="15.75" customHeight="1">
      <c r="B787" s="13"/>
      <c r="C787" s="117"/>
      <c r="D787" s="118"/>
    </row>
    <row r="788" ht="15.75" customHeight="1">
      <c r="B788" s="13"/>
      <c r="C788" s="117"/>
      <c r="D788" s="118"/>
    </row>
    <row r="789" ht="15.75" customHeight="1">
      <c r="B789" s="13"/>
      <c r="C789" s="117"/>
      <c r="D789" s="118"/>
    </row>
    <row r="790" ht="15.75" customHeight="1">
      <c r="B790" s="13"/>
      <c r="C790" s="117"/>
      <c r="D790" s="118"/>
    </row>
    <row r="791" ht="15.75" customHeight="1">
      <c r="B791" s="13"/>
      <c r="C791" s="117"/>
      <c r="D791" s="118"/>
    </row>
    <row r="792" ht="15.75" customHeight="1">
      <c r="B792" s="13"/>
      <c r="C792" s="117"/>
      <c r="D792" s="118"/>
    </row>
    <row r="793" ht="15.75" customHeight="1">
      <c r="B793" s="13"/>
      <c r="C793" s="117"/>
      <c r="D793" s="118"/>
    </row>
    <row r="794" ht="15.75" customHeight="1">
      <c r="B794" s="13"/>
      <c r="C794" s="117"/>
      <c r="D794" s="118"/>
    </row>
    <row r="795" ht="15.75" customHeight="1">
      <c r="B795" s="13"/>
      <c r="C795" s="117"/>
      <c r="D795" s="118"/>
    </row>
    <row r="796" ht="15.75" customHeight="1">
      <c r="B796" s="13"/>
      <c r="C796" s="117"/>
      <c r="D796" s="118"/>
    </row>
    <row r="797" ht="15.75" customHeight="1">
      <c r="B797" s="13"/>
      <c r="C797" s="117"/>
      <c r="D797" s="118"/>
    </row>
    <row r="798" ht="15.75" customHeight="1">
      <c r="B798" s="13"/>
      <c r="C798" s="117"/>
      <c r="D798" s="118"/>
    </row>
    <row r="799" ht="15.75" customHeight="1">
      <c r="B799" s="13"/>
      <c r="C799" s="117"/>
      <c r="D799" s="118"/>
    </row>
    <row r="800" ht="15.75" customHeight="1">
      <c r="B800" s="13"/>
      <c r="C800" s="117"/>
      <c r="D800" s="118"/>
    </row>
    <row r="801" ht="15.75" customHeight="1">
      <c r="B801" s="13"/>
      <c r="C801" s="117"/>
      <c r="D801" s="118"/>
    </row>
    <row r="802" ht="15.75" customHeight="1">
      <c r="B802" s="13"/>
      <c r="C802" s="117"/>
      <c r="D802" s="118"/>
    </row>
    <row r="803" ht="15.75" customHeight="1">
      <c r="B803" s="13"/>
      <c r="C803" s="117"/>
      <c r="D803" s="118"/>
    </row>
    <row r="804" ht="15.75" customHeight="1">
      <c r="B804" s="13"/>
      <c r="C804" s="117"/>
      <c r="D804" s="118"/>
    </row>
    <row r="805" ht="15.75" customHeight="1">
      <c r="B805" s="13"/>
      <c r="C805" s="117"/>
      <c r="D805" s="118"/>
    </row>
    <row r="806" ht="15.75" customHeight="1">
      <c r="B806" s="13"/>
      <c r="C806" s="117"/>
      <c r="D806" s="118"/>
    </row>
    <row r="807" ht="15.75" customHeight="1">
      <c r="B807" s="13"/>
      <c r="C807" s="117"/>
      <c r="D807" s="118"/>
    </row>
    <row r="808" ht="15.75" customHeight="1">
      <c r="B808" s="13"/>
      <c r="C808" s="117"/>
      <c r="D808" s="118"/>
    </row>
    <row r="809" ht="15.75" customHeight="1">
      <c r="B809" s="13"/>
      <c r="C809" s="117"/>
      <c r="D809" s="118"/>
    </row>
    <row r="810" ht="15.75" customHeight="1">
      <c r="B810" s="13"/>
      <c r="C810" s="117"/>
      <c r="D810" s="118"/>
    </row>
    <row r="811" ht="15.75" customHeight="1">
      <c r="B811" s="13"/>
      <c r="C811" s="117"/>
      <c r="D811" s="118"/>
    </row>
    <row r="812" ht="15.75" customHeight="1">
      <c r="B812" s="13"/>
      <c r="C812" s="117"/>
      <c r="D812" s="118"/>
    </row>
    <row r="813" ht="15.75" customHeight="1">
      <c r="B813" s="13"/>
      <c r="C813" s="117"/>
      <c r="D813" s="118"/>
    </row>
    <row r="814" ht="15.75" customHeight="1">
      <c r="B814" s="13"/>
      <c r="C814" s="117"/>
      <c r="D814" s="118"/>
    </row>
    <row r="815" ht="15.75" customHeight="1">
      <c r="B815" s="13"/>
      <c r="C815" s="117"/>
      <c r="D815" s="118"/>
    </row>
    <row r="816" ht="15.75" customHeight="1">
      <c r="B816" s="13"/>
      <c r="C816" s="117"/>
      <c r="D816" s="118"/>
    </row>
    <row r="817" ht="15.75" customHeight="1">
      <c r="B817" s="13"/>
      <c r="C817" s="117"/>
      <c r="D817" s="118"/>
    </row>
    <row r="818" ht="15.75" customHeight="1">
      <c r="B818" s="13"/>
      <c r="C818" s="117"/>
      <c r="D818" s="118"/>
    </row>
    <row r="819" ht="15.75" customHeight="1">
      <c r="B819" s="13"/>
      <c r="C819" s="117"/>
      <c r="D819" s="118"/>
    </row>
    <row r="820" ht="15.75" customHeight="1">
      <c r="B820" s="13"/>
      <c r="C820" s="117"/>
      <c r="D820" s="118"/>
    </row>
    <row r="821" ht="15.75" customHeight="1">
      <c r="B821" s="13"/>
      <c r="C821" s="117"/>
      <c r="D821" s="118"/>
    </row>
    <row r="822" ht="15.75" customHeight="1">
      <c r="B822" s="13"/>
      <c r="C822" s="117"/>
      <c r="D822" s="118"/>
    </row>
    <row r="823" ht="15.75" customHeight="1">
      <c r="B823" s="13"/>
      <c r="C823" s="117"/>
      <c r="D823" s="118"/>
    </row>
    <row r="824" ht="15.75" customHeight="1">
      <c r="B824" s="13"/>
      <c r="C824" s="117"/>
      <c r="D824" s="118"/>
    </row>
    <row r="825" ht="15.75" customHeight="1">
      <c r="B825" s="13"/>
      <c r="C825" s="117"/>
      <c r="D825" s="118"/>
    </row>
    <row r="826" ht="15.75" customHeight="1">
      <c r="B826" s="13"/>
      <c r="C826" s="117"/>
      <c r="D826" s="118"/>
    </row>
    <row r="827" ht="15.75" customHeight="1">
      <c r="B827" s="13"/>
      <c r="C827" s="117"/>
      <c r="D827" s="118"/>
    </row>
    <row r="828" ht="15.75" customHeight="1">
      <c r="B828" s="13"/>
      <c r="C828" s="117"/>
      <c r="D828" s="118"/>
    </row>
    <row r="829" ht="15.75" customHeight="1">
      <c r="B829" s="13"/>
      <c r="C829" s="117"/>
      <c r="D829" s="118"/>
    </row>
    <row r="830" ht="15.75" customHeight="1">
      <c r="B830" s="13"/>
      <c r="C830" s="117"/>
      <c r="D830" s="118"/>
    </row>
    <row r="831" ht="15.75" customHeight="1">
      <c r="B831" s="13"/>
      <c r="C831" s="117"/>
      <c r="D831" s="118"/>
    </row>
    <row r="832" ht="15.75" customHeight="1">
      <c r="B832" s="13"/>
      <c r="C832" s="117"/>
      <c r="D832" s="118"/>
    </row>
    <row r="833" ht="15.75" customHeight="1">
      <c r="B833" s="13"/>
      <c r="C833" s="117"/>
      <c r="D833" s="118"/>
    </row>
    <row r="834" ht="15.75" customHeight="1">
      <c r="B834" s="13"/>
      <c r="C834" s="117"/>
      <c r="D834" s="118"/>
    </row>
    <row r="835" ht="15.75" customHeight="1">
      <c r="B835" s="13"/>
      <c r="C835" s="117"/>
      <c r="D835" s="118"/>
    </row>
    <row r="836" ht="15.75" customHeight="1">
      <c r="B836" s="13"/>
      <c r="C836" s="117"/>
      <c r="D836" s="118"/>
    </row>
    <row r="837" ht="15.75" customHeight="1">
      <c r="B837" s="13"/>
      <c r="C837" s="117"/>
      <c r="D837" s="118"/>
    </row>
    <row r="838" ht="15.75" customHeight="1">
      <c r="B838" s="13"/>
      <c r="C838" s="117"/>
      <c r="D838" s="118"/>
    </row>
    <row r="839" ht="15.75" customHeight="1">
      <c r="B839" s="13"/>
      <c r="C839" s="117"/>
      <c r="D839" s="118"/>
    </row>
    <row r="840" ht="15.75" customHeight="1">
      <c r="B840" s="13"/>
      <c r="C840" s="117"/>
      <c r="D840" s="118"/>
    </row>
    <row r="841" ht="15.75" customHeight="1">
      <c r="B841" s="13"/>
      <c r="C841" s="117"/>
      <c r="D841" s="118"/>
    </row>
    <row r="842" ht="15.75" customHeight="1">
      <c r="B842" s="13"/>
      <c r="C842" s="117"/>
      <c r="D842" s="118"/>
    </row>
    <row r="843" ht="15.75" customHeight="1">
      <c r="B843" s="13"/>
      <c r="C843" s="117"/>
      <c r="D843" s="118"/>
    </row>
    <row r="844" ht="15.75" customHeight="1">
      <c r="B844" s="13"/>
      <c r="C844" s="117"/>
      <c r="D844" s="118"/>
    </row>
    <row r="845" ht="15.75" customHeight="1">
      <c r="B845" s="13"/>
      <c r="C845" s="117"/>
      <c r="D845" s="118"/>
    </row>
    <row r="846" ht="15.75" customHeight="1">
      <c r="B846" s="13"/>
      <c r="C846" s="117"/>
      <c r="D846" s="118"/>
    </row>
    <row r="847" ht="15.75" customHeight="1">
      <c r="B847" s="13"/>
      <c r="C847" s="117"/>
      <c r="D847" s="118"/>
    </row>
    <row r="848" ht="15.75" customHeight="1">
      <c r="B848" s="13"/>
      <c r="C848" s="117"/>
      <c r="D848" s="118"/>
    </row>
    <row r="849" ht="15.75" customHeight="1">
      <c r="B849" s="13"/>
      <c r="C849" s="117"/>
      <c r="D849" s="118"/>
    </row>
    <row r="850" ht="15.75" customHeight="1">
      <c r="B850" s="13"/>
      <c r="C850" s="117"/>
      <c r="D850" s="118"/>
    </row>
    <row r="851" ht="15.75" customHeight="1">
      <c r="B851" s="13"/>
      <c r="C851" s="117"/>
      <c r="D851" s="118"/>
    </row>
    <row r="852" ht="15.75" customHeight="1">
      <c r="B852" s="13"/>
      <c r="C852" s="117"/>
      <c r="D852" s="118"/>
    </row>
    <row r="853" ht="15.75" customHeight="1">
      <c r="B853" s="13"/>
      <c r="C853" s="117"/>
      <c r="D853" s="118"/>
    </row>
    <row r="854" ht="15.75" customHeight="1">
      <c r="B854" s="13"/>
      <c r="C854" s="117"/>
      <c r="D854" s="118"/>
    </row>
    <row r="855" ht="15.75" customHeight="1">
      <c r="B855" s="13"/>
      <c r="C855" s="117"/>
      <c r="D855" s="118"/>
    </row>
    <row r="856" ht="15.75" customHeight="1">
      <c r="B856" s="13"/>
      <c r="C856" s="117"/>
      <c r="D856" s="118"/>
    </row>
    <row r="857" ht="15.75" customHeight="1">
      <c r="B857" s="13"/>
      <c r="C857" s="117"/>
      <c r="D857" s="118"/>
    </row>
    <row r="858" ht="15.75" customHeight="1">
      <c r="B858" s="13"/>
      <c r="C858" s="117"/>
      <c r="D858" s="118"/>
    </row>
    <row r="859" ht="15.75" customHeight="1">
      <c r="B859" s="13"/>
      <c r="C859" s="117"/>
      <c r="D859" s="118"/>
    </row>
    <row r="860" ht="15.75" customHeight="1">
      <c r="B860" s="13"/>
      <c r="C860" s="117"/>
      <c r="D860" s="118"/>
    </row>
    <row r="861" ht="15.75" customHeight="1">
      <c r="B861" s="13"/>
      <c r="C861" s="117"/>
      <c r="D861" s="118"/>
    </row>
    <row r="862" ht="15.75" customHeight="1">
      <c r="B862" s="13"/>
      <c r="C862" s="117"/>
      <c r="D862" s="118"/>
    </row>
    <row r="863" ht="15.75" customHeight="1">
      <c r="B863" s="13"/>
      <c r="C863" s="117"/>
      <c r="D863" s="118"/>
    </row>
    <row r="864" ht="15.75" customHeight="1">
      <c r="B864" s="13"/>
      <c r="C864" s="117"/>
      <c r="D864" s="118"/>
    </row>
    <row r="865" ht="15.75" customHeight="1">
      <c r="B865" s="13"/>
      <c r="C865" s="117"/>
      <c r="D865" s="118"/>
    </row>
    <row r="866" ht="15.75" customHeight="1">
      <c r="B866" s="13"/>
      <c r="C866" s="117"/>
      <c r="D866" s="118"/>
    </row>
    <row r="867" ht="15.75" customHeight="1">
      <c r="B867" s="13"/>
      <c r="C867" s="117"/>
      <c r="D867" s="118"/>
    </row>
    <row r="868" ht="15.75" customHeight="1">
      <c r="B868" s="13"/>
      <c r="C868" s="117"/>
      <c r="D868" s="118"/>
    </row>
    <row r="869" ht="15.75" customHeight="1">
      <c r="B869" s="13"/>
      <c r="C869" s="117"/>
      <c r="D869" s="118"/>
    </row>
    <row r="870" ht="15.75" customHeight="1">
      <c r="B870" s="13"/>
      <c r="C870" s="117"/>
      <c r="D870" s="118"/>
    </row>
    <row r="871" ht="15.75" customHeight="1">
      <c r="B871" s="13"/>
      <c r="C871" s="117"/>
      <c r="D871" s="118"/>
    </row>
    <row r="872" ht="15.75" customHeight="1">
      <c r="B872" s="13"/>
      <c r="C872" s="117"/>
      <c r="D872" s="118"/>
    </row>
    <row r="873" ht="15.75" customHeight="1">
      <c r="B873" s="13"/>
      <c r="C873" s="117"/>
      <c r="D873" s="118"/>
    </row>
    <row r="874" ht="15.75" customHeight="1">
      <c r="B874" s="13"/>
      <c r="C874" s="117"/>
      <c r="D874" s="118"/>
    </row>
    <row r="875" ht="15.75" customHeight="1">
      <c r="B875" s="13"/>
      <c r="C875" s="117"/>
      <c r="D875" s="118"/>
    </row>
    <row r="876" ht="15.75" customHeight="1">
      <c r="B876" s="13"/>
      <c r="C876" s="117"/>
      <c r="D876" s="118"/>
    </row>
    <row r="877" ht="15.75" customHeight="1">
      <c r="B877" s="13"/>
      <c r="C877" s="117"/>
      <c r="D877" s="118"/>
    </row>
    <row r="878" ht="15.75" customHeight="1">
      <c r="B878" s="13"/>
      <c r="C878" s="117"/>
      <c r="D878" s="118"/>
    </row>
    <row r="879" ht="15.75" customHeight="1">
      <c r="B879" s="13"/>
      <c r="C879" s="117"/>
      <c r="D879" s="118"/>
    </row>
    <row r="880" ht="15.75" customHeight="1">
      <c r="B880" s="13"/>
      <c r="C880" s="117"/>
      <c r="D880" s="118"/>
    </row>
    <row r="881" ht="15.75" customHeight="1">
      <c r="B881" s="13"/>
      <c r="C881" s="117"/>
      <c r="D881" s="118"/>
    </row>
    <row r="882" ht="15.75" customHeight="1">
      <c r="B882" s="13"/>
      <c r="C882" s="117"/>
      <c r="D882" s="118"/>
    </row>
    <row r="883" ht="15.75" customHeight="1">
      <c r="B883" s="13"/>
      <c r="C883" s="117"/>
      <c r="D883" s="118"/>
    </row>
    <row r="884" ht="15.75" customHeight="1">
      <c r="B884" s="13"/>
      <c r="C884" s="117"/>
      <c r="D884" s="118"/>
    </row>
    <row r="885" ht="15.75" customHeight="1">
      <c r="B885" s="13"/>
      <c r="C885" s="117"/>
      <c r="D885" s="118"/>
    </row>
    <row r="886" ht="15.75" customHeight="1">
      <c r="B886" s="13"/>
      <c r="C886" s="117"/>
      <c r="D886" s="118"/>
    </row>
    <row r="887" ht="15.75" customHeight="1">
      <c r="B887" s="13"/>
      <c r="C887" s="117"/>
      <c r="D887" s="118"/>
    </row>
    <row r="888" ht="15.75" customHeight="1">
      <c r="B888" s="13"/>
      <c r="C888" s="117"/>
      <c r="D888" s="118"/>
    </row>
    <row r="889" ht="15.75" customHeight="1">
      <c r="B889" s="13"/>
      <c r="C889" s="117"/>
      <c r="D889" s="118"/>
    </row>
    <row r="890" ht="15.75" customHeight="1">
      <c r="B890" s="13"/>
      <c r="C890" s="117"/>
      <c r="D890" s="118"/>
    </row>
    <row r="891" ht="15.75" customHeight="1">
      <c r="B891" s="13"/>
      <c r="C891" s="117"/>
      <c r="D891" s="118"/>
    </row>
    <row r="892" ht="15.75" customHeight="1">
      <c r="B892" s="13"/>
      <c r="C892" s="117"/>
      <c r="D892" s="118"/>
    </row>
    <row r="893" ht="15.75" customHeight="1">
      <c r="B893" s="13"/>
      <c r="C893" s="117"/>
      <c r="D893" s="118"/>
    </row>
    <row r="894" ht="15.75" customHeight="1">
      <c r="B894" s="13"/>
      <c r="C894" s="117"/>
      <c r="D894" s="118"/>
    </row>
    <row r="895" ht="15.75" customHeight="1">
      <c r="B895" s="13"/>
      <c r="C895" s="117"/>
      <c r="D895" s="118"/>
    </row>
    <row r="896" ht="15.75" customHeight="1">
      <c r="B896" s="13"/>
      <c r="C896" s="117"/>
      <c r="D896" s="118"/>
    </row>
    <row r="897" ht="15.75" customHeight="1">
      <c r="B897" s="13"/>
      <c r="C897" s="117"/>
      <c r="D897" s="118"/>
    </row>
    <row r="898" ht="15.75" customHeight="1">
      <c r="B898" s="13"/>
      <c r="C898" s="117"/>
      <c r="D898" s="118"/>
    </row>
    <row r="899" ht="15.75" customHeight="1">
      <c r="B899" s="13"/>
      <c r="C899" s="117"/>
      <c r="D899" s="118"/>
    </row>
    <row r="900" ht="15.75" customHeight="1">
      <c r="B900" s="13"/>
      <c r="C900" s="117"/>
      <c r="D900" s="118"/>
    </row>
    <row r="901" ht="15.75" customHeight="1">
      <c r="B901" s="13"/>
      <c r="C901" s="117"/>
      <c r="D901" s="118"/>
    </row>
    <row r="902" ht="15.75" customHeight="1">
      <c r="B902" s="13"/>
      <c r="C902" s="117"/>
      <c r="D902" s="118"/>
    </row>
    <row r="903" ht="15.75" customHeight="1">
      <c r="B903" s="13"/>
      <c r="C903" s="117"/>
      <c r="D903" s="118"/>
    </row>
    <row r="904" ht="15.75" customHeight="1">
      <c r="B904" s="13"/>
      <c r="C904" s="117"/>
      <c r="D904" s="118"/>
    </row>
    <row r="905" ht="15.75" customHeight="1">
      <c r="B905" s="13"/>
      <c r="C905" s="117"/>
      <c r="D905" s="118"/>
    </row>
    <row r="906" ht="15.75" customHeight="1">
      <c r="B906" s="13"/>
      <c r="C906" s="117"/>
      <c r="D906" s="118"/>
    </row>
    <row r="907" ht="15.75" customHeight="1">
      <c r="B907" s="13"/>
      <c r="C907" s="117"/>
      <c r="D907" s="118"/>
    </row>
    <row r="908" ht="15.75" customHeight="1">
      <c r="B908" s="13"/>
      <c r="C908" s="117"/>
      <c r="D908" s="118"/>
    </row>
    <row r="909" ht="15.75" customHeight="1">
      <c r="B909" s="13"/>
      <c r="C909" s="117"/>
      <c r="D909" s="118"/>
    </row>
    <row r="910" ht="15.75" customHeight="1">
      <c r="B910" s="13"/>
      <c r="C910" s="117"/>
      <c r="D910" s="118"/>
    </row>
    <row r="911" ht="15.75" customHeight="1">
      <c r="B911" s="13"/>
      <c r="C911" s="117"/>
      <c r="D911" s="118"/>
    </row>
    <row r="912" ht="15.75" customHeight="1">
      <c r="B912" s="13"/>
      <c r="C912" s="117"/>
      <c r="D912" s="118"/>
    </row>
    <row r="913" ht="15.75" customHeight="1">
      <c r="B913" s="13"/>
      <c r="C913" s="117"/>
      <c r="D913" s="118"/>
    </row>
    <row r="914" ht="15.75" customHeight="1">
      <c r="B914" s="13"/>
      <c r="C914" s="117"/>
      <c r="D914" s="118"/>
    </row>
    <row r="915" ht="15.75" customHeight="1">
      <c r="B915" s="13"/>
      <c r="C915" s="117"/>
      <c r="D915" s="118"/>
    </row>
    <row r="916" ht="15.75" customHeight="1">
      <c r="B916" s="13"/>
      <c r="C916" s="117"/>
      <c r="D916" s="118"/>
    </row>
    <row r="917" ht="15.75" customHeight="1">
      <c r="B917" s="13"/>
      <c r="C917" s="117"/>
      <c r="D917" s="118"/>
    </row>
    <row r="918" ht="15.75" customHeight="1">
      <c r="B918" s="13"/>
      <c r="C918" s="117"/>
      <c r="D918" s="118"/>
    </row>
    <row r="919" ht="15.75" customHeight="1">
      <c r="B919" s="13"/>
      <c r="C919" s="117"/>
      <c r="D919" s="118"/>
    </row>
    <row r="920" ht="15.75" customHeight="1">
      <c r="B920" s="13"/>
      <c r="C920" s="117"/>
      <c r="D920" s="118"/>
    </row>
    <row r="921" ht="15.75" customHeight="1">
      <c r="B921" s="13"/>
      <c r="C921" s="117"/>
      <c r="D921" s="118"/>
    </row>
    <row r="922" ht="15.75" customHeight="1">
      <c r="B922" s="13"/>
      <c r="C922" s="117"/>
      <c r="D922" s="118"/>
    </row>
    <row r="923" ht="15.75" customHeight="1">
      <c r="B923" s="13"/>
      <c r="C923" s="117"/>
      <c r="D923" s="118"/>
    </row>
    <row r="924" ht="15.75" customHeight="1">
      <c r="B924" s="13"/>
      <c r="C924" s="117"/>
      <c r="D924" s="118"/>
    </row>
    <row r="925" ht="15.75" customHeight="1">
      <c r="B925" s="13"/>
      <c r="C925" s="117"/>
      <c r="D925" s="118"/>
    </row>
    <row r="926" ht="15.75" customHeight="1">
      <c r="B926" s="13"/>
      <c r="C926" s="117"/>
      <c r="D926" s="118"/>
    </row>
    <row r="927" ht="15.75" customHeight="1">
      <c r="B927" s="13"/>
      <c r="C927" s="117"/>
      <c r="D927" s="118"/>
    </row>
    <row r="928" ht="15.75" customHeight="1">
      <c r="B928" s="13"/>
      <c r="C928" s="117"/>
      <c r="D928" s="118"/>
    </row>
    <row r="929" ht="15.75" customHeight="1">
      <c r="B929" s="13"/>
      <c r="C929" s="117"/>
      <c r="D929" s="118"/>
    </row>
    <row r="930" ht="15.75" customHeight="1">
      <c r="B930" s="13"/>
      <c r="C930" s="117"/>
      <c r="D930" s="118"/>
    </row>
    <row r="931" ht="15.75" customHeight="1">
      <c r="B931" s="13"/>
      <c r="C931" s="117"/>
      <c r="D931" s="118"/>
    </row>
    <row r="932" ht="15.75" customHeight="1">
      <c r="B932" s="13"/>
      <c r="C932" s="117"/>
      <c r="D932" s="118"/>
    </row>
    <row r="933" ht="15.75" customHeight="1">
      <c r="B933" s="13"/>
      <c r="C933" s="117"/>
      <c r="D933" s="118"/>
    </row>
    <row r="934" ht="15.75" customHeight="1">
      <c r="B934" s="13"/>
      <c r="C934" s="117"/>
      <c r="D934" s="118"/>
    </row>
    <row r="935" ht="15.75" customHeight="1">
      <c r="B935" s="13"/>
      <c r="C935" s="117"/>
      <c r="D935" s="118"/>
    </row>
    <row r="936" ht="15.75" customHeight="1">
      <c r="B936" s="13"/>
      <c r="C936" s="117"/>
      <c r="D936" s="118"/>
    </row>
    <row r="937" ht="15.75" customHeight="1">
      <c r="B937" s="13"/>
      <c r="C937" s="117"/>
      <c r="D937" s="118"/>
    </row>
    <row r="938" ht="15.75" customHeight="1">
      <c r="B938" s="13"/>
      <c r="C938" s="117"/>
      <c r="D938" s="118"/>
    </row>
    <row r="939" ht="15.75" customHeight="1">
      <c r="B939" s="13"/>
      <c r="C939" s="117"/>
      <c r="D939" s="118"/>
    </row>
    <row r="940" ht="15.75" customHeight="1">
      <c r="B940" s="13"/>
      <c r="C940" s="117"/>
      <c r="D940" s="118"/>
    </row>
    <row r="941" ht="15.75" customHeight="1">
      <c r="B941" s="13"/>
      <c r="C941" s="117"/>
      <c r="D941" s="118"/>
    </row>
    <row r="942" ht="15.75" customHeight="1">
      <c r="B942" s="13"/>
      <c r="C942" s="117"/>
      <c r="D942" s="118"/>
    </row>
    <row r="943" ht="15.75" customHeight="1">
      <c r="B943" s="13"/>
      <c r="C943" s="117"/>
      <c r="D943" s="118"/>
    </row>
    <row r="944" ht="15.75" customHeight="1">
      <c r="B944" s="13"/>
      <c r="C944" s="117"/>
      <c r="D944" s="118"/>
    </row>
    <row r="945" ht="15.75" customHeight="1">
      <c r="B945" s="13"/>
      <c r="C945" s="117"/>
      <c r="D945" s="118"/>
    </row>
    <row r="946" ht="15.75" customHeight="1">
      <c r="B946" s="13"/>
      <c r="C946" s="117"/>
      <c r="D946" s="118"/>
    </row>
    <row r="947" ht="15.75" customHeight="1">
      <c r="B947" s="13"/>
      <c r="C947" s="117"/>
      <c r="D947" s="118"/>
    </row>
    <row r="948" ht="15.75" customHeight="1">
      <c r="B948" s="13"/>
      <c r="C948" s="117"/>
      <c r="D948" s="118"/>
    </row>
    <row r="949" ht="15.75" customHeight="1">
      <c r="B949" s="13"/>
      <c r="C949" s="117"/>
      <c r="D949" s="118"/>
    </row>
    <row r="950" ht="15.75" customHeight="1">
      <c r="B950" s="13"/>
      <c r="C950" s="117"/>
      <c r="D950" s="118"/>
    </row>
    <row r="951" ht="15.75" customHeight="1">
      <c r="B951" s="13"/>
      <c r="C951" s="117"/>
      <c r="D951" s="118"/>
    </row>
    <row r="952" ht="15.75" customHeight="1">
      <c r="B952" s="13"/>
      <c r="C952" s="117"/>
      <c r="D952" s="118"/>
    </row>
    <row r="953" ht="15.75" customHeight="1">
      <c r="B953" s="13"/>
      <c r="C953" s="117"/>
      <c r="D953" s="118"/>
    </row>
    <row r="954" ht="15.75" customHeight="1">
      <c r="B954" s="13"/>
      <c r="C954" s="117"/>
      <c r="D954" s="118"/>
    </row>
    <row r="955" ht="15.75" customHeight="1">
      <c r="B955" s="13"/>
      <c r="C955" s="117"/>
      <c r="D955" s="118"/>
    </row>
    <row r="956" ht="15.75" customHeight="1">
      <c r="B956" s="13"/>
      <c r="C956" s="117"/>
      <c r="D956" s="118"/>
    </row>
    <row r="957" ht="15.75" customHeight="1">
      <c r="B957" s="13"/>
      <c r="C957" s="117"/>
      <c r="D957" s="118"/>
    </row>
    <row r="958" ht="15.75" customHeight="1">
      <c r="B958" s="13"/>
      <c r="C958" s="117"/>
      <c r="D958" s="118"/>
    </row>
    <row r="959" ht="15.75" customHeight="1">
      <c r="B959" s="13"/>
      <c r="C959" s="117"/>
      <c r="D959" s="118"/>
    </row>
    <row r="960" ht="15.75" customHeight="1">
      <c r="B960" s="13"/>
      <c r="C960" s="117"/>
      <c r="D960" s="118"/>
    </row>
    <row r="961" ht="15.75" customHeight="1">
      <c r="B961" s="13"/>
      <c r="C961" s="117"/>
      <c r="D961" s="118"/>
    </row>
    <row r="962" ht="15.75" customHeight="1">
      <c r="B962" s="13"/>
      <c r="C962" s="117"/>
      <c r="D962" s="118"/>
    </row>
    <row r="963" ht="15.75" customHeight="1">
      <c r="B963" s="13"/>
      <c r="C963" s="117"/>
      <c r="D963" s="118"/>
    </row>
    <row r="964" ht="15.75" customHeight="1">
      <c r="B964" s="13"/>
      <c r="C964" s="117"/>
      <c r="D964" s="118"/>
    </row>
    <row r="965" ht="15.75" customHeight="1">
      <c r="B965" s="13"/>
      <c r="C965" s="117"/>
      <c r="D965" s="118"/>
    </row>
    <row r="966" ht="15.75" customHeight="1">
      <c r="B966" s="13"/>
      <c r="C966" s="117"/>
      <c r="D966" s="118"/>
    </row>
    <row r="967" ht="15.75" customHeight="1">
      <c r="B967" s="13"/>
      <c r="C967" s="117"/>
      <c r="D967" s="118"/>
    </row>
    <row r="968" ht="15.75" customHeight="1">
      <c r="B968" s="13"/>
      <c r="C968" s="117"/>
      <c r="D968" s="118"/>
    </row>
    <row r="969" ht="15.75" customHeight="1">
      <c r="B969" s="13"/>
      <c r="C969" s="117"/>
      <c r="D969" s="118"/>
    </row>
    <row r="970" ht="15.75" customHeight="1">
      <c r="B970" s="13"/>
      <c r="C970" s="117"/>
      <c r="D970" s="118"/>
    </row>
    <row r="971" ht="15.75" customHeight="1">
      <c r="B971" s="13"/>
      <c r="C971" s="117"/>
      <c r="D971" s="118"/>
    </row>
    <row r="972" ht="15.75" customHeight="1">
      <c r="B972" s="13"/>
      <c r="C972" s="117"/>
      <c r="D972" s="118"/>
    </row>
    <row r="973" ht="15.75" customHeight="1">
      <c r="B973" s="13"/>
      <c r="C973" s="117"/>
      <c r="D973" s="118"/>
    </row>
    <row r="974" ht="15.75" customHeight="1">
      <c r="B974" s="13"/>
      <c r="C974" s="117"/>
      <c r="D974" s="118"/>
    </row>
    <row r="975" ht="15.75" customHeight="1">
      <c r="B975" s="13"/>
      <c r="C975" s="117"/>
      <c r="D975" s="118"/>
    </row>
    <row r="976" ht="15.75" customHeight="1">
      <c r="B976" s="13"/>
      <c r="C976" s="117"/>
      <c r="D976" s="118"/>
    </row>
    <row r="977" ht="15.75" customHeight="1">
      <c r="B977" s="13"/>
      <c r="C977" s="117"/>
      <c r="D977" s="118"/>
    </row>
    <row r="978" ht="15.75" customHeight="1">
      <c r="B978" s="13"/>
      <c r="C978" s="117"/>
      <c r="D978" s="118"/>
    </row>
    <row r="979" ht="15.75" customHeight="1">
      <c r="B979" s="13"/>
      <c r="C979" s="117"/>
      <c r="D979" s="118"/>
    </row>
    <row r="980" ht="15.75" customHeight="1">
      <c r="B980" s="13"/>
      <c r="C980" s="117"/>
      <c r="D980" s="118"/>
    </row>
    <row r="981" ht="15.75" customHeight="1">
      <c r="B981" s="13"/>
      <c r="C981" s="117"/>
      <c r="D981" s="118"/>
    </row>
    <row r="982" ht="15.75" customHeight="1">
      <c r="B982" s="13"/>
      <c r="C982" s="117"/>
      <c r="D982" s="118"/>
    </row>
    <row r="983" ht="15.75" customHeight="1">
      <c r="B983" s="13"/>
      <c r="C983" s="117"/>
      <c r="D983" s="118"/>
    </row>
    <row r="984" ht="15.75" customHeight="1">
      <c r="B984" s="13"/>
      <c r="C984" s="117"/>
      <c r="D984" s="118"/>
    </row>
    <row r="985" ht="15.75" customHeight="1">
      <c r="B985" s="13"/>
      <c r="C985" s="117"/>
      <c r="D985" s="118"/>
    </row>
    <row r="986" ht="15.75" customHeight="1">
      <c r="B986" s="13"/>
      <c r="C986" s="117"/>
      <c r="D986" s="118"/>
    </row>
    <row r="987" ht="15.75" customHeight="1">
      <c r="B987" s="13"/>
      <c r="C987" s="117"/>
      <c r="D987" s="118"/>
    </row>
    <row r="988" ht="15.75" customHeight="1">
      <c r="B988" s="13"/>
      <c r="C988" s="117"/>
      <c r="D988" s="118"/>
    </row>
    <row r="989" ht="15.75" customHeight="1">
      <c r="B989" s="13"/>
      <c r="C989" s="117"/>
      <c r="D989" s="118"/>
    </row>
    <row r="990" ht="15.75" customHeight="1">
      <c r="B990" s="13"/>
      <c r="C990" s="117"/>
      <c r="D990" s="118"/>
    </row>
    <row r="991" ht="15.75" customHeight="1">
      <c r="B991" s="13"/>
      <c r="C991" s="117"/>
      <c r="D991" s="118"/>
    </row>
    <row r="992" ht="15.75" customHeight="1">
      <c r="B992" s="13"/>
      <c r="C992" s="117"/>
      <c r="D992" s="118"/>
    </row>
    <row r="993" ht="15.75" customHeight="1">
      <c r="B993" s="13"/>
      <c r="C993" s="117"/>
      <c r="D993" s="118"/>
    </row>
    <row r="994" ht="15.75" customHeight="1">
      <c r="B994" s="13"/>
      <c r="C994" s="117"/>
      <c r="D994" s="118"/>
    </row>
    <row r="995" ht="15.75" customHeight="1">
      <c r="B995" s="13"/>
      <c r="C995" s="117"/>
      <c r="D995" s="118"/>
    </row>
    <row r="996" ht="15.75" customHeight="1">
      <c r="B996" s="13"/>
      <c r="C996" s="117"/>
      <c r="D996" s="118"/>
    </row>
    <row r="997" ht="15.75" customHeight="1">
      <c r="B997" s="13"/>
      <c r="C997" s="117"/>
      <c r="D997" s="118"/>
    </row>
    <row r="998" ht="15.75" customHeight="1">
      <c r="B998" s="13"/>
      <c r="C998" s="117"/>
      <c r="D998" s="118"/>
    </row>
    <row r="999" ht="15.75" customHeight="1">
      <c r="B999" s="13"/>
      <c r="C999" s="117"/>
      <c r="D999" s="118"/>
    </row>
    <row r="1000" ht="15.75" customHeight="1">
      <c r="B1000" s="13"/>
      <c r="C1000" s="117"/>
      <c r="D1000" s="118"/>
    </row>
  </sheetData>
  <mergeCells count="25">
    <mergeCell ref="A1:D1"/>
    <mergeCell ref="A2:D2"/>
    <mergeCell ref="A20:B20"/>
    <mergeCell ref="A21:D21"/>
    <mergeCell ref="A22:B22"/>
    <mergeCell ref="A23:D23"/>
    <mergeCell ref="A31:B31"/>
    <mergeCell ref="A37:B37"/>
    <mergeCell ref="A49:B49"/>
    <mergeCell ref="A59:B59"/>
    <mergeCell ref="A65:B65"/>
    <mergeCell ref="A75:B75"/>
    <mergeCell ref="A86:B86"/>
    <mergeCell ref="A104:B104"/>
    <mergeCell ref="A220:B220"/>
    <mergeCell ref="A226:B226"/>
    <mergeCell ref="A233:B233"/>
    <mergeCell ref="A263:B263"/>
    <mergeCell ref="A115:B115"/>
    <mergeCell ref="A131:B131"/>
    <mergeCell ref="A156:B156"/>
    <mergeCell ref="A174:B174"/>
    <mergeCell ref="A186:B186"/>
    <mergeCell ref="A198:B198"/>
    <mergeCell ref="A215:B215"/>
  </mergeCells>
  <conditionalFormatting sqref="A233">
    <cfRule type="expression" dxfId="0" priority="1">
      <formula>$C$24="No"</formula>
    </cfRule>
  </conditionalFormatting>
  <conditionalFormatting sqref="A59">
    <cfRule type="expression" dxfId="0" priority="2">
      <formula>$C$26="No"</formula>
    </cfRule>
  </conditionalFormatting>
  <conditionalFormatting sqref="A174">
    <cfRule type="expression" dxfId="1" priority="3">
      <formula>$C$28="No"</formula>
    </cfRule>
  </conditionalFormatting>
  <conditionalFormatting sqref="A263">
    <cfRule type="expression" dxfId="1" priority="4">
      <formula>$C$29="No"</formula>
    </cfRule>
  </conditionalFormatting>
  <conditionalFormatting sqref="A65">
    <cfRule type="expression" dxfId="0" priority="5">
      <formula>$C$30="No"</formula>
    </cfRule>
  </conditionalFormatting>
  <conditionalFormatting sqref="A104">
    <cfRule type="expression" dxfId="1" priority="6">
      <formula>$C$27="No"</formula>
    </cfRule>
  </conditionalFormatting>
  <conditionalFormatting sqref="A75:B75 A86:B86 A104:B104 A115:B115 A131:B131 A156:B156 A174:B174 A186:B186 A198:B198 A215:B215 A220:B220 A233:B233 A263:B263">
    <cfRule type="expression" dxfId="0" priority="7">
      <formula>$C$30="Yes"</formula>
    </cfRule>
  </conditionalFormatting>
  <conditionalFormatting sqref="A226:B226">
    <cfRule type="expression" dxfId="0" priority="8">
      <formula>$C$30="Yes"</formula>
    </cfRule>
  </conditionalFormatting>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70C0"/>
    <pageSetUpPr/>
  </sheetPr>
  <sheetViews>
    <sheetView workbookViewId="0"/>
  </sheetViews>
  <sheetFormatPr customHeight="1" defaultColWidth="9.18" defaultRowHeight="15.0"/>
  <cols>
    <col customWidth="1" min="1" max="1" width="14.0"/>
    <col customWidth="1" min="2" max="2" width="8.64"/>
    <col customWidth="1" min="3" max="3" width="36.09"/>
    <col customWidth="1" min="4" max="4" width="13.45"/>
    <col customWidth="1" min="5" max="5" width="24.27"/>
    <col customWidth="1" min="6" max="26" width="8.45"/>
  </cols>
  <sheetData>
    <row r="1" ht="36.0" customHeight="1">
      <c r="A1" s="230" t="s">
        <v>527</v>
      </c>
      <c r="B1" s="22"/>
      <c r="C1" s="22"/>
      <c r="D1" s="45"/>
      <c r="E1" s="231" t="str">
        <f>'HECVAT - Full | Vendor Response'!E1</f>
        <v>Version 3.04</v>
      </c>
      <c r="F1" s="15"/>
      <c r="G1" s="15"/>
      <c r="H1" s="15"/>
      <c r="I1" s="15"/>
      <c r="J1" s="15"/>
      <c r="K1" s="15"/>
      <c r="L1" s="15"/>
      <c r="M1" s="15"/>
      <c r="N1" s="15"/>
      <c r="O1" s="15"/>
      <c r="P1" s="15"/>
      <c r="Q1" s="15"/>
      <c r="R1" s="15"/>
      <c r="S1" s="15"/>
      <c r="T1" s="15"/>
      <c r="U1" s="15"/>
      <c r="V1" s="15"/>
      <c r="W1" s="15"/>
      <c r="X1" s="15"/>
      <c r="Y1" s="15"/>
      <c r="Z1" s="15"/>
    </row>
    <row r="2" ht="25.5" customHeight="1">
      <c r="A2" s="232"/>
      <c r="B2" s="22"/>
      <c r="C2" s="22"/>
      <c r="D2" s="22"/>
      <c r="E2" s="9"/>
      <c r="F2" s="15"/>
      <c r="G2" s="15"/>
      <c r="H2" s="15"/>
      <c r="I2" s="15"/>
      <c r="J2" s="15"/>
      <c r="K2" s="15"/>
      <c r="L2" s="15"/>
      <c r="M2" s="15"/>
      <c r="N2" s="15"/>
      <c r="O2" s="15"/>
      <c r="P2" s="15"/>
      <c r="Q2" s="15"/>
      <c r="R2" s="15"/>
      <c r="S2" s="15"/>
      <c r="T2" s="15"/>
      <c r="U2" s="15"/>
      <c r="V2" s="15"/>
      <c r="W2" s="15"/>
      <c r="X2" s="15"/>
      <c r="Y2" s="15"/>
      <c r="Z2" s="15"/>
    </row>
    <row r="3" ht="36.0" customHeight="1">
      <c r="A3" s="17" t="s">
        <v>528</v>
      </c>
      <c r="B3" s="16" t="str">
        <f>'HECVAT - Full | Vendor Response'!C7</f>
        <v>Qwickly, Inc.</v>
      </c>
      <c r="C3" s="9"/>
      <c r="D3" s="16"/>
      <c r="E3" s="9"/>
      <c r="F3" s="173"/>
      <c r="G3" s="173"/>
      <c r="H3" s="173"/>
      <c r="I3" s="173"/>
      <c r="J3" s="173"/>
      <c r="K3" s="173"/>
      <c r="L3" s="173"/>
      <c r="M3" s="173"/>
      <c r="N3" s="173"/>
      <c r="O3" s="173"/>
      <c r="P3" s="173"/>
      <c r="Q3" s="173"/>
      <c r="R3" s="173"/>
      <c r="S3" s="173"/>
      <c r="T3" s="173"/>
      <c r="U3" s="173"/>
      <c r="V3" s="173"/>
      <c r="W3" s="173"/>
      <c r="X3" s="173"/>
      <c r="Y3" s="173"/>
      <c r="Z3" s="173"/>
    </row>
    <row r="4" ht="48.0" customHeight="1">
      <c r="A4" s="129" t="s">
        <v>529</v>
      </c>
      <c r="B4" s="233" t="str">
        <f>'HECVAT - Full | Vendor Response'!C9</f>
        <v>A powerful, customizable attendance solution that allows administrators and instructors to collect and track attendance data, with a variety of attendance-taking modes and enterprise reporting capabilities</v>
      </c>
      <c r="C4" s="22"/>
      <c r="D4" s="22"/>
      <c r="E4" s="9"/>
      <c r="F4" s="15"/>
      <c r="G4" s="15"/>
      <c r="H4" s="15"/>
      <c r="I4" s="15"/>
      <c r="J4" s="15"/>
      <c r="K4" s="15"/>
      <c r="L4" s="15"/>
      <c r="M4" s="15"/>
      <c r="N4" s="15"/>
      <c r="O4" s="15"/>
      <c r="P4" s="15"/>
      <c r="Q4" s="15"/>
      <c r="R4" s="15"/>
      <c r="S4" s="15"/>
      <c r="T4" s="15"/>
      <c r="U4" s="15"/>
      <c r="V4" s="15"/>
      <c r="W4" s="15"/>
      <c r="X4" s="15"/>
      <c r="Y4" s="15"/>
      <c r="Z4" s="15"/>
    </row>
    <row r="5" ht="36.0" customHeight="1">
      <c r="A5" s="234"/>
      <c r="B5" s="235"/>
      <c r="C5" s="235"/>
      <c r="D5" s="235"/>
      <c r="E5" s="236"/>
      <c r="F5" s="15"/>
      <c r="G5" s="15"/>
      <c r="H5" s="15"/>
      <c r="I5" s="15"/>
      <c r="J5" s="15"/>
      <c r="K5" s="15"/>
      <c r="L5" s="15"/>
      <c r="M5" s="15"/>
      <c r="N5" s="15"/>
      <c r="O5" s="15"/>
      <c r="P5" s="15"/>
      <c r="Q5" s="15"/>
      <c r="R5" s="15"/>
      <c r="S5" s="15"/>
      <c r="T5" s="15"/>
      <c r="U5" s="15"/>
      <c r="V5" s="15"/>
      <c r="W5" s="15"/>
      <c r="X5" s="15"/>
      <c r="Y5" s="15"/>
      <c r="Z5" s="15"/>
    </row>
    <row r="6" ht="36.0" customHeight="1">
      <c r="A6" s="237"/>
      <c r="B6" s="238"/>
      <c r="C6" s="238"/>
      <c r="D6" s="238"/>
      <c r="E6" s="239"/>
      <c r="F6" s="122"/>
      <c r="G6" s="122"/>
      <c r="H6" s="122"/>
      <c r="I6" s="122"/>
      <c r="J6" s="122"/>
      <c r="K6" s="122"/>
      <c r="L6" s="122"/>
      <c r="M6" s="122"/>
      <c r="N6" s="122"/>
      <c r="O6" s="122"/>
      <c r="P6" s="122"/>
      <c r="Q6" s="122"/>
      <c r="R6" s="122"/>
      <c r="S6" s="122"/>
      <c r="T6" s="122"/>
      <c r="U6" s="122"/>
      <c r="V6" s="122"/>
      <c r="W6" s="122"/>
      <c r="X6" s="122"/>
      <c r="Y6" s="122"/>
      <c r="Z6" s="122"/>
    </row>
    <row r="7" ht="15.75" customHeight="1">
      <c r="A7" s="240"/>
      <c r="B7" s="122"/>
      <c r="C7" s="122"/>
      <c r="D7" s="122"/>
      <c r="E7" s="241"/>
      <c r="F7" s="122"/>
      <c r="G7" s="122"/>
      <c r="H7" s="122"/>
      <c r="I7" s="122"/>
      <c r="J7" s="122"/>
      <c r="K7" s="122"/>
      <c r="L7" s="122"/>
      <c r="M7" s="122"/>
      <c r="N7" s="122"/>
      <c r="O7" s="122"/>
      <c r="P7" s="122"/>
      <c r="Q7" s="122"/>
      <c r="R7" s="122"/>
      <c r="S7" s="122"/>
      <c r="T7" s="122"/>
      <c r="U7" s="122"/>
      <c r="V7" s="122"/>
      <c r="W7" s="122"/>
      <c r="X7" s="122"/>
      <c r="Y7" s="122"/>
      <c r="Z7" s="122"/>
    </row>
    <row r="8" ht="15.75" customHeight="1">
      <c r="A8" s="240"/>
      <c r="B8" s="122"/>
      <c r="C8" s="122"/>
      <c r="D8" s="122"/>
      <c r="E8" s="241"/>
      <c r="F8" s="122"/>
      <c r="G8" s="122"/>
      <c r="H8" s="122"/>
      <c r="I8" s="122"/>
      <c r="J8" s="122"/>
      <c r="K8" s="122"/>
      <c r="L8" s="122"/>
      <c r="M8" s="122"/>
      <c r="N8" s="122"/>
      <c r="O8" s="122"/>
      <c r="P8" s="122"/>
      <c r="Q8" s="122"/>
      <c r="R8" s="122"/>
      <c r="S8" s="122"/>
      <c r="T8" s="122"/>
      <c r="U8" s="122"/>
      <c r="V8" s="122"/>
      <c r="W8" s="122"/>
      <c r="X8" s="122"/>
      <c r="Y8" s="122"/>
      <c r="Z8" s="122"/>
    </row>
    <row r="9" ht="15.75" customHeight="1">
      <c r="A9" s="240"/>
      <c r="B9" s="122"/>
      <c r="C9" s="122"/>
      <c r="D9" s="122"/>
      <c r="E9" s="241"/>
      <c r="F9" s="122"/>
      <c r="G9" s="122"/>
      <c r="H9" s="122"/>
      <c r="I9" s="122"/>
      <c r="J9" s="122"/>
      <c r="K9" s="122"/>
      <c r="L9" s="122"/>
      <c r="M9" s="122"/>
      <c r="N9" s="122"/>
      <c r="O9" s="122"/>
      <c r="P9" s="122"/>
      <c r="Q9" s="122"/>
      <c r="R9" s="122"/>
      <c r="S9" s="122"/>
      <c r="T9" s="122"/>
      <c r="U9" s="122"/>
      <c r="V9" s="122"/>
      <c r="W9" s="122"/>
      <c r="X9" s="122"/>
      <c r="Y9" s="122"/>
      <c r="Z9" s="122"/>
    </row>
    <row r="10" ht="15.75" customHeight="1">
      <c r="A10" s="240"/>
      <c r="B10" s="122"/>
      <c r="C10" s="122"/>
      <c r="D10" s="122"/>
      <c r="E10" s="241"/>
      <c r="F10" s="122"/>
      <c r="G10" s="122"/>
      <c r="H10" s="122"/>
      <c r="I10" s="122"/>
      <c r="J10" s="122"/>
      <c r="K10" s="122"/>
      <c r="L10" s="122"/>
      <c r="M10" s="122"/>
      <c r="N10" s="122"/>
      <c r="O10" s="122"/>
      <c r="P10" s="122"/>
      <c r="Q10" s="122"/>
      <c r="R10" s="122"/>
      <c r="S10" s="122"/>
      <c r="T10" s="122"/>
      <c r="U10" s="122"/>
      <c r="V10" s="122"/>
      <c r="W10" s="122"/>
      <c r="X10" s="122"/>
      <c r="Y10" s="122"/>
      <c r="Z10" s="122"/>
    </row>
    <row r="11" ht="15.75" customHeight="1">
      <c r="A11" s="240"/>
      <c r="B11" s="122"/>
      <c r="C11" s="122"/>
      <c r="D11" s="122"/>
      <c r="E11" s="241"/>
      <c r="F11" s="122"/>
      <c r="G11" s="122"/>
      <c r="H11" s="122"/>
      <c r="I11" s="122"/>
      <c r="J11" s="122"/>
      <c r="K11" s="122"/>
      <c r="L11" s="122"/>
      <c r="M11" s="122"/>
      <c r="N11" s="122"/>
      <c r="O11" s="122"/>
      <c r="P11" s="122"/>
      <c r="Q11" s="122"/>
      <c r="R11" s="122"/>
      <c r="S11" s="122"/>
      <c r="T11" s="122"/>
      <c r="U11" s="122"/>
      <c r="V11" s="122"/>
      <c r="W11" s="122"/>
      <c r="X11" s="122"/>
      <c r="Y11" s="122"/>
      <c r="Z11" s="122"/>
    </row>
    <row r="12" ht="15.75" customHeight="1">
      <c r="A12" s="240"/>
      <c r="B12" s="122"/>
      <c r="C12" s="122"/>
      <c r="D12" s="122"/>
      <c r="E12" s="241"/>
      <c r="F12" s="122"/>
      <c r="G12" s="122"/>
      <c r="H12" s="122"/>
      <c r="I12" s="122"/>
      <c r="J12" s="122"/>
      <c r="K12" s="122"/>
      <c r="L12" s="122"/>
      <c r="M12" s="122"/>
      <c r="N12" s="122"/>
      <c r="O12" s="122"/>
      <c r="P12" s="122"/>
      <c r="Q12" s="122"/>
      <c r="R12" s="122"/>
      <c r="S12" s="122"/>
      <c r="T12" s="122"/>
      <c r="U12" s="122"/>
      <c r="V12" s="122"/>
      <c r="W12" s="122"/>
      <c r="X12" s="122"/>
      <c r="Y12" s="122"/>
      <c r="Z12" s="122"/>
    </row>
    <row r="13" ht="15.75" customHeight="1">
      <c r="A13" s="240"/>
      <c r="B13" s="122"/>
      <c r="C13" s="122"/>
      <c r="D13" s="122"/>
      <c r="E13" s="241"/>
      <c r="F13" s="122"/>
      <c r="G13" s="122"/>
      <c r="H13" s="122"/>
      <c r="I13" s="122"/>
      <c r="J13" s="122"/>
      <c r="K13" s="122"/>
      <c r="L13" s="122"/>
      <c r="M13" s="122"/>
      <c r="N13" s="122"/>
      <c r="O13" s="122"/>
      <c r="P13" s="122"/>
      <c r="Q13" s="122"/>
      <c r="R13" s="122"/>
      <c r="S13" s="122"/>
      <c r="T13" s="122"/>
      <c r="U13" s="122"/>
      <c r="V13" s="122"/>
      <c r="W13" s="122"/>
      <c r="X13" s="122"/>
      <c r="Y13" s="122"/>
      <c r="Z13" s="122"/>
    </row>
    <row r="14" ht="15.75" customHeight="1">
      <c r="A14" s="240"/>
      <c r="B14" s="122"/>
      <c r="C14" s="122"/>
      <c r="D14" s="122"/>
      <c r="E14" s="241"/>
      <c r="F14" s="122"/>
      <c r="G14" s="122"/>
      <c r="H14" s="122"/>
      <c r="I14" s="122"/>
      <c r="J14" s="122"/>
      <c r="K14" s="122"/>
      <c r="L14" s="122"/>
      <c r="M14" s="122"/>
      <c r="N14" s="122"/>
      <c r="O14" s="122"/>
      <c r="P14" s="122"/>
      <c r="Q14" s="122"/>
      <c r="R14" s="122"/>
      <c r="S14" s="122"/>
      <c r="T14" s="122"/>
      <c r="U14" s="122"/>
      <c r="V14" s="122"/>
      <c r="W14" s="122"/>
      <c r="X14" s="122"/>
      <c r="Y14" s="122"/>
      <c r="Z14" s="122"/>
    </row>
    <row r="15" ht="15.75" customHeight="1">
      <c r="A15" s="240"/>
      <c r="B15" s="122"/>
      <c r="C15" s="122"/>
      <c r="D15" s="122"/>
      <c r="E15" s="241"/>
      <c r="F15" s="122"/>
      <c r="G15" s="122"/>
      <c r="H15" s="122"/>
      <c r="I15" s="122"/>
      <c r="J15" s="122"/>
      <c r="K15" s="122"/>
      <c r="L15" s="122"/>
      <c r="M15" s="122"/>
      <c r="N15" s="122"/>
      <c r="O15" s="122"/>
      <c r="P15" s="122"/>
      <c r="Q15" s="122"/>
      <c r="R15" s="122"/>
      <c r="S15" s="122"/>
      <c r="T15" s="122"/>
      <c r="U15" s="122"/>
      <c r="V15" s="122"/>
      <c r="W15" s="122"/>
      <c r="X15" s="122"/>
      <c r="Y15" s="122"/>
      <c r="Z15" s="122"/>
    </row>
    <row r="16" ht="15.75" customHeight="1">
      <c r="A16" s="240"/>
      <c r="B16" s="122"/>
      <c r="C16" s="122"/>
      <c r="D16" s="122"/>
      <c r="E16" s="241"/>
      <c r="F16" s="122"/>
      <c r="G16" s="122"/>
      <c r="H16" s="122"/>
      <c r="I16" s="122"/>
      <c r="J16" s="122"/>
      <c r="K16" s="122"/>
      <c r="L16" s="122"/>
      <c r="M16" s="122"/>
      <c r="N16" s="122"/>
      <c r="O16" s="122"/>
      <c r="P16" s="122"/>
      <c r="Q16" s="122"/>
      <c r="R16" s="122"/>
      <c r="S16" s="122"/>
      <c r="T16" s="122"/>
      <c r="U16" s="122"/>
      <c r="V16" s="122"/>
      <c r="W16" s="122"/>
      <c r="X16" s="122"/>
      <c r="Y16" s="122"/>
      <c r="Z16" s="122"/>
    </row>
    <row r="17" ht="15.75" customHeight="1">
      <c r="A17" s="240"/>
      <c r="B17" s="122"/>
      <c r="C17" s="122"/>
      <c r="D17" s="122"/>
      <c r="E17" s="241"/>
      <c r="F17" s="122"/>
      <c r="G17" s="122"/>
      <c r="H17" s="122"/>
      <c r="I17" s="122"/>
      <c r="J17" s="122"/>
      <c r="K17" s="122"/>
      <c r="L17" s="122"/>
      <c r="M17" s="122"/>
      <c r="N17" s="122"/>
      <c r="O17" s="122"/>
      <c r="P17" s="122"/>
      <c r="Q17" s="122"/>
      <c r="R17" s="122"/>
      <c r="S17" s="122"/>
      <c r="T17" s="122"/>
      <c r="U17" s="122"/>
      <c r="V17" s="122"/>
      <c r="W17" s="122"/>
      <c r="X17" s="122"/>
      <c r="Y17" s="122"/>
      <c r="Z17" s="122"/>
    </row>
    <row r="18" ht="15.75" customHeight="1">
      <c r="A18" s="240"/>
      <c r="B18" s="122"/>
      <c r="C18" s="122"/>
      <c r="D18" s="122"/>
      <c r="E18" s="241"/>
      <c r="F18" s="122"/>
      <c r="G18" s="122"/>
      <c r="H18" s="122"/>
      <c r="I18" s="122"/>
      <c r="J18" s="122"/>
      <c r="K18" s="122"/>
      <c r="L18" s="122"/>
      <c r="M18" s="122"/>
      <c r="N18" s="122"/>
      <c r="O18" s="122"/>
      <c r="P18" s="122"/>
      <c r="Q18" s="122"/>
      <c r="R18" s="122"/>
      <c r="S18" s="122"/>
      <c r="T18" s="122"/>
      <c r="U18" s="122"/>
      <c r="V18" s="122"/>
      <c r="W18" s="122"/>
      <c r="X18" s="122"/>
      <c r="Y18" s="122"/>
      <c r="Z18" s="122"/>
    </row>
    <row r="19" ht="15.75" customHeight="1">
      <c r="A19" s="240"/>
      <c r="B19" s="122"/>
      <c r="C19" s="122"/>
      <c r="D19" s="122"/>
      <c r="E19" s="241"/>
      <c r="F19" s="122"/>
      <c r="G19" s="122"/>
      <c r="H19" s="122"/>
      <c r="I19" s="122"/>
      <c r="J19" s="122"/>
      <c r="K19" s="122"/>
      <c r="L19" s="122"/>
      <c r="M19" s="122"/>
      <c r="N19" s="122"/>
      <c r="O19" s="122"/>
      <c r="P19" s="122"/>
      <c r="Q19" s="122"/>
      <c r="R19" s="122"/>
      <c r="S19" s="122"/>
      <c r="T19" s="122"/>
      <c r="U19" s="122"/>
      <c r="V19" s="122"/>
      <c r="W19" s="122"/>
      <c r="X19" s="122"/>
      <c r="Y19" s="122"/>
      <c r="Z19" s="122"/>
    </row>
    <row r="20" ht="15.75" customHeight="1">
      <c r="A20" s="240"/>
      <c r="B20" s="122"/>
      <c r="C20" s="122"/>
      <c r="D20" s="122"/>
      <c r="E20" s="241"/>
      <c r="F20" s="122"/>
      <c r="G20" s="122"/>
      <c r="H20" s="122"/>
      <c r="I20" s="122"/>
      <c r="J20" s="122"/>
      <c r="K20" s="122"/>
      <c r="L20" s="122"/>
      <c r="M20" s="122"/>
      <c r="N20" s="122"/>
      <c r="O20" s="122"/>
      <c r="P20" s="122"/>
      <c r="Q20" s="122"/>
      <c r="R20" s="122"/>
      <c r="S20" s="122"/>
      <c r="T20" s="122"/>
      <c r="U20" s="122"/>
      <c r="V20" s="122"/>
      <c r="W20" s="122"/>
      <c r="X20" s="122"/>
      <c r="Y20" s="122"/>
      <c r="Z20" s="122"/>
    </row>
    <row r="21" ht="15.75" customHeight="1">
      <c r="A21" s="240"/>
      <c r="B21" s="122"/>
      <c r="C21" s="122"/>
      <c r="D21" s="122"/>
      <c r="E21" s="241"/>
      <c r="F21" s="122"/>
      <c r="G21" s="122"/>
      <c r="H21" s="122"/>
      <c r="I21" s="122"/>
      <c r="J21" s="122"/>
      <c r="K21" s="122"/>
      <c r="L21" s="122"/>
      <c r="M21" s="122"/>
      <c r="N21" s="122"/>
      <c r="O21" s="122"/>
      <c r="P21" s="122"/>
      <c r="Q21" s="122"/>
      <c r="R21" s="122"/>
      <c r="S21" s="122"/>
      <c r="T21" s="122"/>
      <c r="U21" s="122"/>
      <c r="V21" s="122"/>
      <c r="W21" s="122"/>
      <c r="X21" s="122"/>
      <c r="Y21" s="122"/>
      <c r="Z21" s="122"/>
    </row>
    <row r="22" ht="15.75" customHeight="1">
      <c r="A22" s="240"/>
      <c r="B22" s="122"/>
      <c r="C22" s="122"/>
      <c r="D22" s="122"/>
      <c r="E22" s="241"/>
      <c r="F22" s="122"/>
      <c r="G22" s="122"/>
      <c r="H22" s="122"/>
      <c r="I22" s="122"/>
      <c r="J22" s="122"/>
      <c r="K22" s="122"/>
      <c r="L22" s="122"/>
      <c r="M22" s="122"/>
      <c r="N22" s="122"/>
      <c r="O22" s="122"/>
      <c r="P22" s="122"/>
      <c r="Q22" s="122"/>
      <c r="R22" s="122"/>
      <c r="S22" s="122"/>
      <c r="T22" s="122"/>
      <c r="U22" s="122"/>
      <c r="V22" s="122"/>
      <c r="W22" s="122"/>
      <c r="X22" s="122"/>
      <c r="Y22" s="122"/>
      <c r="Z22" s="122"/>
    </row>
    <row r="23" ht="15.75" customHeight="1">
      <c r="A23" s="240"/>
      <c r="B23" s="122"/>
      <c r="C23" s="122"/>
      <c r="D23" s="122"/>
      <c r="E23" s="241"/>
      <c r="F23" s="122"/>
      <c r="G23" s="122"/>
      <c r="H23" s="122"/>
      <c r="I23" s="122"/>
      <c r="J23" s="122"/>
      <c r="K23" s="122"/>
      <c r="L23" s="122"/>
      <c r="M23" s="122"/>
      <c r="N23" s="122"/>
      <c r="O23" s="122"/>
      <c r="P23" s="122"/>
      <c r="Q23" s="122"/>
      <c r="R23" s="122"/>
      <c r="S23" s="122"/>
      <c r="T23" s="122"/>
      <c r="U23" s="122"/>
      <c r="V23" s="122"/>
      <c r="W23" s="122"/>
      <c r="X23" s="122"/>
      <c r="Y23" s="122"/>
      <c r="Z23" s="122"/>
    </row>
    <row r="24" ht="15.75" customHeight="1">
      <c r="A24" s="240"/>
      <c r="B24" s="122"/>
      <c r="C24" s="122"/>
      <c r="D24" s="122"/>
      <c r="E24" s="241"/>
      <c r="F24" s="122"/>
      <c r="G24" s="122"/>
      <c r="H24" s="122"/>
      <c r="I24" s="122"/>
      <c r="J24" s="122"/>
      <c r="K24" s="122"/>
      <c r="L24" s="122"/>
      <c r="M24" s="122"/>
      <c r="N24" s="122"/>
      <c r="O24" s="122"/>
      <c r="P24" s="122"/>
      <c r="Q24" s="122"/>
      <c r="R24" s="122"/>
      <c r="S24" s="122"/>
      <c r="T24" s="122"/>
      <c r="U24" s="122"/>
      <c r="V24" s="122"/>
      <c r="W24" s="122"/>
      <c r="X24" s="122"/>
      <c r="Y24" s="122"/>
      <c r="Z24" s="122"/>
    </row>
    <row r="25" ht="15.75" customHeight="1">
      <c r="A25" s="240"/>
      <c r="B25" s="122"/>
      <c r="C25" s="122"/>
      <c r="D25" s="122"/>
      <c r="E25" s="241"/>
      <c r="F25" s="122"/>
      <c r="G25" s="122"/>
      <c r="H25" s="122"/>
      <c r="I25" s="122"/>
      <c r="J25" s="122"/>
      <c r="K25" s="122"/>
      <c r="L25" s="122"/>
      <c r="M25" s="122"/>
      <c r="N25" s="122"/>
      <c r="O25" s="122"/>
      <c r="P25" s="122"/>
      <c r="Q25" s="122"/>
      <c r="R25" s="122"/>
      <c r="S25" s="122"/>
      <c r="T25" s="122"/>
      <c r="U25" s="122"/>
      <c r="V25" s="122"/>
      <c r="W25" s="122"/>
      <c r="X25" s="122"/>
      <c r="Y25" s="122"/>
      <c r="Z25" s="122"/>
    </row>
    <row r="26" ht="15.75" customHeight="1">
      <c r="A26" s="240"/>
      <c r="B26" s="122"/>
      <c r="C26" s="122"/>
      <c r="D26" s="122"/>
      <c r="E26" s="241"/>
      <c r="F26" s="122"/>
      <c r="G26" s="122"/>
      <c r="H26" s="122"/>
      <c r="I26" s="122"/>
      <c r="J26" s="122"/>
      <c r="K26" s="122"/>
      <c r="L26" s="122"/>
      <c r="M26" s="122"/>
      <c r="N26" s="122"/>
      <c r="O26" s="122"/>
      <c r="P26" s="122"/>
      <c r="Q26" s="122"/>
      <c r="R26" s="122"/>
      <c r="S26" s="122"/>
      <c r="T26" s="122"/>
      <c r="U26" s="122"/>
      <c r="V26" s="122"/>
      <c r="W26" s="122"/>
      <c r="X26" s="122"/>
      <c r="Y26" s="122"/>
      <c r="Z26" s="122"/>
    </row>
    <row r="27" ht="15.75" customHeight="1">
      <c r="A27" s="240"/>
      <c r="B27" s="122"/>
      <c r="C27" s="122"/>
      <c r="D27" s="122"/>
      <c r="E27" s="241"/>
      <c r="F27" s="122"/>
      <c r="G27" s="122"/>
      <c r="H27" s="122"/>
      <c r="I27" s="122"/>
      <c r="J27" s="122"/>
      <c r="K27" s="122"/>
      <c r="L27" s="122"/>
      <c r="M27" s="122"/>
      <c r="N27" s="122"/>
      <c r="O27" s="122"/>
      <c r="P27" s="122"/>
      <c r="Q27" s="122"/>
      <c r="R27" s="122"/>
      <c r="S27" s="122"/>
      <c r="T27" s="122"/>
      <c r="U27" s="122"/>
      <c r="V27" s="122"/>
      <c r="W27" s="122"/>
      <c r="X27" s="122"/>
      <c r="Y27" s="122"/>
      <c r="Z27" s="122"/>
    </row>
    <row r="28" ht="15.75" customHeight="1">
      <c r="A28" s="240"/>
      <c r="B28" s="122"/>
      <c r="C28" s="122"/>
      <c r="D28" s="122"/>
      <c r="E28" s="241"/>
      <c r="F28" s="122"/>
      <c r="G28" s="122"/>
      <c r="H28" s="122"/>
      <c r="I28" s="122"/>
      <c r="J28" s="122"/>
      <c r="K28" s="122"/>
      <c r="L28" s="122"/>
      <c r="M28" s="122"/>
      <c r="N28" s="122"/>
      <c r="O28" s="122"/>
      <c r="P28" s="122"/>
      <c r="Q28" s="122"/>
      <c r="R28" s="122"/>
      <c r="S28" s="122"/>
      <c r="T28" s="122"/>
      <c r="U28" s="122"/>
      <c r="V28" s="122"/>
      <c r="W28" s="122"/>
      <c r="X28" s="122"/>
      <c r="Y28" s="122"/>
      <c r="Z28" s="122"/>
    </row>
    <row r="29" ht="15.75" customHeight="1">
      <c r="A29" s="240"/>
      <c r="B29" s="122"/>
      <c r="C29" s="122"/>
      <c r="D29" s="122"/>
      <c r="E29" s="241"/>
      <c r="F29" s="122"/>
      <c r="G29" s="122"/>
      <c r="H29" s="122"/>
      <c r="I29" s="122"/>
      <c r="J29" s="122"/>
      <c r="K29" s="122"/>
      <c r="L29" s="122"/>
      <c r="M29" s="122"/>
      <c r="N29" s="122"/>
      <c r="O29" s="122"/>
      <c r="P29" s="122"/>
      <c r="Q29" s="122"/>
      <c r="R29" s="122"/>
      <c r="S29" s="122"/>
      <c r="T29" s="122"/>
      <c r="U29" s="122"/>
      <c r="V29" s="122"/>
      <c r="W29" s="122"/>
      <c r="X29" s="122"/>
      <c r="Y29" s="122"/>
      <c r="Z29" s="122"/>
    </row>
    <row r="30" ht="15.75" customHeight="1">
      <c r="A30" s="240"/>
      <c r="B30" s="122"/>
      <c r="C30" s="122"/>
      <c r="D30" s="122"/>
      <c r="E30" s="241"/>
      <c r="F30" s="122"/>
      <c r="G30" s="122"/>
      <c r="H30" s="122"/>
      <c r="I30" s="122"/>
      <c r="J30" s="122"/>
      <c r="K30" s="122"/>
      <c r="L30" s="122"/>
      <c r="M30" s="122"/>
      <c r="N30" s="122"/>
      <c r="O30" s="122"/>
      <c r="P30" s="122"/>
      <c r="Q30" s="122"/>
      <c r="R30" s="122"/>
      <c r="S30" s="122"/>
      <c r="T30" s="122"/>
      <c r="U30" s="122"/>
      <c r="V30" s="122"/>
      <c r="W30" s="122"/>
      <c r="X30" s="122"/>
      <c r="Y30" s="122"/>
      <c r="Z30" s="122"/>
    </row>
    <row r="31" ht="15.75" customHeight="1">
      <c r="A31" s="240"/>
      <c r="B31" s="122"/>
      <c r="C31" s="122"/>
      <c r="D31" s="122"/>
      <c r="E31" s="241"/>
      <c r="F31" s="122"/>
      <c r="G31" s="122"/>
      <c r="H31" s="122"/>
      <c r="I31" s="122"/>
      <c r="J31" s="122"/>
      <c r="K31" s="122"/>
      <c r="L31" s="122"/>
      <c r="M31" s="122"/>
      <c r="N31" s="122"/>
      <c r="O31" s="122"/>
      <c r="P31" s="122"/>
      <c r="Q31" s="122"/>
      <c r="R31" s="122"/>
      <c r="S31" s="122"/>
      <c r="T31" s="122"/>
      <c r="U31" s="122"/>
      <c r="V31" s="122"/>
      <c r="W31" s="122"/>
      <c r="X31" s="122"/>
      <c r="Y31" s="122"/>
      <c r="Z31" s="122"/>
    </row>
    <row r="32" ht="15.75" customHeight="1">
      <c r="A32" s="240"/>
      <c r="B32" s="122"/>
      <c r="C32" s="122"/>
      <c r="D32" s="122"/>
      <c r="E32" s="241"/>
      <c r="F32" s="122"/>
      <c r="G32" s="122"/>
      <c r="H32" s="122"/>
      <c r="I32" s="122"/>
      <c r="J32" s="122"/>
      <c r="K32" s="122"/>
      <c r="L32" s="122"/>
      <c r="M32" s="122"/>
      <c r="N32" s="122"/>
      <c r="O32" s="122"/>
      <c r="P32" s="122"/>
      <c r="Q32" s="122"/>
      <c r="R32" s="122"/>
      <c r="S32" s="122"/>
      <c r="T32" s="122"/>
      <c r="U32" s="122"/>
      <c r="V32" s="122"/>
      <c r="W32" s="122"/>
      <c r="X32" s="122"/>
      <c r="Y32" s="122"/>
      <c r="Z32" s="122"/>
    </row>
    <row r="33" ht="15.75" customHeight="1">
      <c r="A33" s="240"/>
      <c r="B33" s="122"/>
      <c r="C33" s="122"/>
      <c r="D33" s="122"/>
      <c r="E33" s="241"/>
      <c r="F33" s="122"/>
      <c r="G33" s="122"/>
      <c r="H33" s="122"/>
      <c r="I33" s="122"/>
      <c r="J33" s="122"/>
      <c r="K33" s="122"/>
      <c r="L33" s="122"/>
      <c r="M33" s="122"/>
      <c r="N33" s="122"/>
      <c r="O33" s="122"/>
      <c r="P33" s="122"/>
      <c r="Q33" s="122"/>
      <c r="R33" s="122"/>
      <c r="S33" s="122"/>
      <c r="T33" s="122"/>
      <c r="U33" s="122"/>
      <c r="V33" s="122"/>
      <c r="W33" s="122"/>
      <c r="X33" s="122"/>
      <c r="Y33" s="122"/>
      <c r="Z33" s="122"/>
    </row>
    <row r="34" ht="15.75" customHeight="1">
      <c r="A34" s="240"/>
      <c r="B34" s="122"/>
      <c r="C34" s="122"/>
      <c r="D34" s="122"/>
      <c r="E34" s="241"/>
      <c r="F34" s="122"/>
      <c r="G34" s="122"/>
      <c r="H34" s="122"/>
      <c r="I34" s="122"/>
      <c r="J34" s="122"/>
      <c r="K34" s="122"/>
      <c r="L34" s="122"/>
      <c r="M34" s="122"/>
      <c r="N34" s="122"/>
      <c r="O34" s="122"/>
      <c r="P34" s="122"/>
      <c r="Q34" s="122"/>
      <c r="R34" s="122"/>
      <c r="S34" s="122"/>
      <c r="T34" s="122"/>
      <c r="U34" s="122"/>
      <c r="V34" s="122"/>
      <c r="W34" s="122"/>
      <c r="X34" s="122"/>
      <c r="Y34" s="122"/>
      <c r="Z34" s="122"/>
    </row>
    <row r="35" ht="15.75" customHeight="1">
      <c r="A35" s="240"/>
      <c r="B35" s="122"/>
      <c r="C35" s="122"/>
      <c r="D35" s="122"/>
      <c r="E35" s="241"/>
      <c r="F35" s="122"/>
      <c r="G35" s="122"/>
      <c r="H35" s="122"/>
      <c r="I35" s="122"/>
      <c r="J35" s="122"/>
      <c r="K35" s="122"/>
      <c r="L35" s="122"/>
      <c r="M35" s="122"/>
      <c r="N35" s="122"/>
      <c r="O35" s="122"/>
      <c r="P35" s="122"/>
      <c r="Q35" s="122"/>
      <c r="R35" s="122"/>
      <c r="S35" s="122"/>
      <c r="T35" s="122"/>
      <c r="U35" s="122"/>
      <c r="V35" s="122"/>
      <c r="W35" s="122"/>
      <c r="X35" s="122"/>
      <c r="Y35" s="122"/>
      <c r="Z35" s="122"/>
    </row>
    <row r="36" ht="15.75" customHeight="1">
      <c r="A36" s="240"/>
      <c r="B36" s="122"/>
      <c r="C36" s="122"/>
      <c r="D36" s="122"/>
      <c r="E36" s="241"/>
      <c r="F36" s="122"/>
      <c r="G36" s="122"/>
      <c r="H36" s="122"/>
      <c r="I36" s="122"/>
      <c r="J36" s="122"/>
      <c r="K36" s="122"/>
      <c r="L36" s="122"/>
      <c r="M36" s="122"/>
      <c r="N36" s="122"/>
      <c r="O36" s="122"/>
      <c r="P36" s="122"/>
      <c r="Q36" s="122"/>
      <c r="R36" s="122"/>
      <c r="S36" s="122"/>
      <c r="T36" s="122"/>
      <c r="U36" s="122"/>
      <c r="V36" s="122"/>
      <c r="W36" s="122"/>
      <c r="X36" s="122"/>
      <c r="Y36" s="122"/>
      <c r="Z36" s="122"/>
    </row>
    <row r="37" ht="15.75" customHeight="1">
      <c r="A37" s="240"/>
      <c r="B37" s="122"/>
      <c r="C37" s="122"/>
      <c r="D37" s="122"/>
      <c r="E37" s="241"/>
      <c r="F37" s="122"/>
      <c r="G37" s="122"/>
      <c r="H37" s="122"/>
      <c r="I37" s="122"/>
      <c r="J37" s="122"/>
      <c r="K37" s="122"/>
      <c r="L37" s="122"/>
      <c r="M37" s="122"/>
      <c r="N37" s="122"/>
      <c r="O37" s="122"/>
      <c r="P37" s="122"/>
      <c r="Q37" s="122"/>
      <c r="R37" s="122"/>
      <c r="S37" s="122"/>
      <c r="T37" s="122"/>
      <c r="U37" s="122"/>
      <c r="V37" s="122"/>
      <c r="W37" s="122"/>
      <c r="X37" s="122"/>
      <c r="Y37" s="122"/>
      <c r="Z37" s="122"/>
    </row>
    <row r="38" ht="15.75" customHeight="1">
      <c r="A38" s="240"/>
      <c r="B38" s="122"/>
      <c r="C38" s="122"/>
      <c r="D38" s="122"/>
      <c r="E38" s="241"/>
      <c r="F38" s="122"/>
      <c r="G38" s="122"/>
      <c r="H38" s="122"/>
      <c r="I38" s="122"/>
      <c r="J38" s="122"/>
      <c r="K38" s="122"/>
      <c r="L38" s="122"/>
      <c r="M38" s="122"/>
      <c r="N38" s="122"/>
      <c r="O38" s="122"/>
      <c r="P38" s="122"/>
      <c r="Q38" s="122"/>
      <c r="R38" s="122"/>
      <c r="S38" s="122"/>
      <c r="T38" s="122"/>
      <c r="U38" s="122"/>
      <c r="V38" s="122"/>
      <c r="W38" s="122"/>
      <c r="X38" s="122"/>
      <c r="Y38" s="122"/>
      <c r="Z38" s="122"/>
    </row>
    <row r="39" ht="15.75" customHeight="1">
      <c r="A39" s="240"/>
      <c r="B39" s="122"/>
      <c r="C39" s="122"/>
      <c r="D39" s="122"/>
      <c r="E39" s="241"/>
      <c r="F39" s="122"/>
      <c r="G39" s="122"/>
      <c r="H39" s="122"/>
      <c r="I39" s="122"/>
      <c r="J39" s="122"/>
      <c r="K39" s="122"/>
      <c r="L39" s="122"/>
      <c r="M39" s="122"/>
      <c r="N39" s="122"/>
      <c r="O39" s="122"/>
      <c r="P39" s="122"/>
      <c r="Q39" s="122"/>
      <c r="R39" s="122"/>
      <c r="S39" s="122"/>
      <c r="T39" s="122"/>
      <c r="U39" s="122"/>
      <c r="V39" s="122"/>
      <c r="W39" s="122"/>
      <c r="X39" s="122"/>
      <c r="Y39" s="122"/>
      <c r="Z39" s="122"/>
    </row>
    <row r="40" ht="15.75" customHeight="1">
      <c r="A40" s="240"/>
      <c r="B40" s="122"/>
      <c r="C40" s="122"/>
      <c r="D40" s="122"/>
      <c r="E40" s="241"/>
      <c r="F40" s="122"/>
      <c r="G40" s="122"/>
      <c r="H40" s="122"/>
      <c r="I40" s="122"/>
      <c r="J40" s="122"/>
      <c r="K40" s="122"/>
      <c r="L40" s="122"/>
      <c r="M40" s="122"/>
      <c r="N40" s="122"/>
      <c r="O40" s="122"/>
      <c r="P40" s="122"/>
      <c r="Q40" s="122"/>
      <c r="R40" s="122"/>
      <c r="S40" s="122"/>
      <c r="T40" s="122"/>
      <c r="U40" s="122"/>
      <c r="V40" s="122"/>
      <c r="W40" s="122"/>
      <c r="X40" s="122"/>
      <c r="Y40" s="122"/>
      <c r="Z40" s="122"/>
    </row>
    <row r="41" ht="15.75" customHeight="1">
      <c r="A41" s="240"/>
      <c r="B41" s="122"/>
      <c r="C41" s="122"/>
      <c r="D41" s="122"/>
      <c r="E41" s="241"/>
      <c r="F41" s="122"/>
      <c r="G41" s="122"/>
      <c r="H41" s="122"/>
      <c r="I41" s="122"/>
      <c r="J41" s="122"/>
      <c r="K41" s="122"/>
      <c r="L41" s="122"/>
      <c r="M41" s="122"/>
      <c r="N41" s="122"/>
      <c r="O41" s="122"/>
      <c r="P41" s="122"/>
      <c r="Q41" s="122"/>
      <c r="R41" s="122"/>
      <c r="S41" s="122"/>
      <c r="T41" s="122"/>
      <c r="U41" s="122"/>
      <c r="V41" s="122"/>
      <c r="W41" s="122"/>
      <c r="X41" s="122"/>
      <c r="Y41" s="122"/>
      <c r="Z41" s="122"/>
    </row>
    <row r="42" ht="15.75" customHeight="1">
      <c r="A42" s="240"/>
      <c r="B42" s="122"/>
      <c r="C42" s="122"/>
      <c r="D42" s="122"/>
      <c r="E42" s="241"/>
      <c r="F42" s="122"/>
      <c r="G42" s="122"/>
      <c r="H42" s="122"/>
      <c r="I42" s="122"/>
      <c r="J42" s="122"/>
      <c r="K42" s="122"/>
      <c r="L42" s="122"/>
      <c r="M42" s="122"/>
      <c r="N42" s="122"/>
      <c r="O42" s="122"/>
      <c r="P42" s="122"/>
      <c r="Q42" s="122"/>
      <c r="R42" s="122"/>
      <c r="S42" s="122"/>
      <c r="T42" s="122"/>
      <c r="U42" s="122"/>
      <c r="V42" s="122"/>
      <c r="W42" s="122"/>
      <c r="X42" s="122"/>
      <c r="Y42" s="122"/>
      <c r="Z42" s="122"/>
    </row>
    <row r="43" ht="15.75" customHeight="1">
      <c r="A43" s="240"/>
      <c r="B43" s="122"/>
      <c r="C43" s="122"/>
      <c r="D43" s="122"/>
      <c r="E43" s="241"/>
      <c r="F43" s="122"/>
      <c r="G43" s="122"/>
      <c r="H43" s="122"/>
      <c r="I43" s="122"/>
      <c r="J43" s="122"/>
      <c r="K43" s="122"/>
      <c r="L43" s="122"/>
      <c r="M43" s="122"/>
      <c r="N43" s="122"/>
      <c r="O43" s="122"/>
      <c r="P43" s="122"/>
      <c r="Q43" s="122"/>
      <c r="R43" s="122"/>
      <c r="S43" s="122"/>
      <c r="T43" s="122"/>
      <c r="U43" s="122"/>
      <c r="V43" s="122"/>
      <c r="W43" s="122"/>
      <c r="X43" s="122"/>
      <c r="Y43" s="122"/>
      <c r="Z43" s="122"/>
    </row>
    <row r="44" ht="15.75" customHeight="1">
      <c r="A44" s="240"/>
      <c r="B44" s="122"/>
      <c r="C44" s="122"/>
      <c r="D44" s="122"/>
      <c r="E44" s="241"/>
      <c r="F44" s="122"/>
      <c r="G44" s="122"/>
      <c r="H44" s="122"/>
      <c r="I44" s="122"/>
      <c r="J44" s="122"/>
      <c r="K44" s="122"/>
      <c r="L44" s="122"/>
      <c r="M44" s="122"/>
      <c r="N44" s="122"/>
      <c r="O44" s="122"/>
      <c r="P44" s="122"/>
      <c r="Q44" s="122"/>
      <c r="R44" s="122"/>
      <c r="S44" s="122"/>
      <c r="T44" s="122"/>
      <c r="U44" s="122"/>
      <c r="V44" s="122"/>
      <c r="W44" s="122"/>
      <c r="X44" s="122"/>
      <c r="Y44" s="122"/>
      <c r="Z44" s="122"/>
    </row>
    <row r="45" ht="15.75" customHeight="1">
      <c r="A45" s="242"/>
      <c r="B45" s="243"/>
      <c r="C45" s="243"/>
      <c r="D45" s="243"/>
      <c r="E45" s="244"/>
      <c r="F45" s="122"/>
      <c r="G45" s="122"/>
      <c r="H45" s="122"/>
      <c r="I45" s="122"/>
      <c r="J45" s="122"/>
      <c r="K45" s="122"/>
      <c r="L45" s="122"/>
      <c r="M45" s="122"/>
      <c r="N45" s="122"/>
      <c r="O45" s="122"/>
      <c r="P45" s="122"/>
      <c r="Q45" s="122"/>
      <c r="R45" s="122"/>
      <c r="S45" s="122"/>
      <c r="T45" s="122"/>
      <c r="U45" s="122"/>
      <c r="V45" s="122"/>
      <c r="W45" s="122"/>
      <c r="X45" s="122"/>
      <c r="Y45" s="122"/>
      <c r="Z45" s="122"/>
    </row>
    <row r="46" ht="48.0" customHeight="1">
      <c r="A46" s="245" t="s">
        <v>530</v>
      </c>
      <c r="B46" s="22"/>
      <c r="C46" s="22"/>
      <c r="D46" s="22"/>
      <c r="E46" s="9"/>
      <c r="F46" s="122"/>
      <c r="G46" s="122"/>
      <c r="H46" s="122"/>
      <c r="I46" s="122"/>
      <c r="J46" s="122"/>
      <c r="K46" s="122"/>
      <c r="L46" s="122"/>
      <c r="M46" s="122"/>
      <c r="N46" s="122"/>
      <c r="O46" s="122"/>
      <c r="P46" s="122"/>
      <c r="Q46" s="122"/>
      <c r="R46" s="122"/>
      <c r="S46" s="122"/>
      <c r="T46" s="122"/>
      <c r="U46" s="122"/>
      <c r="V46" s="122"/>
      <c r="W46" s="122"/>
      <c r="X46" s="122"/>
      <c r="Y46" s="122"/>
      <c r="Z46" s="122"/>
    </row>
    <row r="47" ht="36.0" customHeight="1">
      <c r="A47" s="246"/>
      <c r="B47" s="22"/>
      <c r="C47" s="22"/>
      <c r="D47" s="247" t="s">
        <v>531</v>
      </c>
      <c r="E47" s="9"/>
      <c r="F47" s="15"/>
      <c r="G47" s="15"/>
      <c r="H47" s="15"/>
      <c r="I47" s="15"/>
      <c r="J47" s="15"/>
      <c r="K47" s="15"/>
      <c r="L47" s="15"/>
      <c r="M47" s="15"/>
      <c r="N47" s="15"/>
      <c r="O47" s="15"/>
      <c r="P47" s="15"/>
      <c r="Q47" s="15"/>
      <c r="R47" s="15"/>
      <c r="S47" s="15"/>
      <c r="T47" s="15"/>
      <c r="U47" s="15"/>
      <c r="V47" s="15"/>
      <c r="W47" s="15"/>
      <c r="X47" s="15"/>
      <c r="Y47" s="15"/>
      <c r="Z47" s="15"/>
    </row>
    <row r="48" ht="60.0" customHeight="1">
      <c r="A48" s="248" t="str">
        <f>'High Risk Non-Compliant'!B4</f>
        <v>Question</v>
      </c>
      <c r="B48" s="249" t="str">
        <f>'High Risk Non-Compliant'!C4</f>
        <v>Additional Info</v>
      </c>
      <c r="C48" s="9"/>
      <c r="D48" s="248" t="str">
        <f>'Analyst Report'!C10</f>
        <v>NIST SP 800-53r4</v>
      </c>
      <c r="E48" s="250">
        <f>VLOOKUP('Analyst Report'!C10,Values!A60:B66,2)</f>
        <v>9</v>
      </c>
      <c r="F48" s="251"/>
      <c r="G48" s="251"/>
      <c r="H48" s="251"/>
      <c r="I48" s="251"/>
      <c r="J48" s="251"/>
      <c r="K48" s="251"/>
      <c r="L48" s="251"/>
      <c r="M48" s="251"/>
      <c r="N48" s="251"/>
      <c r="O48" s="251"/>
      <c r="P48" s="251"/>
      <c r="Q48" s="251"/>
      <c r="R48" s="251"/>
      <c r="S48" s="251"/>
      <c r="T48" s="251"/>
      <c r="U48" s="251"/>
      <c r="V48" s="251"/>
      <c r="W48" s="251"/>
      <c r="X48" s="251"/>
      <c r="Y48" s="251"/>
      <c r="Z48" s="251"/>
    </row>
    <row r="49" ht="144.0" customHeight="1">
      <c r="A49" s="252" t="str">
        <f>'High Risk Non-Compliant'!B5</f>
        <v>Does the system have password complexity or length limitations and/or restrictions?</v>
      </c>
      <c r="B49" s="253" t="str">
        <f>'High Risk Non-Compliant'!C5</f>
        <v>Authentication is done via the LMS and enforced there by the institution</v>
      </c>
      <c r="C49" s="9"/>
      <c r="D49" s="188" t="str">
        <f>IF(VLOOKUP(A49,'High Risk Non-Compliant'!B:K,$E$48,FALSE)=0,"N/A",VLOOKUP(A49,'High Risk Non-Compliant'!B:K,$E$48,FALSE))</f>
        <v>N/A</v>
      </c>
      <c r="E49" s="188" t="str">
        <f>IF(D49="N/A","N/A",VLOOKUP(D49,'Crosswalk Detail'!A:B,2,FALSE))</f>
        <v>N/A</v>
      </c>
      <c r="F49" s="122"/>
      <c r="G49" s="122"/>
      <c r="H49" s="122"/>
      <c r="I49" s="122"/>
      <c r="J49" s="122"/>
      <c r="K49" s="122"/>
      <c r="L49" s="122"/>
      <c r="M49" s="122"/>
      <c r="N49" s="122"/>
      <c r="O49" s="122"/>
      <c r="P49" s="122"/>
      <c r="Q49" s="122"/>
      <c r="R49" s="122"/>
      <c r="S49" s="122"/>
      <c r="T49" s="122"/>
      <c r="U49" s="122"/>
      <c r="V49" s="122"/>
      <c r="W49" s="122"/>
      <c r="X49" s="122"/>
      <c r="Y49" s="122"/>
      <c r="Z49" s="122"/>
    </row>
    <row r="50" ht="144.0" customHeight="1">
      <c r="A50" s="252" t="str">
        <f>'High Risk Non-Compliant'!B6</f>
        <v>Do all cryptographic modules in use in your product conform to the Federal Information Processing Standards (FIPS PUB 140-3)?</v>
      </c>
      <c r="B50" s="254" t="str">
        <f>'High Risk Non-Compliant'!C6</f>
        <v>Not applicable</v>
      </c>
      <c r="C50" s="9"/>
      <c r="D50" s="188" t="str">
        <f>IF(VLOOKUP(A50,'High Risk Non-Compliant'!B:K,$E$48,FALSE)=0,"N/A",VLOOKUP(A50,'High Risk Non-Compliant'!B:K,$E$48,FALSE))</f>
        <v>N/A</v>
      </c>
      <c r="E50" s="188" t="str">
        <f>IF(D50="N/A","N/A",VLOOKUP(D50,'Crosswalk Detail'!A:B,2,FALSE))</f>
        <v>N/A</v>
      </c>
      <c r="F50" s="122"/>
      <c r="G50" s="122"/>
      <c r="H50" s="122"/>
      <c r="I50" s="122"/>
      <c r="J50" s="122"/>
      <c r="K50" s="122"/>
      <c r="L50" s="122"/>
      <c r="M50" s="122"/>
      <c r="N50" s="122"/>
      <c r="O50" s="122"/>
      <c r="P50" s="122"/>
      <c r="Q50" s="122"/>
      <c r="R50" s="122"/>
      <c r="S50" s="122"/>
      <c r="T50" s="122"/>
      <c r="U50" s="122"/>
      <c r="V50" s="122"/>
      <c r="W50" s="122"/>
      <c r="X50" s="122"/>
      <c r="Y50" s="122"/>
      <c r="Z50" s="122"/>
    </row>
    <row r="51" ht="144.0" customHeight="1">
      <c r="A51" s="252" t="str">
        <f>'High Risk Non-Compliant'!B7</f>
        <v>Do backups containing the institution's data ever leave the Institution's Data Zone either physically or via network routing?</v>
      </c>
      <c r="B51" s="254" t="str">
        <f>'High Risk Non-Compliant'!C7</f>
        <v/>
      </c>
      <c r="C51" s="9"/>
      <c r="D51" s="188" t="str">
        <f>IF(VLOOKUP(A51,'High Risk Non-Compliant'!B:K,$E$48,FALSE)=0,"N/A",VLOOKUP(A51,'High Risk Non-Compliant'!B:K,$E$48,FALSE))</f>
        <v>N/A</v>
      </c>
      <c r="E51" s="188" t="str">
        <f>IF(D51="N/A","N/A",VLOOKUP(D51,'Crosswalk Detail'!A:B,2,FALSE))</f>
        <v>N/A</v>
      </c>
      <c r="F51" s="122"/>
      <c r="G51" s="122"/>
      <c r="H51" s="122"/>
      <c r="I51" s="122"/>
      <c r="J51" s="122"/>
      <c r="K51" s="122"/>
      <c r="L51" s="122"/>
      <c r="M51" s="122"/>
      <c r="N51" s="122"/>
      <c r="O51" s="122"/>
      <c r="P51" s="122"/>
      <c r="Q51" s="122"/>
      <c r="R51" s="122"/>
      <c r="S51" s="122"/>
      <c r="T51" s="122"/>
      <c r="U51" s="122"/>
      <c r="V51" s="122"/>
      <c r="W51" s="122"/>
      <c r="X51" s="122"/>
      <c r="Y51" s="122"/>
      <c r="Z51" s="122"/>
    </row>
    <row r="52" ht="144.0" customHeight="1">
      <c r="A52" s="252" t="str">
        <f>'High Risk Non-Compliant'!B8</f>
        <v>Is media used for long-term retention of business data and archival purposes stored in a secure, environmentally protected area?</v>
      </c>
      <c r="B52" s="254" t="str">
        <f>'High Risk Non-Compliant'!C8</f>
        <v>Media is not used</v>
      </c>
      <c r="C52" s="9"/>
      <c r="D52" s="188" t="str">
        <f>IF(VLOOKUP(A52,'High Risk Non-Compliant'!B:K,$E$48,FALSE)=0,"N/A",VLOOKUP(A52,'High Risk Non-Compliant'!B:K,$E$48,FALSE))</f>
        <v>N/A</v>
      </c>
      <c r="E52" s="188" t="str">
        <f>IF(D52="N/A","N/A",VLOOKUP(D52,'Crosswalk Detail'!A:B,2,FALSE))</f>
        <v>N/A</v>
      </c>
      <c r="F52" s="122"/>
      <c r="G52" s="122"/>
      <c r="H52" s="122"/>
      <c r="I52" s="122"/>
      <c r="J52" s="122"/>
      <c r="K52" s="122"/>
      <c r="L52" s="122"/>
      <c r="M52" s="122"/>
      <c r="N52" s="122"/>
      <c r="O52" s="122"/>
      <c r="P52" s="122"/>
      <c r="Q52" s="122"/>
      <c r="R52" s="122"/>
      <c r="S52" s="122"/>
      <c r="T52" s="122"/>
      <c r="U52" s="122"/>
      <c r="V52" s="122"/>
      <c r="W52" s="122"/>
      <c r="X52" s="122"/>
      <c r="Y52" s="122"/>
      <c r="Z52" s="122"/>
    </row>
    <row r="53" ht="144.0" customHeight="1">
      <c r="A53" s="252" t="str">
        <f>'High Risk Non-Compliant'!B9</f>
        <v>Do your workforce members receive regular training related to the HIPAA Privacy and Security Rules and the HITECH Act?</v>
      </c>
      <c r="B53" s="254" t="str">
        <f>'High Risk Non-Compliant'!C9</f>
        <v>Via AWS Logs</v>
      </c>
      <c r="C53" s="9"/>
      <c r="D53" s="188" t="str">
        <f>IF(VLOOKUP(A53,'High Risk Non-Compliant'!B:K,$E$48,FALSE)=0,"N/A",VLOOKUP(A53,'High Risk Non-Compliant'!B:K,$E$48,FALSE))</f>
        <v>N/A</v>
      </c>
      <c r="E53" s="188" t="str">
        <f>IF(D53="N/A","N/A",VLOOKUP(D53,'Crosswalk Detail'!A:B,2,FALSE))</f>
        <v>N/A</v>
      </c>
      <c r="F53" s="122"/>
      <c r="G53" s="122"/>
      <c r="H53" s="122"/>
      <c r="I53" s="122"/>
      <c r="J53" s="122"/>
      <c r="K53" s="122"/>
      <c r="L53" s="122"/>
      <c r="M53" s="122"/>
      <c r="N53" s="122"/>
      <c r="O53" s="122"/>
      <c r="P53" s="122"/>
      <c r="Q53" s="122"/>
      <c r="R53" s="122"/>
      <c r="S53" s="122"/>
      <c r="T53" s="122"/>
      <c r="U53" s="122"/>
      <c r="V53" s="122"/>
      <c r="W53" s="122"/>
      <c r="X53" s="122"/>
      <c r="Y53" s="122"/>
      <c r="Z53" s="122"/>
    </row>
    <row r="54" ht="144.0" customHeight="1">
      <c r="A54" s="252" t="str">
        <f>'High Risk Non-Compliant'!B10</f>
        <v>Have you identified areas of risks?</v>
      </c>
      <c r="B54" s="255" t="str">
        <f>'High Risk Non-Compliant'!C10</f>
        <v>Via AWS Logs</v>
      </c>
      <c r="C54" s="9"/>
      <c r="D54" s="188" t="str">
        <f>IF(VLOOKUP(A54,'High Risk Non-Compliant'!B:K,$E$48,FALSE)=0,"N/A",VLOOKUP(A54,'High Risk Non-Compliant'!B:K,$E$48,FALSE))</f>
        <v>N/A</v>
      </c>
      <c r="E54" s="188" t="str">
        <f>IF(D54="N/A","N/A",VLOOKUP(D54,'Crosswalk Detail'!A:B,2,FALSE))</f>
        <v>N/A</v>
      </c>
      <c r="F54" s="122"/>
      <c r="G54" s="122"/>
      <c r="H54" s="122"/>
      <c r="I54" s="122"/>
      <c r="J54" s="122"/>
      <c r="K54" s="122"/>
      <c r="L54" s="122"/>
      <c r="M54" s="122"/>
      <c r="N54" s="122"/>
      <c r="O54" s="122"/>
      <c r="P54" s="122"/>
      <c r="Q54" s="122"/>
      <c r="R54" s="122"/>
      <c r="S54" s="122"/>
      <c r="T54" s="122"/>
      <c r="U54" s="122"/>
      <c r="V54" s="122"/>
      <c r="W54" s="122"/>
      <c r="X54" s="122"/>
      <c r="Y54" s="122"/>
      <c r="Z54" s="122"/>
    </row>
    <row r="55" ht="144.0" customHeight="1">
      <c r="A55" s="252" t="str">
        <f>'High Risk Non-Compliant'!B11</f>
        <v>Have the policies/plans mentioned above been tested?</v>
      </c>
      <c r="B55" s="254" t="str">
        <f>'High Risk Non-Compliant'!C11</f>
        <v>Via AWS Logs</v>
      </c>
      <c r="C55" s="9"/>
      <c r="D55" s="188" t="str">
        <f>IF(VLOOKUP(A55,'High Risk Non-Compliant'!B:K,$E$48,FALSE)=0,"N/A",VLOOKUP(A55,'High Risk Non-Compliant'!B:K,$E$48,FALSE))</f>
        <v>N/A</v>
      </c>
      <c r="E55" s="188" t="str">
        <f>IF(D55="N/A","N/A",VLOOKUP(D55,'Crosswalk Detail'!A:B,2,FALSE))</f>
        <v>N/A</v>
      </c>
      <c r="F55" s="122"/>
      <c r="G55" s="122"/>
      <c r="H55" s="122"/>
      <c r="I55" s="122"/>
      <c r="J55" s="122"/>
      <c r="K55" s="122"/>
      <c r="L55" s="122"/>
      <c r="M55" s="122"/>
      <c r="N55" s="122"/>
      <c r="O55" s="122"/>
      <c r="P55" s="122"/>
      <c r="Q55" s="122"/>
      <c r="R55" s="122"/>
      <c r="S55" s="122"/>
      <c r="T55" s="122"/>
      <c r="U55" s="122"/>
      <c r="V55" s="122"/>
      <c r="W55" s="122"/>
      <c r="X55" s="122"/>
      <c r="Y55" s="122"/>
      <c r="Z55" s="122"/>
    </row>
    <row r="56" ht="144.0" customHeight="1">
      <c r="A56" s="252" t="str">
        <f>'High Risk Non-Compliant'!B12</f>
        <v>Have you entered into a BAA with all subcontractors who may have access to protected health information (PHI)?</v>
      </c>
      <c r="B56" s="254" t="str">
        <f>'High Risk Non-Compliant'!C12</f>
        <v>Via AWS Logs</v>
      </c>
      <c r="C56" s="9"/>
      <c r="D56" s="188" t="str">
        <f>IF(VLOOKUP(A56,'High Risk Non-Compliant'!B:K,$E$48,FALSE)=0,"N/A",VLOOKUP(A56,'High Risk Non-Compliant'!B:K,$E$48,FALSE))</f>
        <v>N/A</v>
      </c>
      <c r="E56" s="188" t="str">
        <f>IF(D56="N/A","N/A",VLOOKUP(D56,'Crosswalk Detail'!A:B,2,FALSE))</f>
        <v>N/A</v>
      </c>
      <c r="F56" s="122"/>
      <c r="G56" s="122"/>
      <c r="H56" s="122"/>
      <c r="I56" s="122"/>
      <c r="J56" s="122"/>
      <c r="K56" s="122"/>
      <c r="L56" s="122"/>
      <c r="M56" s="122"/>
      <c r="N56" s="122"/>
      <c r="O56" s="122"/>
      <c r="P56" s="122"/>
      <c r="Q56" s="122"/>
      <c r="R56" s="122"/>
      <c r="S56" s="122"/>
      <c r="T56" s="122"/>
      <c r="U56" s="122"/>
      <c r="V56" s="122"/>
      <c r="W56" s="122"/>
      <c r="X56" s="122"/>
      <c r="Y56" s="122"/>
      <c r="Z56" s="122"/>
    </row>
    <row r="57" ht="144.0" customHeight="1">
      <c r="A57" s="252" t="str">
        <f>'High Risk Non-Compliant'!B13</f>
        <v>Do you have a current, executed within the past year, Attestation of Compliance (AoC) or Report on Compliance (RoC)?</v>
      </c>
      <c r="B57" s="254" t="str">
        <f>'High Risk Non-Compliant'!C13</f>
        <v>Via AWS Logs</v>
      </c>
      <c r="C57" s="9"/>
      <c r="D57" s="188" t="str">
        <f>IF(VLOOKUP(A57,'High Risk Non-Compliant'!B:K,$E$48,FALSE)=0,"N/A",VLOOKUP(A57,'High Risk Non-Compliant'!B:K,$E$48,FALSE))</f>
        <v>N/A</v>
      </c>
      <c r="E57" s="188" t="str">
        <f>IF(D57="N/A","N/A",VLOOKUP(D57,'Crosswalk Detail'!A:B,2,FALSE))</f>
        <v>N/A</v>
      </c>
      <c r="F57" s="122"/>
      <c r="G57" s="122"/>
      <c r="H57" s="122"/>
      <c r="I57" s="122"/>
      <c r="J57" s="122"/>
      <c r="K57" s="122"/>
      <c r="L57" s="122"/>
      <c r="M57" s="122"/>
      <c r="N57" s="122"/>
      <c r="O57" s="122"/>
      <c r="P57" s="122"/>
      <c r="Q57" s="122"/>
      <c r="R57" s="122"/>
      <c r="S57" s="122"/>
      <c r="T57" s="122"/>
      <c r="U57" s="122"/>
      <c r="V57" s="122"/>
      <c r="W57" s="122"/>
      <c r="X57" s="122"/>
      <c r="Y57" s="122"/>
      <c r="Z57" s="122"/>
    </row>
    <row r="58" ht="144.0" customHeight="1">
      <c r="A58" s="252" t="str">
        <f>'High Risk Non-Compliant'!B14</f>
        <v>Is the application listed as an approved PA-DSS application? </v>
      </c>
      <c r="B58" s="254" t="str">
        <f>'High Risk Non-Compliant'!C14</f>
        <v>Via AWS Logs</v>
      </c>
      <c r="C58" s="9"/>
      <c r="D58" s="188" t="str">
        <f>IF(VLOOKUP(A58,'High Risk Non-Compliant'!B:K,$E$48,FALSE)=0,"N/A",VLOOKUP(A58,'High Risk Non-Compliant'!B:K,$E$48,FALSE))</f>
        <v>N/A</v>
      </c>
      <c r="E58" s="188" t="str">
        <f>IF(D58="N/A","N/A",VLOOKUP(D58,'Crosswalk Detail'!A:B,2,FALSE))</f>
        <v>N/A</v>
      </c>
      <c r="F58" s="122"/>
      <c r="G58" s="122"/>
      <c r="H58" s="122"/>
      <c r="I58" s="122"/>
      <c r="J58" s="122"/>
      <c r="K58" s="122"/>
      <c r="L58" s="122"/>
      <c r="M58" s="122"/>
      <c r="N58" s="122"/>
      <c r="O58" s="122"/>
      <c r="P58" s="122"/>
      <c r="Q58" s="122"/>
      <c r="R58" s="122"/>
      <c r="S58" s="122"/>
      <c r="T58" s="122"/>
      <c r="U58" s="122"/>
      <c r="V58" s="122"/>
      <c r="W58" s="122"/>
      <c r="X58" s="122"/>
      <c r="Y58" s="122"/>
      <c r="Z58" s="122"/>
    </row>
    <row r="59" ht="144.0" customHeight="1">
      <c r="A59" s="252" t="str">
        <f>'High Risk Non-Compliant'!B15</f>
        <v>Does the system or products use a third party to collect, store, process, or transmit cardholder (payment/credit/debt card) data?</v>
      </c>
      <c r="B59" s="254" t="str">
        <f>'High Risk Non-Compliant'!C15</f>
        <v>Via AWS Logs</v>
      </c>
      <c r="C59" s="9"/>
      <c r="D59" s="188" t="str">
        <f>IF(VLOOKUP(A59,'High Risk Non-Compliant'!B:K,$E$48,FALSE)=0,"N/A",VLOOKUP(A59,'High Risk Non-Compliant'!B:K,$E$48,FALSE))</f>
        <v>N/A</v>
      </c>
      <c r="E59" s="188" t="str">
        <f>IF(D59="N/A","N/A",VLOOKUP(D59,'Crosswalk Detail'!A:B,2,FALSE))</f>
        <v>N/A</v>
      </c>
      <c r="F59" s="122"/>
      <c r="G59" s="122"/>
      <c r="H59" s="122"/>
      <c r="I59" s="122"/>
      <c r="J59" s="122"/>
      <c r="K59" s="122"/>
      <c r="L59" s="122"/>
      <c r="M59" s="122"/>
      <c r="N59" s="122"/>
      <c r="O59" s="122"/>
      <c r="P59" s="122"/>
      <c r="Q59" s="122"/>
      <c r="R59" s="122"/>
      <c r="S59" s="122"/>
      <c r="T59" s="122"/>
      <c r="U59" s="122"/>
      <c r="V59" s="122"/>
      <c r="W59" s="122"/>
      <c r="X59" s="122"/>
      <c r="Y59" s="122"/>
      <c r="Z59" s="122"/>
    </row>
    <row r="60" ht="144.0" customHeight="1">
      <c r="A60" s="252" t="str">
        <f>'High Risk Non-Compliant'!B16</f>
        <v>Do you have a well documented Business Continuity Plan (BCP) that is tested annually?</v>
      </c>
      <c r="B60" s="253" t="str">
        <f>'High Risk Non-Compliant'!C16</f>
        <v/>
      </c>
      <c r="C60" s="9"/>
      <c r="D60" s="188" t="str">
        <f>IF(VLOOKUP(A60,'High Risk Non-Compliant'!B:K,$E$48,FALSE)=0,"N/A",VLOOKUP(A60,'High Risk Non-Compliant'!B:K,$E$48,FALSE))</f>
        <v>N/A</v>
      </c>
      <c r="E60" s="188" t="str">
        <f>IF(D60="N/A","N/A",VLOOKUP(D60,'Crosswalk Detail'!A:B,2,FALSE))</f>
        <v>N/A</v>
      </c>
      <c r="F60" s="122"/>
      <c r="G60" s="122"/>
      <c r="H60" s="122"/>
      <c r="I60" s="122"/>
      <c r="J60" s="122"/>
      <c r="K60" s="122"/>
      <c r="L60" s="122"/>
      <c r="M60" s="122"/>
      <c r="N60" s="122"/>
      <c r="O60" s="122"/>
      <c r="P60" s="122"/>
      <c r="Q60" s="122"/>
      <c r="R60" s="122"/>
      <c r="S60" s="122"/>
      <c r="T60" s="122"/>
      <c r="U60" s="122"/>
      <c r="V60" s="122"/>
      <c r="W60" s="122"/>
      <c r="X60" s="122"/>
      <c r="Y60" s="122"/>
      <c r="Z60" s="122"/>
    </row>
    <row r="61" ht="144.0" customHeight="1">
      <c r="A61" s="252" t="str">
        <f>'High Risk Non-Compliant'!B17</f>
        <v>Do you have a well documented Disaster Recovery Plan (DRP) that is tested annually?</v>
      </c>
      <c r="B61" s="253" t="str">
        <f>'High Risk Non-Compliant'!C17</f>
        <v/>
      </c>
      <c r="C61" s="9"/>
      <c r="D61" s="188" t="str">
        <f>IF(VLOOKUP(A61,'High Risk Non-Compliant'!B:K,$E$48,FALSE)=0,"N/A",VLOOKUP(A61,'High Risk Non-Compliant'!B:K,$E$48,FALSE))</f>
        <v>N/A</v>
      </c>
      <c r="E61" s="188" t="str">
        <f>IF(D61="N/A","N/A",VLOOKUP(D61,'Crosswalk Detail'!A:B,2,FALSE))</f>
        <v>N/A</v>
      </c>
      <c r="F61" s="122"/>
      <c r="G61" s="122"/>
      <c r="H61" s="122"/>
      <c r="I61" s="122"/>
      <c r="J61" s="122"/>
      <c r="K61" s="122"/>
      <c r="L61" s="122"/>
      <c r="M61" s="122"/>
      <c r="N61" s="122"/>
      <c r="O61" s="122"/>
      <c r="P61" s="122"/>
      <c r="Q61" s="122"/>
      <c r="R61" s="122"/>
      <c r="S61" s="122"/>
      <c r="T61" s="122"/>
      <c r="U61" s="122"/>
      <c r="V61" s="122"/>
      <c r="W61" s="122"/>
      <c r="X61" s="122"/>
      <c r="Y61" s="122"/>
      <c r="Z61" s="122"/>
    </row>
    <row r="62" ht="144.0" customHeight="1">
      <c r="A62" s="252" t="str">
        <f>'High Risk Non-Compliant'!B18</f>
        <v>Is the vended product designed to process or store Credit Card information?</v>
      </c>
      <c r="B62" s="253" t="str">
        <f>'High Risk Non-Compliant'!C18</f>
        <v/>
      </c>
      <c r="C62" s="9"/>
      <c r="D62" s="188" t="str">
        <f>IF(VLOOKUP(A62,'High Risk Non-Compliant'!B:K,$E$48,FALSE)=0,"N/A",VLOOKUP(A62,'High Risk Non-Compliant'!B:K,$E$48,FALSE))</f>
        <v>N/A</v>
      </c>
      <c r="E62" s="188" t="str">
        <f>IF(D62="N/A","N/A",VLOOKUP(D62,'Crosswalk Detail'!A:B,2,FALSE))</f>
        <v>N/A</v>
      </c>
      <c r="F62" s="122"/>
      <c r="G62" s="122"/>
      <c r="H62" s="122"/>
      <c r="I62" s="122"/>
      <c r="J62" s="122"/>
      <c r="K62" s="122"/>
      <c r="L62" s="122"/>
      <c r="M62" s="122"/>
      <c r="N62" s="122"/>
      <c r="O62" s="122"/>
      <c r="P62" s="122"/>
      <c r="Q62" s="122"/>
      <c r="R62" s="122"/>
      <c r="S62" s="122"/>
      <c r="T62" s="122"/>
      <c r="U62" s="122"/>
      <c r="V62" s="122"/>
      <c r="W62" s="122"/>
      <c r="X62" s="122"/>
      <c r="Y62" s="122"/>
      <c r="Z62" s="122"/>
    </row>
    <row r="63" ht="144.0" customHeight="1">
      <c r="A63" s="252" t="str">
        <f>'High Risk Non-Compliant'!B19</f>
        <v>Do you perform security assessments of third party companies with which you share data? (i.e. hosting providers, cloud services, PaaS, IaaS, SaaS, etc.).</v>
      </c>
      <c r="B63" s="253" t="str">
        <f>'High Risk Non-Compliant'!C19</f>
        <v/>
      </c>
      <c r="C63" s="9"/>
      <c r="D63" s="188" t="str">
        <f>IF(VLOOKUP(A63,'High Risk Non-Compliant'!B:K,$E$48,FALSE)=0,"N/A",VLOOKUP(A63,'High Risk Non-Compliant'!B:K,$E$48,FALSE))</f>
        <v>N/A</v>
      </c>
      <c r="E63" s="188" t="str">
        <f>IF(D63="N/A","N/A",VLOOKUP(D63,'Crosswalk Detail'!A:B,2,FALSE))</f>
        <v>N/A</v>
      </c>
      <c r="F63" s="122"/>
      <c r="G63" s="122"/>
      <c r="H63" s="122"/>
      <c r="I63" s="122"/>
      <c r="J63" s="122"/>
      <c r="K63" s="122"/>
      <c r="L63" s="122"/>
      <c r="M63" s="122"/>
      <c r="N63" s="122"/>
      <c r="O63" s="122"/>
      <c r="P63" s="122"/>
      <c r="Q63" s="122"/>
      <c r="R63" s="122"/>
      <c r="S63" s="122"/>
      <c r="T63" s="122"/>
      <c r="U63" s="122"/>
      <c r="V63" s="122"/>
      <c r="W63" s="122"/>
      <c r="X63" s="122"/>
      <c r="Y63" s="122"/>
      <c r="Z63" s="122"/>
    </row>
    <row r="64" ht="144.0" customHeight="1">
      <c r="A64" s="252" t="str">
        <f>'High Risk Non-Compliant'!B20</f>
        <v>Will you allow the institution to perform its own vulnerability testing and/or scanning of your systems and/or application provided that testing is performed at a mutually agreed upon time and date?</v>
      </c>
      <c r="B64" s="253" t="str">
        <f>'High Risk Non-Compliant'!C20</f>
        <v/>
      </c>
      <c r="C64" s="9"/>
      <c r="D64" s="188" t="str">
        <f>IF(VLOOKUP(A64,'High Risk Non-Compliant'!B:K,$E$48,FALSE)=0,"N/A",VLOOKUP(A64,'High Risk Non-Compliant'!B:K,$E$48,FALSE))</f>
        <v>N/A</v>
      </c>
      <c r="E64" s="188" t="str">
        <f>IF(D64="N/A","N/A",VLOOKUP(D64,'Crosswalk Detail'!A:B,2,FALSE))</f>
        <v>N/A</v>
      </c>
      <c r="F64" s="122"/>
      <c r="G64" s="122"/>
      <c r="H64" s="122"/>
      <c r="I64" s="122"/>
      <c r="J64" s="122"/>
      <c r="K64" s="122"/>
      <c r="L64" s="122"/>
      <c r="M64" s="122"/>
      <c r="N64" s="122"/>
      <c r="O64" s="122"/>
      <c r="P64" s="122"/>
      <c r="Q64" s="122"/>
      <c r="R64" s="122"/>
      <c r="S64" s="122"/>
      <c r="T64" s="122"/>
      <c r="U64" s="122"/>
      <c r="V64" s="122"/>
      <c r="W64" s="122"/>
      <c r="X64" s="122"/>
      <c r="Y64" s="122"/>
      <c r="Z64" s="122"/>
    </row>
    <row r="65" ht="144.0" customHeight="1">
      <c r="A65" s="252" t="str">
        <f>'High Risk Non-Compliant'!B21</f>
        <v/>
      </c>
      <c r="B65" s="253" t="str">
        <f>'High Risk Non-Compliant'!C21</f>
        <v/>
      </c>
      <c r="C65" s="9"/>
      <c r="D65" s="188" t="str">
        <f>IF(VLOOKUP(A65,'High Risk Non-Compliant'!B:K,$E$48,FALSE)=0,"N/A",VLOOKUP(A65,'High Risk Non-Compliant'!B:K,$E$48,FALSE))</f>
        <v>#N/A</v>
      </c>
      <c r="E65" s="188" t="str">
        <f>IF(D65="N/A","N/A",VLOOKUP(D65,'Crosswalk Detail'!A:B,2,FALSE))</f>
        <v>#N/A</v>
      </c>
      <c r="F65" s="122"/>
      <c r="G65" s="122"/>
      <c r="H65" s="122"/>
      <c r="I65" s="122"/>
      <c r="J65" s="122"/>
      <c r="K65" s="122"/>
      <c r="L65" s="122"/>
      <c r="M65" s="122"/>
      <c r="N65" s="122"/>
      <c r="O65" s="122"/>
      <c r="P65" s="122"/>
      <c r="Q65" s="122"/>
      <c r="R65" s="122"/>
      <c r="S65" s="122"/>
      <c r="T65" s="122"/>
      <c r="U65" s="122"/>
      <c r="V65" s="122"/>
      <c r="W65" s="122"/>
      <c r="X65" s="122"/>
      <c r="Y65" s="122"/>
      <c r="Z65" s="122"/>
    </row>
    <row r="66" ht="144.0" customHeight="1">
      <c r="A66" s="252" t="str">
        <f>'High Risk Non-Compliant'!B22</f>
        <v/>
      </c>
      <c r="B66" s="253" t="str">
        <f>'High Risk Non-Compliant'!C22</f>
        <v/>
      </c>
      <c r="C66" s="9"/>
      <c r="D66" s="188" t="str">
        <f>IF(VLOOKUP(A66,'High Risk Non-Compliant'!B:K,$E$48,FALSE)=0,"N/A",VLOOKUP(A66,'High Risk Non-Compliant'!B:K,$E$48,FALSE))</f>
        <v>#N/A</v>
      </c>
      <c r="E66" s="188" t="str">
        <f>IF(D66="N/A","N/A",VLOOKUP(D66,'Crosswalk Detail'!A:B,2,FALSE))</f>
        <v>#N/A</v>
      </c>
      <c r="F66" s="122"/>
      <c r="G66" s="122"/>
      <c r="H66" s="122"/>
      <c r="I66" s="122"/>
      <c r="J66" s="122"/>
      <c r="K66" s="122"/>
      <c r="L66" s="122"/>
      <c r="M66" s="122"/>
      <c r="N66" s="122"/>
      <c r="O66" s="122"/>
      <c r="P66" s="122"/>
      <c r="Q66" s="122"/>
      <c r="R66" s="122"/>
      <c r="S66" s="122"/>
      <c r="T66" s="122"/>
      <c r="U66" s="122"/>
      <c r="V66" s="122"/>
      <c r="W66" s="122"/>
      <c r="X66" s="122"/>
      <c r="Y66" s="122"/>
      <c r="Z66" s="122"/>
    </row>
    <row r="67" ht="144.0" customHeight="1">
      <c r="A67" s="252" t="str">
        <f>'High Risk Non-Compliant'!B23</f>
        <v/>
      </c>
      <c r="B67" s="253" t="str">
        <f>'High Risk Non-Compliant'!C23</f>
        <v/>
      </c>
      <c r="C67" s="9"/>
      <c r="D67" s="188" t="str">
        <f>IF(VLOOKUP(A67,'High Risk Non-Compliant'!B:K,$E$48,FALSE)=0,"N/A",VLOOKUP(A67,'High Risk Non-Compliant'!B:K,$E$48,FALSE))</f>
        <v>#N/A</v>
      </c>
      <c r="E67" s="188" t="str">
        <f>IF(D67="N/A","N/A",VLOOKUP(D67,'Crosswalk Detail'!A:B,2,FALSE))</f>
        <v>#N/A</v>
      </c>
      <c r="F67" s="122"/>
      <c r="G67" s="122"/>
      <c r="H67" s="122"/>
      <c r="I67" s="122"/>
      <c r="J67" s="122"/>
      <c r="K67" s="122"/>
      <c r="L67" s="122"/>
      <c r="M67" s="122"/>
      <c r="N67" s="122"/>
      <c r="O67" s="122"/>
      <c r="P67" s="122"/>
      <c r="Q67" s="122"/>
      <c r="R67" s="122"/>
      <c r="S67" s="122"/>
      <c r="T67" s="122"/>
      <c r="U67" s="122"/>
      <c r="V67" s="122"/>
      <c r="W67" s="122"/>
      <c r="X67" s="122"/>
      <c r="Y67" s="122"/>
      <c r="Z67" s="122"/>
    </row>
    <row r="68" ht="144.0" customHeight="1">
      <c r="A68" s="252" t="str">
        <f>'High Risk Non-Compliant'!B24</f>
        <v/>
      </c>
      <c r="B68" s="253" t="str">
        <f>'High Risk Non-Compliant'!C24</f>
        <v/>
      </c>
      <c r="C68" s="9"/>
      <c r="D68" s="188" t="str">
        <f>IF(VLOOKUP(A68,'High Risk Non-Compliant'!B:K,$E$48,FALSE)=0,"N/A",VLOOKUP(A68,'High Risk Non-Compliant'!B:K,$E$48,FALSE))</f>
        <v>#N/A</v>
      </c>
      <c r="E68" s="188" t="str">
        <f>IF(D68="N/A","N/A",VLOOKUP(D68,'Crosswalk Detail'!A:B,2,FALSE))</f>
        <v>#N/A</v>
      </c>
      <c r="F68" s="122"/>
      <c r="G68" s="122"/>
      <c r="H68" s="122"/>
      <c r="I68" s="122"/>
      <c r="J68" s="122"/>
      <c r="K68" s="122"/>
      <c r="L68" s="122"/>
      <c r="M68" s="122"/>
      <c r="N68" s="122"/>
      <c r="O68" s="122"/>
      <c r="P68" s="122"/>
      <c r="Q68" s="122"/>
      <c r="R68" s="122"/>
      <c r="S68" s="122"/>
      <c r="T68" s="122"/>
      <c r="U68" s="122"/>
      <c r="V68" s="122"/>
      <c r="W68" s="122"/>
      <c r="X68" s="122"/>
      <c r="Y68" s="122"/>
      <c r="Z68" s="122"/>
    </row>
    <row r="69" ht="144.0" customHeight="1">
      <c r="A69" s="252" t="str">
        <f>'High Risk Non-Compliant'!B25</f>
        <v/>
      </c>
      <c r="B69" s="253" t="str">
        <f>'High Risk Non-Compliant'!C25</f>
        <v/>
      </c>
      <c r="C69" s="9"/>
      <c r="D69" s="188" t="str">
        <f>IF(VLOOKUP(A69,'High Risk Non-Compliant'!B:K,$E$48,FALSE)=0,"N/A",VLOOKUP(A69,'High Risk Non-Compliant'!B:K,$E$48,FALSE))</f>
        <v>#N/A</v>
      </c>
      <c r="E69" s="188" t="str">
        <f>IF(D69="N/A","N/A",VLOOKUP(D69,'Crosswalk Detail'!A:B,2,FALSE))</f>
        <v>#N/A</v>
      </c>
      <c r="F69" s="122"/>
      <c r="G69" s="122"/>
      <c r="H69" s="122"/>
      <c r="I69" s="122"/>
      <c r="J69" s="122"/>
      <c r="K69" s="122"/>
      <c r="L69" s="122"/>
      <c r="M69" s="122"/>
      <c r="N69" s="122"/>
      <c r="O69" s="122"/>
      <c r="P69" s="122"/>
      <c r="Q69" s="122"/>
      <c r="R69" s="122"/>
      <c r="S69" s="122"/>
      <c r="T69" s="122"/>
      <c r="U69" s="122"/>
      <c r="V69" s="122"/>
      <c r="W69" s="122"/>
      <c r="X69" s="122"/>
      <c r="Y69" s="122"/>
      <c r="Z69" s="122"/>
    </row>
    <row r="70" ht="144.0" customHeight="1">
      <c r="A70" s="252" t="str">
        <f>'High Risk Non-Compliant'!B26</f>
        <v/>
      </c>
      <c r="B70" s="253" t="str">
        <f>'High Risk Non-Compliant'!C26</f>
        <v/>
      </c>
      <c r="C70" s="9"/>
      <c r="D70" s="188" t="str">
        <f>IF(VLOOKUP(A70,'High Risk Non-Compliant'!B:K,$E$48,FALSE)=0,"N/A",VLOOKUP(A70,'High Risk Non-Compliant'!B:K,$E$48,FALSE))</f>
        <v>#N/A</v>
      </c>
      <c r="E70" s="188" t="str">
        <f>IF(D70="N/A","N/A",VLOOKUP(D70,'Crosswalk Detail'!A:B,2,FALSE))</f>
        <v>#N/A</v>
      </c>
      <c r="F70" s="122"/>
      <c r="G70" s="122"/>
      <c r="H70" s="122"/>
      <c r="I70" s="122"/>
      <c r="J70" s="122"/>
      <c r="K70" s="122"/>
      <c r="L70" s="122"/>
      <c r="M70" s="122"/>
      <c r="N70" s="122"/>
      <c r="O70" s="122"/>
      <c r="P70" s="122"/>
      <c r="Q70" s="122"/>
      <c r="R70" s="122"/>
      <c r="S70" s="122"/>
      <c r="T70" s="122"/>
      <c r="U70" s="122"/>
      <c r="V70" s="122"/>
      <c r="W70" s="122"/>
      <c r="X70" s="122"/>
      <c r="Y70" s="122"/>
      <c r="Z70" s="122"/>
    </row>
    <row r="71" ht="144.0" customHeight="1">
      <c r="A71" s="252" t="str">
        <f>'High Risk Non-Compliant'!B27</f>
        <v/>
      </c>
      <c r="B71" s="253" t="str">
        <f>'High Risk Non-Compliant'!C27</f>
        <v/>
      </c>
      <c r="C71" s="9"/>
      <c r="D71" s="188" t="str">
        <f>IF(VLOOKUP(A71,'High Risk Non-Compliant'!B:K,$E$48,FALSE)=0,"N/A",VLOOKUP(A71,'High Risk Non-Compliant'!B:K,$E$48,FALSE))</f>
        <v>#N/A</v>
      </c>
      <c r="E71" s="188" t="str">
        <f>IF(D71="N/A","N/A",VLOOKUP(D71,'Crosswalk Detail'!A:B,2,FALSE))</f>
        <v>#N/A</v>
      </c>
      <c r="F71" s="122"/>
      <c r="G71" s="122"/>
      <c r="H71" s="122"/>
      <c r="I71" s="122"/>
      <c r="J71" s="122"/>
      <c r="K71" s="122"/>
      <c r="L71" s="122"/>
      <c r="M71" s="122"/>
      <c r="N71" s="122"/>
      <c r="O71" s="122"/>
      <c r="P71" s="122"/>
      <c r="Q71" s="122"/>
      <c r="R71" s="122"/>
      <c r="S71" s="122"/>
      <c r="T71" s="122"/>
      <c r="U71" s="122"/>
      <c r="V71" s="122"/>
      <c r="W71" s="122"/>
      <c r="X71" s="122"/>
      <c r="Y71" s="122"/>
      <c r="Z71" s="122"/>
    </row>
    <row r="72" ht="144.0" customHeight="1">
      <c r="A72" s="252" t="str">
        <f>'High Risk Non-Compliant'!B28</f>
        <v/>
      </c>
      <c r="B72" s="253" t="str">
        <f>'High Risk Non-Compliant'!C28</f>
        <v/>
      </c>
      <c r="C72" s="9"/>
      <c r="D72" s="188" t="str">
        <f>IF(VLOOKUP(A72,'High Risk Non-Compliant'!B:K,$E$48,FALSE)=0,"N/A",VLOOKUP(A72,'High Risk Non-Compliant'!B:K,$E$48,FALSE))</f>
        <v>#N/A</v>
      </c>
      <c r="E72" s="188" t="str">
        <f>IF(D72="N/A","N/A",VLOOKUP(D72,'Crosswalk Detail'!A:B,2,FALSE))</f>
        <v>#N/A</v>
      </c>
      <c r="F72" s="122"/>
      <c r="G72" s="122"/>
      <c r="H72" s="122"/>
      <c r="I72" s="122"/>
      <c r="J72" s="122"/>
      <c r="K72" s="122"/>
      <c r="L72" s="122"/>
      <c r="M72" s="122"/>
      <c r="N72" s="122"/>
      <c r="O72" s="122"/>
      <c r="P72" s="122"/>
      <c r="Q72" s="122"/>
      <c r="R72" s="122"/>
      <c r="S72" s="122"/>
      <c r="T72" s="122"/>
      <c r="U72" s="122"/>
      <c r="V72" s="122"/>
      <c r="W72" s="122"/>
      <c r="X72" s="122"/>
      <c r="Y72" s="122"/>
      <c r="Z72" s="122"/>
    </row>
    <row r="73" ht="144.0" customHeight="1">
      <c r="A73" s="252" t="str">
        <f>'High Risk Non-Compliant'!B29</f>
        <v/>
      </c>
      <c r="B73" s="253" t="str">
        <f>'High Risk Non-Compliant'!C29</f>
        <v/>
      </c>
      <c r="C73" s="9"/>
      <c r="D73" s="188" t="str">
        <f>IF(VLOOKUP(A73,'High Risk Non-Compliant'!B:K,$E$48,FALSE)=0,"N/A",VLOOKUP(A73,'High Risk Non-Compliant'!B:K,$E$48,FALSE))</f>
        <v>#N/A</v>
      </c>
      <c r="E73" s="188" t="str">
        <f>IF(D73="N/A","N/A",VLOOKUP(D73,'Crosswalk Detail'!A:B,2,FALSE))</f>
        <v>#N/A</v>
      </c>
      <c r="F73" s="122"/>
      <c r="G73" s="122"/>
      <c r="H73" s="122"/>
      <c r="I73" s="122"/>
      <c r="J73" s="122"/>
      <c r="K73" s="122"/>
      <c r="L73" s="122"/>
      <c r="M73" s="122"/>
      <c r="N73" s="122"/>
      <c r="O73" s="122"/>
      <c r="P73" s="122"/>
      <c r="Q73" s="122"/>
      <c r="R73" s="122"/>
      <c r="S73" s="122"/>
      <c r="T73" s="122"/>
      <c r="U73" s="122"/>
      <c r="V73" s="122"/>
      <c r="W73" s="122"/>
      <c r="X73" s="122"/>
      <c r="Y73" s="122"/>
      <c r="Z73" s="122"/>
    </row>
    <row r="74" ht="144.0" customHeight="1">
      <c r="A74" s="252" t="str">
        <f>'High Risk Non-Compliant'!B30</f>
        <v/>
      </c>
      <c r="B74" s="253" t="str">
        <f>'High Risk Non-Compliant'!C30</f>
        <v/>
      </c>
      <c r="C74" s="9"/>
      <c r="D74" s="188" t="str">
        <f>IF(VLOOKUP(A74,'High Risk Non-Compliant'!B:K,$E$48,FALSE)=0,"N/A",VLOOKUP(A74,'High Risk Non-Compliant'!B:K,$E$48,FALSE))</f>
        <v>#N/A</v>
      </c>
      <c r="E74" s="188" t="str">
        <f>IF(D74="N/A","N/A",VLOOKUP(D74,'Crosswalk Detail'!A:B,2,FALSE))</f>
        <v>#N/A</v>
      </c>
      <c r="F74" s="122"/>
      <c r="G74" s="122"/>
      <c r="H74" s="122"/>
      <c r="I74" s="122"/>
      <c r="J74" s="122"/>
      <c r="K74" s="122"/>
      <c r="L74" s="122"/>
      <c r="M74" s="122"/>
      <c r="N74" s="122"/>
      <c r="O74" s="122"/>
      <c r="P74" s="122"/>
      <c r="Q74" s="122"/>
      <c r="R74" s="122"/>
      <c r="S74" s="122"/>
      <c r="T74" s="122"/>
      <c r="U74" s="122"/>
      <c r="V74" s="122"/>
      <c r="W74" s="122"/>
      <c r="X74" s="122"/>
      <c r="Y74" s="122"/>
      <c r="Z74" s="122"/>
    </row>
    <row r="75" ht="144.0" customHeight="1">
      <c r="A75" s="252" t="str">
        <f>'High Risk Non-Compliant'!B31</f>
        <v/>
      </c>
      <c r="B75" s="253" t="str">
        <f>'High Risk Non-Compliant'!C31</f>
        <v/>
      </c>
      <c r="C75" s="9"/>
      <c r="D75" s="188" t="str">
        <f>IF(VLOOKUP(A75,'High Risk Non-Compliant'!B:K,$E$48,FALSE)=0,"N/A",VLOOKUP(A75,'High Risk Non-Compliant'!B:K,$E$48,FALSE))</f>
        <v>#N/A</v>
      </c>
      <c r="E75" s="188" t="str">
        <f>IF(D75="N/A","N/A",VLOOKUP(D75,'Crosswalk Detail'!A:B,2,FALSE))</f>
        <v>#N/A</v>
      </c>
      <c r="F75" s="122"/>
      <c r="G75" s="122"/>
      <c r="H75" s="122"/>
      <c r="I75" s="122"/>
      <c r="J75" s="122"/>
      <c r="K75" s="122"/>
      <c r="L75" s="122"/>
      <c r="M75" s="122"/>
      <c r="N75" s="122"/>
      <c r="O75" s="122"/>
      <c r="P75" s="122"/>
      <c r="Q75" s="122"/>
      <c r="R75" s="122"/>
      <c r="S75" s="122"/>
      <c r="T75" s="122"/>
      <c r="U75" s="122"/>
      <c r="V75" s="122"/>
      <c r="W75" s="122"/>
      <c r="X75" s="122"/>
      <c r="Y75" s="122"/>
      <c r="Z75" s="122"/>
    </row>
    <row r="76" ht="144.0" customHeight="1">
      <c r="A76" s="252" t="str">
        <f>'High Risk Non-Compliant'!B32</f>
        <v/>
      </c>
      <c r="B76" s="253" t="str">
        <f>'High Risk Non-Compliant'!C32</f>
        <v/>
      </c>
      <c r="C76" s="9"/>
      <c r="D76" s="188" t="str">
        <f>IF(VLOOKUP(A76,'High Risk Non-Compliant'!B:K,$E$48,FALSE)=0,"N/A",VLOOKUP(A76,'High Risk Non-Compliant'!B:K,$E$48,FALSE))</f>
        <v>#N/A</v>
      </c>
      <c r="E76" s="188" t="str">
        <f>IF(D76="N/A","N/A",VLOOKUP(D76,'Crosswalk Detail'!A:B,2,FALSE))</f>
        <v>#N/A</v>
      </c>
      <c r="F76" s="122"/>
      <c r="G76" s="122"/>
      <c r="H76" s="122"/>
      <c r="I76" s="122"/>
      <c r="J76" s="122"/>
      <c r="K76" s="122"/>
      <c r="L76" s="122"/>
      <c r="M76" s="122"/>
      <c r="N76" s="122"/>
      <c r="O76" s="122"/>
      <c r="P76" s="122"/>
      <c r="Q76" s="122"/>
      <c r="R76" s="122"/>
      <c r="S76" s="122"/>
      <c r="T76" s="122"/>
      <c r="U76" s="122"/>
      <c r="V76" s="122"/>
      <c r="W76" s="122"/>
      <c r="X76" s="122"/>
      <c r="Y76" s="122"/>
      <c r="Z76" s="122"/>
    </row>
    <row r="77" ht="144.0" customHeight="1">
      <c r="A77" s="252" t="str">
        <f>'High Risk Non-Compliant'!B33</f>
        <v/>
      </c>
      <c r="B77" s="253" t="str">
        <f>'High Risk Non-Compliant'!C33</f>
        <v/>
      </c>
      <c r="C77" s="9"/>
      <c r="D77" s="188" t="str">
        <f>IF(VLOOKUP(A77,'High Risk Non-Compliant'!B:K,$E$48,FALSE)=0,"N/A",VLOOKUP(A77,'High Risk Non-Compliant'!B:K,$E$48,FALSE))</f>
        <v>#N/A</v>
      </c>
      <c r="E77" s="188" t="str">
        <f>IF(D77="N/A","N/A",VLOOKUP(D77,'Crosswalk Detail'!A:B,2,FALSE))</f>
        <v>#N/A</v>
      </c>
      <c r="F77" s="122"/>
      <c r="G77" s="122"/>
      <c r="H77" s="122"/>
      <c r="I77" s="122"/>
      <c r="J77" s="122"/>
      <c r="K77" s="122"/>
      <c r="L77" s="122"/>
      <c r="M77" s="122"/>
      <c r="N77" s="122"/>
      <c r="O77" s="122"/>
      <c r="P77" s="122"/>
      <c r="Q77" s="122"/>
      <c r="R77" s="122"/>
      <c r="S77" s="122"/>
      <c r="T77" s="122"/>
      <c r="U77" s="122"/>
      <c r="V77" s="122"/>
      <c r="W77" s="122"/>
      <c r="X77" s="122"/>
      <c r="Y77" s="122"/>
      <c r="Z77" s="122"/>
    </row>
    <row r="78" ht="144.0" customHeight="1">
      <c r="A78" s="252" t="str">
        <f>'High Risk Non-Compliant'!B34</f>
        <v/>
      </c>
      <c r="B78" s="253" t="str">
        <f>'High Risk Non-Compliant'!C34</f>
        <v/>
      </c>
      <c r="C78" s="9"/>
      <c r="D78" s="188" t="str">
        <f>IF(VLOOKUP(A78,'High Risk Non-Compliant'!B:K,$E$48,FALSE)=0,"N/A",VLOOKUP(A78,'High Risk Non-Compliant'!B:K,$E$48,FALSE))</f>
        <v>#N/A</v>
      </c>
      <c r="E78" s="188" t="str">
        <f>IF(D78="N/A","N/A",VLOOKUP(D78,'Crosswalk Detail'!A:B,2,FALSE))</f>
        <v>#N/A</v>
      </c>
      <c r="F78" s="122"/>
      <c r="G78" s="122"/>
      <c r="H78" s="122"/>
      <c r="I78" s="122"/>
      <c r="J78" s="122"/>
      <c r="K78" s="122"/>
      <c r="L78" s="122"/>
      <c r="M78" s="122"/>
      <c r="N78" s="122"/>
      <c r="O78" s="122"/>
      <c r="P78" s="122"/>
      <c r="Q78" s="122"/>
      <c r="R78" s="122"/>
      <c r="S78" s="122"/>
      <c r="T78" s="122"/>
      <c r="U78" s="122"/>
      <c r="V78" s="122"/>
      <c r="W78" s="122"/>
      <c r="X78" s="122"/>
      <c r="Y78" s="122"/>
      <c r="Z78" s="122"/>
    </row>
    <row r="79" ht="144.0" customHeight="1">
      <c r="A79" s="252" t="str">
        <f>'High Risk Non-Compliant'!B35</f>
        <v/>
      </c>
      <c r="B79" s="253" t="str">
        <f>'High Risk Non-Compliant'!C35</f>
        <v/>
      </c>
      <c r="C79" s="9"/>
      <c r="D79" s="188" t="str">
        <f>IF(VLOOKUP(A79,'High Risk Non-Compliant'!B:K,$E$48,FALSE)=0,"N/A",VLOOKUP(A79,'High Risk Non-Compliant'!B:K,$E$48,FALSE))</f>
        <v>#N/A</v>
      </c>
      <c r="E79" s="188" t="str">
        <f>IF(D79="N/A","N/A",VLOOKUP(D79,'Crosswalk Detail'!A:B,2,FALSE))</f>
        <v>#N/A</v>
      </c>
      <c r="F79" s="122"/>
      <c r="G79" s="122"/>
      <c r="H79" s="122"/>
      <c r="I79" s="122"/>
      <c r="J79" s="122"/>
      <c r="K79" s="122"/>
      <c r="L79" s="122"/>
      <c r="M79" s="122"/>
      <c r="N79" s="122"/>
      <c r="O79" s="122"/>
      <c r="P79" s="122"/>
      <c r="Q79" s="122"/>
      <c r="R79" s="122"/>
      <c r="S79" s="122"/>
      <c r="T79" s="122"/>
      <c r="U79" s="122"/>
      <c r="V79" s="122"/>
      <c r="W79" s="122"/>
      <c r="X79" s="122"/>
      <c r="Y79" s="122"/>
      <c r="Z79" s="122"/>
    </row>
    <row r="80" ht="144.0" customHeight="1">
      <c r="A80" s="252" t="str">
        <f>'High Risk Non-Compliant'!B36</f>
        <v/>
      </c>
      <c r="B80" s="253" t="str">
        <f>'High Risk Non-Compliant'!C36</f>
        <v/>
      </c>
      <c r="C80" s="9"/>
      <c r="D80" s="188" t="str">
        <f>IF(VLOOKUP(A80,'High Risk Non-Compliant'!B:K,$E$48,FALSE)=0,"N/A",VLOOKUP(A80,'High Risk Non-Compliant'!B:K,$E$48,FALSE))</f>
        <v>#N/A</v>
      </c>
      <c r="E80" s="188" t="str">
        <f>IF(D80="N/A","N/A",VLOOKUP(D80,'Crosswalk Detail'!A:B,2,FALSE))</f>
        <v>#N/A</v>
      </c>
      <c r="F80" s="122"/>
      <c r="G80" s="122"/>
      <c r="H80" s="122"/>
      <c r="I80" s="122"/>
      <c r="J80" s="122"/>
      <c r="K80" s="122"/>
      <c r="L80" s="122"/>
      <c r="M80" s="122"/>
      <c r="N80" s="122"/>
      <c r="O80" s="122"/>
      <c r="P80" s="122"/>
      <c r="Q80" s="122"/>
      <c r="R80" s="122"/>
      <c r="S80" s="122"/>
      <c r="T80" s="122"/>
      <c r="U80" s="122"/>
      <c r="V80" s="122"/>
      <c r="W80" s="122"/>
      <c r="X80" s="122"/>
      <c r="Y80" s="122"/>
      <c r="Z80" s="122"/>
    </row>
    <row r="81" ht="144.0" customHeight="1">
      <c r="A81" s="252" t="str">
        <f>'High Risk Non-Compliant'!B37</f>
        <v/>
      </c>
      <c r="B81" s="253" t="str">
        <f>'High Risk Non-Compliant'!C37</f>
        <v/>
      </c>
      <c r="C81" s="9"/>
      <c r="D81" s="188" t="str">
        <f>IF(VLOOKUP(A81,'High Risk Non-Compliant'!B:K,$E$48,FALSE)=0,"N/A",VLOOKUP(A81,'High Risk Non-Compliant'!B:K,$E$48,FALSE))</f>
        <v>#N/A</v>
      </c>
      <c r="E81" s="188" t="str">
        <f>IF(D81="N/A","N/A",VLOOKUP(D81,'Crosswalk Detail'!A:B,2,FALSE))</f>
        <v>#N/A</v>
      </c>
      <c r="F81" s="122"/>
      <c r="G81" s="122"/>
      <c r="H81" s="122"/>
      <c r="I81" s="122"/>
      <c r="J81" s="122"/>
      <c r="K81" s="122"/>
      <c r="L81" s="122"/>
      <c r="M81" s="122"/>
      <c r="N81" s="122"/>
      <c r="O81" s="122"/>
      <c r="P81" s="122"/>
      <c r="Q81" s="122"/>
      <c r="R81" s="122"/>
      <c r="S81" s="122"/>
      <c r="T81" s="122"/>
      <c r="U81" s="122"/>
      <c r="V81" s="122"/>
      <c r="W81" s="122"/>
      <c r="X81" s="122"/>
      <c r="Y81" s="122"/>
      <c r="Z81" s="122"/>
    </row>
    <row r="82" ht="144.0" customHeight="1">
      <c r="A82" s="252" t="str">
        <f>'High Risk Non-Compliant'!B38</f>
        <v/>
      </c>
      <c r="B82" s="253" t="str">
        <f>'High Risk Non-Compliant'!C38</f>
        <v/>
      </c>
      <c r="C82" s="9"/>
      <c r="D82" s="188" t="str">
        <f>IF(VLOOKUP(A82,'High Risk Non-Compliant'!B:K,$E$48,FALSE)=0,"N/A",VLOOKUP(A82,'High Risk Non-Compliant'!B:K,$E$48,FALSE))</f>
        <v>#N/A</v>
      </c>
      <c r="E82" s="188" t="str">
        <f>IF(D82="N/A","N/A",VLOOKUP(D82,'Crosswalk Detail'!A:B,2,FALSE))</f>
        <v>#N/A</v>
      </c>
      <c r="F82" s="122"/>
      <c r="G82" s="122"/>
      <c r="H82" s="122"/>
      <c r="I82" s="122"/>
      <c r="J82" s="122"/>
      <c r="K82" s="122"/>
      <c r="L82" s="122"/>
      <c r="M82" s="122"/>
      <c r="N82" s="122"/>
      <c r="O82" s="122"/>
      <c r="P82" s="122"/>
      <c r="Q82" s="122"/>
      <c r="R82" s="122"/>
      <c r="S82" s="122"/>
      <c r="T82" s="122"/>
      <c r="U82" s="122"/>
      <c r="V82" s="122"/>
      <c r="W82" s="122"/>
      <c r="X82" s="122"/>
      <c r="Y82" s="122"/>
      <c r="Z82" s="122"/>
    </row>
    <row r="83" ht="144.0" customHeight="1">
      <c r="A83" s="252" t="str">
        <f>'High Risk Non-Compliant'!B39</f>
        <v/>
      </c>
      <c r="B83" s="253" t="str">
        <f>'High Risk Non-Compliant'!C39</f>
        <v/>
      </c>
      <c r="C83" s="9"/>
      <c r="D83" s="188" t="str">
        <f>IF(VLOOKUP(A83,'High Risk Non-Compliant'!B:K,$E$48,FALSE)=0,"N/A",VLOOKUP(A83,'High Risk Non-Compliant'!B:K,$E$48,FALSE))</f>
        <v>#N/A</v>
      </c>
      <c r="E83" s="188" t="str">
        <f>IF(D83="N/A","N/A",VLOOKUP(D83,'Crosswalk Detail'!A:B,2,FALSE))</f>
        <v>#N/A</v>
      </c>
      <c r="F83" s="122"/>
      <c r="G83" s="122"/>
      <c r="H83" s="122"/>
      <c r="I83" s="122"/>
      <c r="J83" s="122"/>
      <c r="K83" s="122"/>
      <c r="L83" s="122"/>
      <c r="M83" s="122"/>
      <c r="N83" s="122"/>
      <c r="O83" s="122"/>
      <c r="P83" s="122"/>
      <c r="Q83" s="122"/>
      <c r="R83" s="122"/>
      <c r="S83" s="122"/>
      <c r="T83" s="122"/>
      <c r="U83" s="122"/>
      <c r="V83" s="122"/>
      <c r="W83" s="122"/>
      <c r="X83" s="122"/>
      <c r="Y83" s="122"/>
      <c r="Z83" s="122"/>
    </row>
    <row r="84" ht="144.0" customHeight="1">
      <c r="A84" s="252" t="str">
        <f>'High Risk Non-Compliant'!B40</f>
        <v/>
      </c>
      <c r="B84" s="253" t="str">
        <f>'High Risk Non-Compliant'!C40</f>
        <v/>
      </c>
      <c r="C84" s="9"/>
      <c r="D84" s="188" t="str">
        <f>IF(VLOOKUP(A84,'High Risk Non-Compliant'!B:K,$E$48,FALSE)=0,"N/A",VLOOKUP(A84,'High Risk Non-Compliant'!B:K,$E$48,FALSE))</f>
        <v>#N/A</v>
      </c>
      <c r="E84" s="188" t="str">
        <f>IF(D84="N/A","N/A",VLOOKUP(D84,'Crosswalk Detail'!A:B,2,FALSE))</f>
        <v>#N/A</v>
      </c>
      <c r="F84" s="122"/>
      <c r="G84" s="122"/>
      <c r="H84" s="122"/>
      <c r="I84" s="122"/>
      <c r="J84" s="122"/>
      <c r="K84" s="122"/>
      <c r="L84" s="122"/>
      <c r="M84" s="122"/>
      <c r="N84" s="122"/>
      <c r="O84" s="122"/>
      <c r="P84" s="122"/>
      <c r="Q84" s="122"/>
      <c r="R84" s="122"/>
      <c r="S84" s="122"/>
      <c r="T84" s="122"/>
      <c r="U84" s="122"/>
      <c r="V84" s="122"/>
      <c r="W84" s="122"/>
      <c r="X84" s="122"/>
      <c r="Y84" s="122"/>
      <c r="Z84" s="122"/>
    </row>
    <row r="85" ht="144.0" customHeight="1">
      <c r="A85" s="252" t="str">
        <f>'High Risk Non-Compliant'!B41</f>
        <v/>
      </c>
      <c r="B85" s="253" t="str">
        <f>'High Risk Non-Compliant'!C41</f>
        <v/>
      </c>
      <c r="C85" s="9"/>
      <c r="D85" s="188" t="str">
        <f>IF(VLOOKUP(A85,'High Risk Non-Compliant'!B:K,$E$48,FALSE)=0,"N/A",VLOOKUP(A85,'High Risk Non-Compliant'!B:K,$E$48,FALSE))</f>
        <v>#N/A</v>
      </c>
      <c r="E85" s="188" t="str">
        <f>IF(D85="N/A","N/A",VLOOKUP(D85,'Crosswalk Detail'!A:B,2,FALSE))</f>
        <v>#N/A</v>
      </c>
      <c r="F85" s="122"/>
      <c r="G85" s="122"/>
      <c r="H85" s="122"/>
      <c r="I85" s="122"/>
      <c r="J85" s="122"/>
      <c r="K85" s="122"/>
      <c r="L85" s="122"/>
      <c r="M85" s="122"/>
      <c r="N85" s="122"/>
      <c r="O85" s="122"/>
      <c r="P85" s="122"/>
      <c r="Q85" s="122"/>
      <c r="R85" s="122"/>
      <c r="S85" s="122"/>
      <c r="T85" s="122"/>
      <c r="U85" s="122"/>
      <c r="V85" s="122"/>
      <c r="W85" s="122"/>
      <c r="X85" s="122"/>
      <c r="Y85" s="122"/>
      <c r="Z85" s="122"/>
    </row>
    <row r="86" ht="144.0" customHeight="1">
      <c r="A86" s="252" t="str">
        <f>'High Risk Non-Compliant'!B42</f>
        <v/>
      </c>
      <c r="B86" s="253" t="str">
        <f>'High Risk Non-Compliant'!C42</f>
        <v/>
      </c>
      <c r="C86" s="9"/>
      <c r="D86" s="188" t="str">
        <f>IF(VLOOKUP(A86,'High Risk Non-Compliant'!B:K,$E$48,FALSE)=0,"N/A",VLOOKUP(A86,'High Risk Non-Compliant'!B:K,$E$48,FALSE))</f>
        <v>#N/A</v>
      </c>
      <c r="E86" s="188" t="str">
        <f>IF(D86="N/A","N/A",VLOOKUP(D86,'Crosswalk Detail'!A:B,2,FALSE))</f>
        <v>#N/A</v>
      </c>
      <c r="F86" s="122"/>
      <c r="G86" s="122"/>
      <c r="H86" s="122"/>
      <c r="I86" s="122"/>
      <c r="J86" s="122"/>
      <c r="K86" s="122"/>
      <c r="L86" s="122"/>
      <c r="M86" s="122"/>
      <c r="N86" s="122"/>
      <c r="O86" s="122"/>
      <c r="P86" s="122"/>
      <c r="Q86" s="122"/>
      <c r="R86" s="122"/>
      <c r="S86" s="122"/>
      <c r="T86" s="122"/>
      <c r="U86" s="122"/>
      <c r="V86" s="122"/>
      <c r="W86" s="122"/>
      <c r="X86" s="122"/>
      <c r="Y86" s="122"/>
      <c r="Z86" s="122"/>
    </row>
    <row r="87" ht="144.0" customHeight="1">
      <c r="A87" s="252" t="str">
        <f>'High Risk Non-Compliant'!B43</f>
        <v/>
      </c>
      <c r="B87" s="253" t="str">
        <f>'High Risk Non-Compliant'!C43</f>
        <v/>
      </c>
      <c r="C87" s="9"/>
      <c r="D87" s="188" t="str">
        <f>IF(VLOOKUP(A87,'High Risk Non-Compliant'!B:K,$E$48,FALSE)=0,"N/A",VLOOKUP(A87,'High Risk Non-Compliant'!B:K,$E$48,FALSE))</f>
        <v>#N/A</v>
      </c>
      <c r="E87" s="188" t="str">
        <f>IF(D87="N/A","N/A",VLOOKUP(D87,'Crosswalk Detail'!A:B,2,FALSE))</f>
        <v>#N/A</v>
      </c>
      <c r="F87" s="122"/>
      <c r="G87" s="122"/>
      <c r="H87" s="122"/>
      <c r="I87" s="122"/>
      <c r="J87" s="122"/>
      <c r="K87" s="122"/>
      <c r="L87" s="122"/>
      <c r="M87" s="122"/>
      <c r="N87" s="122"/>
      <c r="O87" s="122"/>
      <c r="P87" s="122"/>
      <c r="Q87" s="122"/>
      <c r="R87" s="122"/>
      <c r="S87" s="122"/>
      <c r="T87" s="122"/>
      <c r="U87" s="122"/>
      <c r="V87" s="122"/>
      <c r="W87" s="122"/>
      <c r="X87" s="122"/>
      <c r="Y87" s="122"/>
      <c r="Z87" s="122"/>
    </row>
    <row r="88" ht="144.0" customHeight="1">
      <c r="A88" s="252" t="str">
        <f>'High Risk Non-Compliant'!B44</f>
        <v/>
      </c>
      <c r="B88" s="253" t="str">
        <f>'High Risk Non-Compliant'!C44</f>
        <v/>
      </c>
      <c r="C88" s="9"/>
      <c r="D88" s="188" t="str">
        <f>IF(VLOOKUP(A88,'High Risk Non-Compliant'!B:K,$E$48,FALSE)=0,"N/A",VLOOKUP(A88,'High Risk Non-Compliant'!B:K,$E$48,FALSE))</f>
        <v>#N/A</v>
      </c>
      <c r="E88" s="188" t="str">
        <f>IF(D88="N/A","N/A",VLOOKUP(D88,'Crosswalk Detail'!A:B,2,FALSE))</f>
        <v>#N/A</v>
      </c>
      <c r="F88" s="122"/>
      <c r="G88" s="122"/>
      <c r="H88" s="122"/>
      <c r="I88" s="122"/>
      <c r="J88" s="122"/>
      <c r="K88" s="122"/>
      <c r="L88" s="122"/>
      <c r="M88" s="122"/>
      <c r="N88" s="122"/>
      <c r="O88" s="122"/>
      <c r="P88" s="122"/>
      <c r="Q88" s="122"/>
      <c r="R88" s="122"/>
      <c r="S88" s="122"/>
      <c r="T88" s="122"/>
      <c r="U88" s="122"/>
      <c r="V88" s="122"/>
      <c r="W88" s="122"/>
      <c r="X88" s="122"/>
      <c r="Y88" s="122"/>
      <c r="Z88" s="122"/>
    </row>
    <row r="89" ht="144.0" customHeight="1">
      <c r="A89" s="252" t="str">
        <f>'High Risk Non-Compliant'!B45</f>
        <v/>
      </c>
      <c r="B89" s="253" t="str">
        <f>'High Risk Non-Compliant'!C45</f>
        <v/>
      </c>
      <c r="C89" s="9"/>
      <c r="D89" s="188" t="str">
        <f>IF(VLOOKUP(A89,'High Risk Non-Compliant'!B:K,$E$48,FALSE)=0,"N/A",VLOOKUP(A89,'High Risk Non-Compliant'!B:K,$E$48,FALSE))</f>
        <v>#N/A</v>
      </c>
      <c r="E89" s="188" t="str">
        <f>IF(D89="N/A","N/A",VLOOKUP(D89,'Crosswalk Detail'!A:B,2,FALSE))</f>
        <v>#N/A</v>
      </c>
      <c r="F89" s="122"/>
      <c r="G89" s="122"/>
      <c r="H89" s="122"/>
      <c r="I89" s="122"/>
      <c r="J89" s="122"/>
      <c r="K89" s="122"/>
      <c r="L89" s="122"/>
      <c r="M89" s="122"/>
      <c r="N89" s="122"/>
      <c r="O89" s="122"/>
      <c r="P89" s="122"/>
      <c r="Q89" s="122"/>
      <c r="R89" s="122"/>
      <c r="S89" s="122"/>
      <c r="T89" s="122"/>
      <c r="U89" s="122"/>
      <c r="V89" s="122"/>
      <c r="W89" s="122"/>
      <c r="X89" s="122"/>
      <c r="Y89" s="122"/>
      <c r="Z89" s="122"/>
    </row>
    <row r="90" ht="144.0" customHeight="1">
      <c r="A90" s="252" t="str">
        <f>'High Risk Non-Compliant'!B46</f>
        <v/>
      </c>
      <c r="B90" s="253" t="str">
        <f>'High Risk Non-Compliant'!C46</f>
        <v/>
      </c>
      <c r="C90" s="9"/>
      <c r="D90" s="188" t="str">
        <f>IF(VLOOKUP(A90,'High Risk Non-Compliant'!B:K,$E$48,FALSE)=0,"N/A",VLOOKUP(A90,'High Risk Non-Compliant'!B:K,$E$48,FALSE))</f>
        <v>#N/A</v>
      </c>
      <c r="E90" s="188" t="str">
        <f>IF(D90="N/A","N/A",VLOOKUP(D90,'Crosswalk Detail'!A:B,2,FALSE))</f>
        <v>#N/A</v>
      </c>
      <c r="F90" s="122"/>
      <c r="G90" s="122"/>
      <c r="H90" s="122"/>
      <c r="I90" s="122"/>
      <c r="J90" s="122"/>
      <c r="K90" s="122"/>
      <c r="L90" s="122"/>
      <c r="M90" s="122"/>
      <c r="N90" s="122"/>
      <c r="O90" s="122"/>
      <c r="P90" s="122"/>
      <c r="Q90" s="122"/>
      <c r="R90" s="122"/>
      <c r="S90" s="122"/>
      <c r="T90" s="122"/>
      <c r="U90" s="122"/>
      <c r="V90" s="122"/>
      <c r="W90" s="122"/>
      <c r="X90" s="122"/>
      <c r="Y90" s="122"/>
      <c r="Z90" s="122"/>
    </row>
    <row r="91" ht="144.0" customHeight="1">
      <c r="A91" s="252" t="str">
        <f>'High Risk Non-Compliant'!B47</f>
        <v/>
      </c>
      <c r="B91" s="253" t="str">
        <f>'High Risk Non-Compliant'!C47</f>
        <v/>
      </c>
      <c r="C91" s="9"/>
      <c r="D91" s="188" t="str">
        <f>IF(VLOOKUP(A91,'High Risk Non-Compliant'!B:K,$E$48,FALSE)=0,"N/A",VLOOKUP(A91,'High Risk Non-Compliant'!B:K,$E$48,FALSE))</f>
        <v>#N/A</v>
      </c>
      <c r="E91" s="188" t="str">
        <f>IF(D91="N/A","N/A",VLOOKUP(D91,'Crosswalk Detail'!A:B,2,FALSE))</f>
        <v>#N/A</v>
      </c>
      <c r="F91" s="122"/>
      <c r="G91" s="122"/>
      <c r="H91" s="122"/>
      <c r="I91" s="122"/>
      <c r="J91" s="122"/>
      <c r="K91" s="122"/>
      <c r="L91" s="122"/>
      <c r="M91" s="122"/>
      <c r="N91" s="122"/>
      <c r="O91" s="122"/>
      <c r="P91" s="122"/>
      <c r="Q91" s="122"/>
      <c r="R91" s="122"/>
      <c r="S91" s="122"/>
      <c r="T91" s="122"/>
      <c r="U91" s="122"/>
      <c r="V91" s="122"/>
      <c r="W91" s="122"/>
      <c r="X91" s="122"/>
      <c r="Y91" s="122"/>
      <c r="Z91" s="122"/>
    </row>
    <row r="92" ht="144.0" customHeight="1">
      <c r="A92" s="252" t="str">
        <f>'High Risk Non-Compliant'!B48</f>
        <v/>
      </c>
      <c r="B92" s="253" t="str">
        <f>'High Risk Non-Compliant'!C48</f>
        <v/>
      </c>
      <c r="C92" s="9"/>
      <c r="D92" s="188" t="str">
        <f>IF(VLOOKUP(A92,'High Risk Non-Compliant'!B:K,$E$48,FALSE)=0,"N/A",VLOOKUP(A92,'High Risk Non-Compliant'!B:K,$E$48,FALSE))</f>
        <v>#N/A</v>
      </c>
      <c r="E92" s="188" t="str">
        <f>IF(D92="N/A","N/A",VLOOKUP(D92,'Crosswalk Detail'!A:B,2,FALSE))</f>
        <v>#N/A</v>
      </c>
      <c r="F92" s="122"/>
      <c r="G92" s="122"/>
      <c r="H92" s="122"/>
      <c r="I92" s="122"/>
      <c r="J92" s="122"/>
      <c r="K92" s="122"/>
      <c r="L92" s="122"/>
      <c r="M92" s="122"/>
      <c r="N92" s="122"/>
      <c r="O92" s="122"/>
      <c r="P92" s="122"/>
      <c r="Q92" s="122"/>
      <c r="R92" s="122"/>
      <c r="S92" s="122"/>
      <c r="T92" s="122"/>
      <c r="U92" s="122"/>
      <c r="V92" s="122"/>
      <c r="W92" s="122"/>
      <c r="X92" s="122"/>
      <c r="Y92" s="122"/>
      <c r="Z92" s="122"/>
    </row>
    <row r="93" ht="144.0" customHeight="1">
      <c r="A93" s="252" t="str">
        <f>'High Risk Non-Compliant'!B49</f>
        <v/>
      </c>
      <c r="B93" s="253" t="str">
        <f>'High Risk Non-Compliant'!C49</f>
        <v/>
      </c>
      <c r="C93" s="9"/>
      <c r="D93" s="188" t="str">
        <f>IF(VLOOKUP(A93,'High Risk Non-Compliant'!B:K,$E$48,FALSE)=0,"N/A",VLOOKUP(A93,'High Risk Non-Compliant'!B:K,$E$48,FALSE))</f>
        <v>#N/A</v>
      </c>
      <c r="E93" s="188" t="str">
        <f>IF(D93="N/A","N/A",VLOOKUP(D93,'Crosswalk Detail'!A:B,2,FALSE))</f>
        <v>#N/A</v>
      </c>
      <c r="F93" s="122"/>
      <c r="G93" s="122"/>
      <c r="H93" s="122"/>
      <c r="I93" s="122"/>
      <c r="J93" s="122"/>
      <c r="K93" s="122"/>
      <c r="L93" s="122"/>
      <c r="M93" s="122"/>
      <c r="N93" s="122"/>
      <c r="O93" s="122"/>
      <c r="P93" s="122"/>
      <c r="Q93" s="122"/>
      <c r="R93" s="122"/>
      <c r="S93" s="122"/>
      <c r="T93" s="122"/>
      <c r="U93" s="122"/>
      <c r="V93" s="122"/>
      <c r="W93" s="122"/>
      <c r="X93" s="122"/>
      <c r="Y93" s="122"/>
      <c r="Z93" s="122"/>
    </row>
    <row r="94" ht="144.0" customHeight="1">
      <c r="A94" s="252" t="str">
        <f>'High Risk Non-Compliant'!B50</f>
        <v/>
      </c>
      <c r="B94" s="253" t="str">
        <f>'High Risk Non-Compliant'!C50</f>
        <v/>
      </c>
      <c r="C94" s="9"/>
      <c r="D94" s="188" t="str">
        <f>IF(VLOOKUP(A94,'High Risk Non-Compliant'!B:K,$E$48,FALSE)=0,"N/A",VLOOKUP(A94,'High Risk Non-Compliant'!B:K,$E$48,FALSE))</f>
        <v>#N/A</v>
      </c>
      <c r="E94" s="188" t="str">
        <f>IF(D94="N/A","N/A",VLOOKUP(D94,'Crosswalk Detail'!A:B,2,FALSE))</f>
        <v>#N/A</v>
      </c>
      <c r="F94" s="122"/>
      <c r="G94" s="122"/>
      <c r="H94" s="122"/>
      <c r="I94" s="122"/>
      <c r="J94" s="122"/>
      <c r="K94" s="122"/>
      <c r="L94" s="122"/>
      <c r="M94" s="122"/>
      <c r="N94" s="122"/>
      <c r="O94" s="122"/>
      <c r="P94" s="122"/>
      <c r="Q94" s="122"/>
      <c r="R94" s="122"/>
      <c r="S94" s="122"/>
      <c r="T94" s="122"/>
      <c r="U94" s="122"/>
      <c r="V94" s="122"/>
      <c r="W94" s="122"/>
      <c r="X94" s="122"/>
      <c r="Y94" s="122"/>
      <c r="Z94" s="122"/>
    </row>
    <row r="95" ht="144.0" customHeight="1">
      <c r="A95" s="252" t="str">
        <f>'High Risk Non-Compliant'!B51</f>
        <v/>
      </c>
      <c r="B95" s="253" t="str">
        <f>'High Risk Non-Compliant'!C51</f>
        <v/>
      </c>
      <c r="C95" s="9"/>
      <c r="D95" s="188" t="str">
        <f>IF(VLOOKUP(A95,'High Risk Non-Compliant'!B:K,$E$48,FALSE)=0,"N/A",VLOOKUP(A95,'High Risk Non-Compliant'!B:K,$E$48,FALSE))</f>
        <v>#N/A</v>
      </c>
      <c r="E95" s="188" t="str">
        <f>IF(D95="N/A","N/A",VLOOKUP(D95,'Crosswalk Detail'!A:B,2,FALSE))</f>
        <v>#N/A</v>
      </c>
      <c r="F95" s="122"/>
      <c r="G95" s="122"/>
      <c r="H95" s="122"/>
      <c r="I95" s="122"/>
      <c r="J95" s="122"/>
      <c r="K95" s="122"/>
      <c r="L95" s="122"/>
      <c r="M95" s="122"/>
      <c r="N95" s="122"/>
      <c r="O95" s="122"/>
      <c r="P95" s="122"/>
      <c r="Q95" s="122"/>
      <c r="R95" s="122"/>
      <c r="S95" s="122"/>
      <c r="T95" s="122"/>
      <c r="U95" s="122"/>
      <c r="V95" s="122"/>
      <c r="W95" s="122"/>
      <c r="X95" s="122"/>
      <c r="Y95" s="122"/>
      <c r="Z95" s="122"/>
    </row>
    <row r="96" ht="144.0" customHeight="1">
      <c r="A96" s="252" t="str">
        <f>'High Risk Non-Compliant'!B52</f>
        <v/>
      </c>
      <c r="B96" s="253" t="str">
        <f>'High Risk Non-Compliant'!C52</f>
        <v/>
      </c>
      <c r="C96" s="9"/>
      <c r="D96" s="188" t="str">
        <f>IF(VLOOKUP(A96,'High Risk Non-Compliant'!B:K,$E$48,FALSE)=0,"N/A",VLOOKUP(A96,'High Risk Non-Compliant'!B:K,$E$48,FALSE))</f>
        <v>#N/A</v>
      </c>
      <c r="E96" s="188" t="str">
        <f>IF(D96="N/A","N/A",VLOOKUP(D96,'Crosswalk Detail'!A:B,2,FALSE))</f>
        <v>#N/A</v>
      </c>
      <c r="F96" s="122"/>
      <c r="G96" s="122"/>
      <c r="H96" s="122"/>
      <c r="I96" s="122"/>
      <c r="J96" s="122"/>
      <c r="K96" s="122"/>
      <c r="L96" s="122"/>
      <c r="M96" s="122"/>
      <c r="N96" s="122"/>
      <c r="O96" s="122"/>
      <c r="P96" s="122"/>
      <c r="Q96" s="122"/>
      <c r="R96" s="122"/>
      <c r="S96" s="122"/>
      <c r="T96" s="122"/>
      <c r="U96" s="122"/>
      <c r="V96" s="122"/>
      <c r="W96" s="122"/>
      <c r="X96" s="122"/>
      <c r="Y96" s="122"/>
      <c r="Z96" s="122"/>
    </row>
    <row r="97" ht="144.0" customHeight="1">
      <c r="A97" s="252" t="str">
        <f>'High Risk Non-Compliant'!B53</f>
        <v/>
      </c>
      <c r="B97" s="253" t="str">
        <f>'High Risk Non-Compliant'!C53</f>
        <v/>
      </c>
      <c r="C97" s="9"/>
      <c r="D97" s="188" t="str">
        <f>IF(VLOOKUP(A97,'High Risk Non-Compliant'!B:K,$E$48,FALSE)=0,"N/A",VLOOKUP(A97,'High Risk Non-Compliant'!B:K,$E$48,FALSE))</f>
        <v>#N/A</v>
      </c>
      <c r="E97" s="188" t="str">
        <f>IF(D97="N/A","N/A",VLOOKUP(D97,'Crosswalk Detail'!A:B,2,FALSE))</f>
        <v>#N/A</v>
      </c>
      <c r="F97" s="122"/>
      <c r="G97" s="122"/>
      <c r="H97" s="122"/>
      <c r="I97" s="122"/>
      <c r="J97" s="122"/>
      <c r="K97" s="122"/>
      <c r="L97" s="122"/>
      <c r="M97" s="122"/>
      <c r="N97" s="122"/>
      <c r="O97" s="122"/>
      <c r="P97" s="122"/>
      <c r="Q97" s="122"/>
      <c r="R97" s="122"/>
      <c r="S97" s="122"/>
      <c r="T97" s="122"/>
      <c r="U97" s="122"/>
      <c r="V97" s="122"/>
      <c r="W97" s="122"/>
      <c r="X97" s="122"/>
      <c r="Y97" s="122"/>
      <c r="Z97" s="122"/>
    </row>
    <row r="98" ht="144.0" customHeight="1">
      <c r="A98" s="252" t="str">
        <f>'High Risk Non-Compliant'!B54</f>
        <v/>
      </c>
      <c r="B98" s="253" t="str">
        <f>'High Risk Non-Compliant'!C54</f>
        <v/>
      </c>
      <c r="C98" s="9"/>
      <c r="D98" s="188" t="str">
        <f>IF(VLOOKUP(A98,'High Risk Non-Compliant'!B:K,$E$48,FALSE)=0,"N/A",VLOOKUP(A98,'High Risk Non-Compliant'!B:K,$E$48,FALSE))</f>
        <v>#N/A</v>
      </c>
      <c r="E98" s="188" t="str">
        <f>IF(D98="N/A","N/A",VLOOKUP(D98,'Crosswalk Detail'!A:B,2,FALSE))</f>
        <v>#N/A</v>
      </c>
      <c r="F98" s="122"/>
      <c r="G98" s="122"/>
      <c r="H98" s="122"/>
      <c r="I98" s="122"/>
      <c r="J98" s="122"/>
      <c r="K98" s="122"/>
      <c r="L98" s="122"/>
      <c r="M98" s="122"/>
      <c r="N98" s="122"/>
      <c r="O98" s="122"/>
      <c r="P98" s="122"/>
      <c r="Q98" s="122"/>
      <c r="R98" s="122"/>
      <c r="S98" s="122"/>
      <c r="T98" s="122"/>
      <c r="U98" s="122"/>
      <c r="V98" s="122"/>
      <c r="W98" s="122"/>
      <c r="X98" s="122"/>
      <c r="Y98" s="122"/>
      <c r="Z98" s="122"/>
    </row>
    <row r="99" ht="144.0" customHeight="1">
      <c r="A99" s="252" t="str">
        <f>'High Risk Non-Compliant'!B55</f>
        <v/>
      </c>
      <c r="B99" s="253" t="str">
        <f>'High Risk Non-Compliant'!C55</f>
        <v/>
      </c>
      <c r="C99" s="9"/>
      <c r="D99" s="188" t="str">
        <f>IF(VLOOKUP(A99,'High Risk Non-Compliant'!B:K,$E$48,FALSE)=0,"N/A",VLOOKUP(A99,'High Risk Non-Compliant'!B:K,$E$48,FALSE))</f>
        <v>#N/A</v>
      </c>
      <c r="E99" s="188" t="str">
        <f>IF(D99="N/A","N/A",VLOOKUP(D99,'Crosswalk Detail'!A:B,2,FALSE))</f>
        <v>#N/A</v>
      </c>
      <c r="F99" s="122"/>
      <c r="G99" s="122"/>
      <c r="H99" s="122"/>
      <c r="I99" s="122"/>
      <c r="J99" s="122"/>
      <c r="K99" s="122"/>
      <c r="L99" s="122"/>
      <c r="M99" s="122"/>
      <c r="N99" s="122"/>
      <c r="O99" s="122"/>
      <c r="P99" s="122"/>
      <c r="Q99" s="122"/>
      <c r="R99" s="122"/>
      <c r="S99" s="122"/>
      <c r="T99" s="122"/>
      <c r="U99" s="122"/>
      <c r="V99" s="122"/>
      <c r="W99" s="122"/>
      <c r="X99" s="122"/>
      <c r="Y99" s="122"/>
      <c r="Z99" s="122"/>
    </row>
    <row r="100" ht="144.0" customHeight="1">
      <c r="A100" s="252" t="str">
        <f>'High Risk Non-Compliant'!B56</f>
        <v/>
      </c>
      <c r="B100" s="253" t="str">
        <f>'High Risk Non-Compliant'!C56</f>
        <v/>
      </c>
      <c r="C100" s="9"/>
      <c r="D100" s="188" t="str">
        <f>IF(VLOOKUP(A100,'High Risk Non-Compliant'!B:K,$E$48,FALSE)=0,"N/A",VLOOKUP(A100,'High Risk Non-Compliant'!B:K,$E$48,FALSE))</f>
        <v>#N/A</v>
      </c>
      <c r="E100" s="188" t="str">
        <f>IF(D100="N/A","N/A",VLOOKUP(D100,'Crosswalk Detail'!A:B,2,FALSE))</f>
        <v>#N/A</v>
      </c>
      <c r="F100" s="122"/>
      <c r="G100" s="122"/>
      <c r="H100" s="122"/>
      <c r="I100" s="122"/>
      <c r="J100" s="122"/>
      <c r="K100" s="122"/>
      <c r="L100" s="122"/>
      <c r="M100" s="122"/>
      <c r="N100" s="122"/>
      <c r="O100" s="122"/>
      <c r="P100" s="122"/>
      <c r="Q100" s="122"/>
      <c r="R100" s="122"/>
      <c r="S100" s="122"/>
      <c r="T100" s="122"/>
      <c r="U100" s="122"/>
      <c r="V100" s="122"/>
      <c r="W100" s="122"/>
      <c r="X100" s="122"/>
      <c r="Y100" s="122"/>
      <c r="Z100" s="122"/>
    </row>
    <row r="101" ht="144.0" customHeight="1">
      <c r="A101" s="252" t="str">
        <f>'High Risk Non-Compliant'!B57</f>
        <v/>
      </c>
      <c r="B101" s="253" t="str">
        <f>'High Risk Non-Compliant'!C57</f>
        <v/>
      </c>
      <c r="C101" s="9"/>
      <c r="D101" s="188" t="str">
        <f>IF(VLOOKUP(A101,'High Risk Non-Compliant'!B:K,$E$48,FALSE)=0,"N/A",VLOOKUP(A101,'High Risk Non-Compliant'!B:K,$E$48,FALSE))</f>
        <v>#N/A</v>
      </c>
      <c r="E101" s="188" t="str">
        <f>IF(D101="N/A","N/A",VLOOKUP(D101,'Crosswalk Detail'!A:B,2,FALSE))</f>
        <v>#N/A</v>
      </c>
      <c r="F101" s="122"/>
      <c r="G101" s="122"/>
      <c r="H101" s="122"/>
      <c r="I101" s="122"/>
      <c r="J101" s="122"/>
      <c r="K101" s="122"/>
      <c r="L101" s="122"/>
      <c r="M101" s="122"/>
      <c r="N101" s="122"/>
      <c r="O101" s="122"/>
      <c r="P101" s="122"/>
      <c r="Q101" s="122"/>
      <c r="R101" s="122"/>
      <c r="S101" s="122"/>
      <c r="T101" s="122"/>
      <c r="U101" s="122"/>
      <c r="V101" s="122"/>
      <c r="W101" s="122"/>
      <c r="X101" s="122"/>
      <c r="Y101" s="122"/>
      <c r="Z101" s="122"/>
    </row>
    <row r="102" ht="144.0" customHeight="1">
      <c r="A102" s="252" t="str">
        <f>'High Risk Non-Compliant'!B58</f>
        <v/>
      </c>
      <c r="B102" s="253" t="str">
        <f>'High Risk Non-Compliant'!C58</f>
        <v/>
      </c>
      <c r="C102" s="9"/>
      <c r="D102" s="188" t="str">
        <f>IF(VLOOKUP(A102,'High Risk Non-Compliant'!B:K,$E$48,FALSE)=0,"N/A",VLOOKUP(A102,'High Risk Non-Compliant'!B:K,$E$48,FALSE))</f>
        <v>#N/A</v>
      </c>
      <c r="E102" s="188" t="str">
        <f>IF(D102="N/A","N/A",VLOOKUP(D102,'Crosswalk Detail'!A:B,2,FALSE))</f>
        <v>#N/A</v>
      </c>
      <c r="F102" s="122"/>
      <c r="G102" s="122"/>
      <c r="H102" s="122"/>
      <c r="I102" s="122"/>
      <c r="J102" s="122"/>
      <c r="K102" s="122"/>
      <c r="L102" s="122"/>
      <c r="M102" s="122"/>
      <c r="N102" s="122"/>
      <c r="O102" s="122"/>
      <c r="P102" s="122"/>
      <c r="Q102" s="122"/>
      <c r="R102" s="122"/>
      <c r="S102" s="122"/>
      <c r="T102" s="122"/>
      <c r="U102" s="122"/>
      <c r="V102" s="122"/>
      <c r="W102" s="122"/>
      <c r="X102" s="122"/>
      <c r="Y102" s="122"/>
      <c r="Z102" s="122"/>
    </row>
    <row r="103" ht="144.0" customHeight="1">
      <c r="A103" s="252" t="str">
        <f>'High Risk Non-Compliant'!B59</f>
        <v/>
      </c>
      <c r="B103" s="253" t="str">
        <f>'High Risk Non-Compliant'!C59</f>
        <v/>
      </c>
      <c r="C103" s="9"/>
      <c r="D103" s="188" t="str">
        <f>IF(VLOOKUP(A103,'High Risk Non-Compliant'!B:K,$E$48,FALSE)=0,"N/A",VLOOKUP(A103,'High Risk Non-Compliant'!B:K,$E$48,FALSE))</f>
        <v>#N/A</v>
      </c>
      <c r="E103" s="188" t="str">
        <f>IF(D103="N/A","N/A",VLOOKUP(D103,'Crosswalk Detail'!A:B,2,FALSE))</f>
        <v>#N/A</v>
      </c>
      <c r="F103" s="122"/>
      <c r="G103" s="122"/>
      <c r="H103" s="122"/>
      <c r="I103" s="122"/>
      <c r="J103" s="122"/>
      <c r="K103" s="122"/>
      <c r="L103" s="122"/>
      <c r="M103" s="122"/>
      <c r="N103" s="122"/>
      <c r="O103" s="122"/>
      <c r="P103" s="122"/>
      <c r="Q103" s="122"/>
      <c r="R103" s="122"/>
      <c r="S103" s="122"/>
      <c r="T103" s="122"/>
      <c r="U103" s="122"/>
      <c r="V103" s="122"/>
      <c r="W103" s="122"/>
      <c r="X103" s="122"/>
      <c r="Y103" s="122"/>
      <c r="Z103" s="122"/>
    </row>
    <row r="104" ht="144.0" customHeight="1">
      <c r="A104" s="252" t="str">
        <f>'High Risk Non-Compliant'!B60</f>
        <v/>
      </c>
      <c r="B104" s="253" t="str">
        <f>'High Risk Non-Compliant'!C60</f>
        <v/>
      </c>
      <c r="C104" s="9"/>
      <c r="D104" s="188" t="str">
        <f>IF(VLOOKUP(A104,'High Risk Non-Compliant'!B:K,$E$48,FALSE)=0,"N/A",VLOOKUP(A104,'High Risk Non-Compliant'!B:K,$E$48,FALSE))</f>
        <v>#N/A</v>
      </c>
      <c r="E104" s="188" t="str">
        <f>IF(D104="N/A","N/A",VLOOKUP(D104,'Crosswalk Detail'!A:B,2,FALSE))</f>
        <v>#N/A</v>
      </c>
      <c r="F104" s="122"/>
      <c r="G104" s="122"/>
      <c r="H104" s="122"/>
      <c r="I104" s="122"/>
      <c r="J104" s="122"/>
      <c r="K104" s="122"/>
      <c r="L104" s="122"/>
      <c r="M104" s="122"/>
      <c r="N104" s="122"/>
      <c r="O104" s="122"/>
      <c r="P104" s="122"/>
      <c r="Q104" s="122"/>
      <c r="R104" s="122"/>
      <c r="S104" s="122"/>
      <c r="T104" s="122"/>
      <c r="U104" s="122"/>
      <c r="V104" s="122"/>
      <c r="W104" s="122"/>
      <c r="X104" s="122"/>
      <c r="Y104" s="122"/>
      <c r="Z104" s="122"/>
    </row>
    <row r="105" ht="144.0" customHeight="1">
      <c r="A105" s="252" t="str">
        <f>'High Risk Non-Compliant'!B61</f>
        <v/>
      </c>
      <c r="B105" s="253" t="str">
        <f>'High Risk Non-Compliant'!C61</f>
        <v/>
      </c>
      <c r="C105" s="9"/>
      <c r="D105" s="188" t="str">
        <f>IF(VLOOKUP(A105,'High Risk Non-Compliant'!B:K,$E$48,FALSE)=0,"N/A",VLOOKUP(A105,'High Risk Non-Compliant'!B:K,$E$48,FALSE))</f>
        <v>#N/A</v>
      </c>
      <c r="E105" s="188" t="str">
        <f>IF(D105="N/A","N/A",VLOOKUP(D105,'Crosswalk Detail'!A:B,2,FALSE))</f>
        <v>#N/A</v>
      </c>
      <c r="F105" s="122"/>
      <c r="G105" s="122"/>
      <c r="H105" s="122"/>
      <c r="I105" s="122"/>
      <c r="J105" s="122"/>
      <c r="K105" s="122"/>
      <c r="L105" s="122"/>
      <c r="M105" s="122"/>
      <c r="N105" s="122"/>
      <c r="O105" s="122"/>
      <c r="P105" s="122"/>
      <c r="Q105" s="122"/>
      <c r="R105" s="122"/>
      <c r="S105" s="122"/>
      <c r="T105" s="122"/>
      <c r="U105" s="122"/>
      <c r="V105" s="122"/>
      <c r="W105" s="122"/>
      <c r="X105" s="122"/>
      <c r="Y105" s="122"/>
      <c r="Z105" s="122"/>
    </row>
    <row r="106" ht="144.0" customHeight="1">
      <c r="A106" s="252" t="str">
        <f>'High Risk Non-Compliant'!B62</f>
        <v/>
      </c>
      <c r="B106" s="253" t="str">
        <f>'High Risk Non-Compliant'!C62</f>
        <v/>
      </c>
      <c r="C106" s="9"/>
      <c r="D106" s="188" t="str">
        <f>IF(VLOOKUP(A106,'High Risk Non-Compliant'!B:K,$E$48,FALSE)=0,"N/A",VLOOKUP(A106,'High Risk Non-Compliant'!B:K,$E$48,FALSE))</f>
        <v>#N/A</v>
      </c>
      <c r="E106" s="188" t="str">
        <f>IF(D106="N/A","N/A",VLOOKUP(D106,'Crosswalk Detail'!A:B,2,FALSE))</f>
        <v>#N/A</v>
      </c>
      <c r="F106" s="122"/>
      <c r="G106" s="122"/>
      <c r="H106" s="122"/>
      <c r="I106" s="122"/>
      <c r="J106" s="122"/>
      <c r="K106" s="122"/>
      <c r="L106" s="122"/>
      <c r="M106" s="122"/>
      <c r="N106" s="122"/>
      <c r="O106" s="122"/>
      <c r="P106" s="122"/>
      <c r="Q106" s="122"/>
      <c r="R106" s="122"/>
      <c r="S106" s="122"/>
      <c r="T106" s="122"/>
      <c r="U106" s="122"/>
      <c r="V106" s="122"/>
      <c r="W106" s="122"/>
      <c r="X106" s="122"/>
      <c r="Y106" s="122"/>
      <c r="Z106" s="122"/>
    </row>
    <row r="107" ht="144.0" customHeight="1">
      <c r="A107" s="252" t="str">
        <f>'High Risk Non-Compliant'!B63</f>
        <v/>
      </c>
      <c r="B107" s="253" t="str">
        <f>'High Risk Non-Compliant'!C63</f>
        <v/>
      </c>
      <c r="C107" s="9"/>
      <c r="D107" s="188" t="str">
        <f>IF(VLOOKUP(A107,'High Risk Non-Compliant'!B:K,$E$48,FALSE)=0,"N/A",VLOOKUP(A107,'High Risk Non-Compliant'!B:K,$E$48,FALSE))</f>
        <v>#N/A</v>
      </c>
      <c r="E107" s="188" t="str">
        <f>IF(D107="N/A","N/A",VLOOKUP(D107,'Crosswalk Detail'!A:B,2,FALSE))</f>
        <v>#N/A</v>
      </c>
      <c r="F107" s="122"/>
      <c r="G107" s="122"/>
      <c r="H107" s="122"/>
      <c r="I107" s="122"/>
      <c r="J107" s="122"/>
      <c r="K107" s="122"/>
      <c r="L107" s="122"/>
      <c r="M107" s="122"/>
      <c r="N107" s="122"/>
      <c r="O107" s="122"/>
      <c r="P107" s="122"/>
      <c r="Q107" s="122"/>
      <c r="R107" s="122"/>
      <c r="S107" s="122"/>
      <c r="T107" s="122"/>
      <c r="U107" s="122"/>
      <c r="V107" s="122"/>
      <c r="W107" s="122"/>
      <c r="X107" s="122"/>
      <c r="Y107" s="122"/>
      <c r="Z107" s="122"/>
    </row>
    <row r="108" ht="144.0" customHeight="1">
      <c r="A108" s="252" t="str">
        <f>'High Risk Non-Compliant'!B64</f>
        <v/>
      </c>
      <c r="B108" s="253" t="str">
        <f>'High Risk Non-Compliant'!C64</f>
        <v/>
      </c>
      <c r="C108" s="9"/>
      <c r="D108" s="188" t="str">
        <f>IF(VLOOKUP(A108,'High Risk Non-Compliant'!B:K,$E$48,FALSE)=0,"N/A",VLOOKUP(A108,'High Risk Non-Compliant'!B:K,$E$48,FALSE))</f>
        <v>#N/A</v>
      </c>
      <c r="E108" s="188" t="str">
        <f>IF(D108="N/A","N/A",VLOOKUP(D108,'Crosswalk Detail'!A:B,2,FALSE))</f>
        <v>#N/A</v>
      </c>
      <c r="F108" s="122"/>
      <c r="G108" s="122"/>
      <c r="H108" s="122"/>
      <c r="I108" s="122"/>
      <c r="J108" s="122"/>
      <c r="K108" s="122"/>
      <c r="L108" s="122"/>
      <c r="M108" s="122"/>
      <c r="N108" s="122"/>
      <c r="O108" s="122"/>
      <c r="P108" s="122"/>
      <c r="Q108" s="122"/>
      <c r="R108" s="122"/>
      <c r="S108" s="122"/>
      <c r="T108" s="122"/>
      <c r="U108" s="122"/>
      <c r="V108" s="122"/>
      <c r="W108" s="122"/>
      <c r="X108" s="122"/>
      <c r="Y108" s="122"/>
      <c r="Z108" s="122"/>
    </row>
    <row r="109" ht="144.0" customHeight="1">
      <c r="A109" s="252" t="str">
        <f>'High Risk Non-Compliant'!B65</f>
        <v/>
      </c>
      <c r="B109" s="253" t="str">
        <f>'High Risk Non-Compliant'!C65</f>
        <v/>
      </c>
      <c r="C109" s="9"/>
      <c r="D109" s="188" t="str">
        <f>IF(VLOOKUP(A109,'High Risk Non-Compliant'!B:K,$E$48,FALSE)=0,"N/A",VLOOKUP(A109,'High Risk Non-Compliant'!B:K,$E$48,FALSE))</f>
        <v>#N/A</v>
      </c>
      <c r="E109" s="188" t="str">
        <f>IF(D109="N/A","N/A",VLOOKUP(D109,'Crosswalk Detail'!A:B,2,FALSE))</f>
        <v>#N/A</v>
      </c>
      <c r="F109" s="122"/>
      <c r="G109" s="122"/>
      <c r="H109" s="122"/>
      <c r="I109" s="122"/>
      <c r="J109" s="122"/>
      <c r="K109" s="122"/>
      <c r="L109" s="122"/>
      <c r="M109" s="122"/>
      <c r="N109" s="122"/>
      <c r="O109" s="122"/>
      <c r="P109" s="122"/>
      <c r="Q109" s="122"/>
      <c r="R109" s="122"/>
      <c r="S109" s="122"/>
      <c r="T109" s="122"/>
      <c r="U109" s="122"/>
      <c r="V109" s="122"/>
      <c r="W109" s="122"/>
      <c r="X109" s="122"/>
      <c r="Y109" s="122"/>
      <c r="Z109" s="122"/>
    </row>
    <row r="110" ht="144.0" customHeight="1">
      <c r="A110" s="252" t="str">
        <f>'High Risk Non-Compliant'!B66</f>
        <v/>
      </c>
      <c r="B110" s="253" t="str">
        <f>'High Risk Non-Compliant'!C66</f>
        <v/>
      </c>
      <c r="C110" s="9"/>
      <c r="D110" s="188" t="str">
        <f>IF(VLOOKUP(A110,'High Risk Non-Compliant'!B:K,$E$48,FALSE)=0,"N/A",VLOOKUP(A110,'High Risk Non-Compliant'!B:K,$E$48,FALSE))</f>
        <v>#N/A</v>
      </c>
      <c r="E110" s="188" t="str">
        <f>IF(D110="N/A","N/A",VLOOKUP(D110,'Crosswalk Detail'!A:B,2,FALSE))</f>
        <v>#N/A</v>
      </c>
      <c r="F110" s="122"/>
      <c r="G110" s="122"/>
      <c r="H110" s="122"/>
      <c r="I110" s="122"/>
      <c r="J110" s="122"/>
      <c r="K110" s="122"/>
      <c r="L110" s="122"/>
      <c r="M110" s="122"/>
      <c r="N110" s="122"/>
      <c r="O110" s="122"/>
      <c r="P110" s="122"/>
      <c r="Q110" s="122"/>
      <c r="R110" s="122"/>
      <c r="S110" s="122"/>
      <c r="T110" s="122"/>
      <c r="U110" s="122"/>
      <c r="V110" s="122"/>
      <c r="W110" s="122"/>
      <c r="X110" s="122"/>
      <c r="Y110" s="122"/>
      <c r="Z110" s="122"/>
    </row>
    <row r="111" ht="144.0" customHeight="1">
      <c r="A111" s="252" t="str">
        <f>'High Risk Non-Compliant'!B67</f>
        <v/>
      </c>
      <c r="B111" s="253" t="str">
        <f>'High Risk Non-Compliant'!C67</f>
        <v/>
      </c>
      <c r="C111" s="9"/>
      <c r="D111" s="188" t="str">
        <f>IF(VLOOKUP(A111,'High Risk Non-Compliant'!B:K,$E$48,FALSE)=0,"N/A",VLOOKUP(A111,'High Risk Non-Compliant'!B:K,$E$48,FALSE))</f>
        <v>#N/A</v>
      </c>
      <c r="E111" s="188" t="str">
        <f>IF(D111="N/A","N/A",VLOOKUP(D111,'Crosswalk Detail'!A:B,2,FALSE))</f>
        <v>#N/A</v>
      </c>
      <c r="F111" s="122"/>
      <c r="G111" s="122"/>
      <c r="H111" s="122"/>
      <c r="I111" s="122"/>
      <c r="J111" s="122"/>
      <c r="K111" s="122"/>
      <c r="L111" s="122"/>
      <c r="M111" s="122"/>
      <c r="N111" s="122"/>
      <c r="O111" s="122"/>
      <c r="P111" s="122"/>
      <c r="Q111" s="122"/>
      <c r="R111" s="122"/>
      <c r="S111" s="122"/>
      <c r="T111" s="122"/>
      <c r="U111" s="122"/>
      <c r="V111" s="122"/>
      <c r="W111" s="122"/>
      <c r="X111" s="122"/>
      <c r="Y111" s="122"/>
      <c r="Z111" s="122"/>
    </row>
    <row r="112" ht="144.0" customHeight="1">
      <c r="A112" s="252" t="str">
        <f>'High Risk Non-Compliant'!B68</f>
        <v/>
      </c>
      <c r="B112" s="253" t="str">
        <f>'High Risk Non-Compliant'!C68</f>
        <v/>
      </c>
      <c r="C112" s="9"/>
      <c r="D112" s="188" t="str">
        <f>IF(VLOOKUP(A112,'High Risk Non-Compliant'!B:K,$E$48,FALSE)=0,"N/A",VLOOKUP(A112,'High Risk Non-Compliant'!B:K,$E$48,FALSE))</f>
        <v>#N/A</v>
      </c>
      <c r="E112" s="188" t="str">
        <f>IF(D112="N/A","N/A",VLOOKUP(D112,'Crosswalk Detail'!A:B,2,FALSE))</f>
        <v>#N/A</v>
      </c>
      <c r="F112" s="122"/>
      <c r="G112" s="122"/>
      <c r="H112" s="122"/>
      <c r="I112" s="122"/>
      <c r="J112" s="122"/>
      <c r="K112" s="122"/>
      <c r="L112" s="122"/>
      <c r="M112" s="122"/>
      <c r="N112" s="122"/>
      <c r="O112" s="122"/>
      <c r="P112" s="122"/>
      <c r="Q112" s="122"/>
      <c r="R112" s="122"/>
      <c r="S112" s="122"/>
      <c r="T112" s="122"/>
      <c r="U112" s="122"/>
      <c r="V112" s="122"/>
      <c r="W112" s="122"/>
      <c r="X112" s="122"/>
      <c r="Y112" s="122"/>
      <c r="Z112" s="122"/>
    </row>
    <row r="113" ht="144.0" customHeight="1">
      <c r="A113" s="252" t="str">
        <f>'High Risk Non-Compliant'!B69</f>
        <v/>
      </c>
      <c r="B113" s="253" t="str">
        <f>'High Risk Non-Compliant'!C69</f>
        <v/>
      </c>
      <c r="C113" s="9"/>
      <c r="D113" s="188" t="str">
        <f>IF(VLOOKUP(A113,'High Risk Non-Compliant'!B:K,$E$48,FALSE)=0,"N/A",VLOOKUP(A113,'High Risk Non-Compliant'!B:K,$E$48,FALSE))</f>
        <v>#N/A</v>
      </c>
      <c r="E113" s="188" t="str">
        <f>IF(D113="N/A","N/A",VLOOKUP(D113,'Crosswalk Detail'!A:B,2,FALSE))</f>
        <v>#N/A</v>
      </c>
      <c r="F113" s="122"/>
      <c r="G113" s="122"/>
      <c r="H113" s="122"/>
      <c r="I113" s="122"/>
      <c r="J113" s="122"/>
      <c r="K113" s="122"/>
      <c r="L113" s="122"/>
      <c r="M113" s="122"/>
      <c r="N113" s="122"/>
      <c r="O113" s="122"/>
      <c r="P113" s="122"/>
      <c r="Q113" s="122"/>
      <c r="R113" s="122"/>
      <c r="S113" s="122"/>
      <c r="T113" s="122"/>
      <c r="U113" s="122"/>
      <c r="V113" s="122"/>
      <c r="W113" s="122"/>
      <c r="X113" s="122"/>
      <c r="Y113" s="122"/>
      <c r="Z113" s="122"/>
    </row>
    <row r="114" ht="144.0" customHeight="1">
      <c r="A114" s="252" t="str">
        <f>'High Risk Non-Compliant'!B70</f>
        <v/>
      </c>
      <c r="B114" s="253" t="str">
        <f>'High Risk Non-Compliant'!C70</f>
        <v/>
      </c>
      <c r="C114" s="9"/>
      <c r="D114" s="188" t="str">
        <f>IF(VLOOKUP(A114,'High Risk Non-Compliant'!B:K,$E$48,FALSE)=0,"N/A",VLOOKUP(A114,'High Risk Non-Compliant'!B:K,$E$48,FALSE))</f>
        <v>#N/A</v>
      </c>
      <c r="E114" s="188" t="str">
        <f>IF(D114="N/A","N/A",VLOOKUP(D114,'Crosswalk Detail'!A:B,2,FALSE))</f>
        <v>#N/A</v>
      </c>
      <c r="F114" s="122"/>
      <c r="G114" s="122"/>
      <c r="H114" s="122"/>
      <c r="I114" s="122"/>
      <c r="J114" s="122"/>
      <c r="K114" s="122"/>
      <c r="L114" s="122"/>
      <c r="M114" s="122"/>
      <c r="N114" s="122"/>
      <c r="O114" s="122"/>
      <c r="P114" s="122"/>
      <c r="Q114" s="122"/>
      <c r="R114" s="122"/>
      <c r="S114" s="122"/>
      <c r="T114" s="122"/>
      <c r="U114" s="122"/>
      <c r="V114" s="122"/>
      <c r="W114" s="122"/>
      <c r="X114" s="122"/>
      <c r="Y114" s="122"/>
      <c r="Z114" s="122"/>
    </row>
    <row r="115" ht="144.0" customHeight="1">
      <c r="A115" s="252" t="str">
        <f>'High Risk Non-Compliant'!B71</f>
        <v/>
      </c>
      <c r="B115" s="253" t="str">
        <f>'High Risk Non-Compliant'!C71</f>
        <v/>
      </c>
      <c r="C115" s="9"/>
      <c r="D115" s="188" t="str">
        <f>IF(VLOOKUP(A115,'High Risk Non-Compliant'!B:K,$E$48,FALSE)=0,"N/A",VLOOKUP(A115,'High Risk Non-Compliant'!B:K,$E$48,FALSE))</f>
        <v>#N/A</v>
      </c>
      <c r="E115" s="188" t="str">
        <f>IF(D115="N/A","N/A",VLOOKUP(D115,'Crosswalk Detail'!A:B,2,FALSE))</f>
        <v>#N/A</v>
      </c>
      <c r="F115" s="122"/>
      <c r="G115" s="122"/>
      <c r="H115" s="122"/>
      <c r="I115" s="122"/>
      <c r="J115" s="122"/>
      <c r="K115" s="122"/>
      <c r="L115" s="122"/>
      <c r="M115" s="122"/>
      <c r="N115" s="122"/>
      <c r="O115" s="122"/>
      <c r="P115" s="122"/>
      <c r="Q115" s="122"/>
      <c r="R115" s="122"/>
      <c r="S115" s="122"/>
      <c r="T115" s="122"/>
      <c r="U115" s="122"/>
      <c r="V115" s="122"/>
      <c r="W115" s="122"/>
      <c r="X115" s="122"/>
      <c r="Y115" s="122"/>
      <c r="Z115" s="122"/>
    </row>
    <row r="116" ht="144.0" customHeight="1">
      <c r="A116" s="252" t="str">
        <f>'High Risk Non-Compliant'!B72</f>
        <v/>
      </c>
      <c r="B116" s="253" t="str">
        <f>'High Risk Non-Compliant'!C72</f>
        <v/>
      </c>
      <c r="C116" s="9"/>
      <c r="D116" s="188" t="str">
        <f>IF(VLOOKUP(A116,'High Risk Non-Compliant'!B:K,$E$48,FALSE)=0,"N/A",VLOOKUP(A116,'High Risk Non-Compliant'!B:K,$E$48,FALSE))</f>
        <v>#N/A</v>
      </c>
      <c r="E116" s="188" t="str">
        <f>IF(D116="N/A","N/A",VLOOKUP(D116,'Crosswalk Detail'!A:B,2,FALSE))</f>
        <v>#N/A</v>
      </c>
      <c r="F116" s="122"/>
      <c r="G116" s="122"/>
      <c r="H116" s="122"/>
      <c r="I116" s="122"/>
      <c r="J116" s="122"/>
      <c r="K116" s="122"/>
      <c r="L116" s="122"/>
      <c r="M116" s="122"/>
      <c r="N116" s="122"/>
      <c r="O116" s="122"/>
      <c r="P116" s="122"/>
      <c r="Q116" s="122"/>
      <c r="R116" s="122"/>
      <c r="S116" s="122"/>
      <c r="T116" s="122"/>
      <c r="U116" s="122"/>
      <c r="V116" s="122"/>
      <c r="W116" s="122"/>
      <c r="X116" s="122"/>
      <c r="Y116" s="122"/>
      <c r="Z116" s="122"/>
    </row>
    <row r="117" ht="144.0" customHeight="1">
      <c r="A117" s="252" t="str">
        <f>'High Risk Non-Compliant'!B73</f>
        <v/>
      </c>
      <c r="B117" s="253" t="str">
        <f>'High Risk Non-Compliant'!C73</f>
        <v/>
      </c>
      <c r="C117" s="9"/>
      <c r="D117" s="188" t="str">
        <f>IF(VLOOKUP(A117,'High Risk Non-Compliant'!B:K,$E$48,FALSE)=0,"N/A",VLOOKUP(A117,'High Risk Non-Compliant'!B:K,$E$48,FALSE))</f>
        <v>#N/A</v>
      </c>
      <c r="E117" s="188" t="str">
        <f>IF(D117="N/A","N/A",VLOOKUP(D117,'Crosswalk Detail'!A:B,2,FALSE))</f>
        <v>#N/A</v>
      </c>
      <c r="F117" s="122"/>
      <c r="G117" s="122"/>
      <c r="H117" s="122"/>
      <c r="I117" s="122"/>
      <c r="J117" s="122"/>
      <c r="K117" s="122"/>
      <c r="L117" s="122"/>
      <c r="M117" s="122"/>
      <c r="N117" s="122"/>
      <c r="O117" s="122"/>
      <c r="P117" s="122"/>
      <c r="Q117" s="122"/>
      <c r="R117" s="122"/>
      <c r="S117" s="122"/>
      <c r="T117" s="122"/>
      <c r="U117" s="122"/>
      <c r="V117" s="122"/>
      <c r="W117" s="122"/>
      <c r="X117" s="122"/>
      <c r="Y117" s="122"/>
      <c r="Z117" s="122"/>
    </row>
    <row r="118" ht="144.0" customHeight="1">
      <c r="A118" s="252" t="str">
        <f>'High Risk Non-Compliant'!B74</f>
        <v/>
      </c>
      <c r="B118" s="253" t="str">
        <f>'High Risk Non-Compliant'!C74</f>
        <v/>
      </c>
      <c r="C118" s="9"/>
      <c r="D118" s="188" t="str">
        <f>IF(VLOOKUP(A118,'High Risk Non-Compliant'!B:K,$E$48,FALSE)=0,"N/A",VLOOKUP(A118,'High Risk Non-Compliant'!B:K,$E$48,FALSE))</f>
        <v>#N/A</v>
      </c>
      <c r="E118" s="188" t="str">
        <f>IF(D118="N/A","N/A",VLOOKUP(D118,'Crosswalk Detail'!A:B,2,FALSE))</f>
        <v>#N/A</v>
      </c>
      <c r="F118" s="122"/>
      <c r="G118" s="122"/>
      <c r="H118" s="122"/>
      <c r="I118" s="122"/>
      <c r="J118" s="122"/>
      <c r="K118" s="122"/>
      <c r="L118" s="122"/>
      <c r="M118" s="122"/>
      <c r="N118" s="122"/>
      <c r="O118" s="122"/>
      <c r="P118" s="122"/>
      <c r="Q118" s="122"/>
      <c r="R118" s="122"/>
      <c r="S118" s="122"/>
      <c r="T118" s="122"/>
      <c r="U118" s="122"/>
      <c r="V118" s="122"/>
      <c r="W118" s="122"/>
      <c r="X118" s="122"/>
      <c r="Y118" s="122"/>
      <c r="Z118" s="122"/>
    </row>
    <row r="119" ht="144.0" customHeight="1">
      <c r="A119" s="252" t="str">
        <f>'High Risk Non-Compliant'!B75</f>
        <v/>
      </c>
      <c r="B119" s="253" t="str">
        <f>'High Risk Non-Compliant'!C75</f>
        <v/>
      </c>
      <c r="C119" s="9"/>
      <c r="D119" s="188" t="str">
        <f>IF(VLOOKUP(A119,'High Risk Non-Compliant'!B:K,$E$48,FALSE)=0,"N/A",VLOOKUP(A119,'High Risk Non-Compliant'!B:K,$E$48,FALSE))</f>
        <v>#N/A</v>
      </c>
      <c r="E119" s="188" t="str">
        <f>IF(D119="N/A","N/A",VLOOKUP(D119,'Crosswalk Detail'!A:B,2,FALSE))</f>
        <v>#N/A</v>
      </c>
      <c r="F119" s="122"/>
      <c r="G119" s="122"/>
      <c r="H119" s="122"/>
      <c r="I119" s="122"/>
      <c r="J119" s="122"/>
      <c r="K119" s="122"/>
      <c r="L119" s="122"/>
      <c r="M119" s="122"/>
      <c r="N119" s="122"/>
      <c r="O119" s="122"/>
      <c r="P119" s="122"/>
      <c r="Q119" s="122"/>
      <c r="R119" s="122"/>
      <c r="S119" s="122"/>
      <c r="T119" s="122"/>
      <c r="U119" s="122"/>
      <c r="V119" s="122"/>
      <c r="W119" s="122"/>
      <c r="X119" s="122"/>
      <c r="Y119" s="122"/>
      <c r="Z119" s="122"/>
    </row>
    <row r="120" ht="144.0" customHeight="1">
      <c r="A120" s="252" t="str">
        <f>'High Risk Non-Compliant'!B76</f>
        <v/>
      </c>
      <c r="B120" s="253" t="str">
        <f>'High Risk Non-Compliant'!C76</f>
        <v/>
      </c>
      <c r="C120" s="9"/>
      <c r="D120" s="188" t="str">
        <f>IF(VLOOKUP(A120,'High Risk Non-Compliant'!B:K,$E$48,FALSE)=0,"N/A",VLOOKUP(A120,'High Risk Non-Compliant'!B:K,$E$48,FALSE))</f>
        <v>#N/A</v>
      </c>
      <c r="E120" s="188" t="str">
        <f>IF(D120="N/A","N/A",VLOOKUP(D120,'Crosswalk Detail'!A:B,2,FALSE))</f>
        <v>#N/A</v>
      </c>
      <c r="F120" s="122"/>
      <c r="G120" s="122"/>
      <c r="H120" s="122"/>
      <c r="I120" s="122"/>
      <c r="J120" s="122"/>
      <c r="K120" s="122"/>
      <c r="L120" s="122"/>
      <c r="M120" s="122"/>
      <c r="N120" s="122"/>
      <c r="O120" s="122"/>
      <c r="P120" s="122"/>
      <c r="Q120" s="122"/>
      <c r="R120" s="122"/>
      <c r="S120" s="122"/>
      <c r="T120" s="122"/>
      <c r="U120" s="122"/>
      <c r="V120" s="122"/>
      <c r="W120" s="122"/>
      <c r="X120" s="122"/>
      <c r="Y120" s="122"/>
      <c r="Z120" s="122"/>
    </row>
    <row r="121" ht="144.0" customHeight="1">
      <c r="A121" s="252" t="str">
        <f>'High Risk Non-Compliant'!B77</f>
        <v/>
      </c>
      <c r="B121" s="253" t="str">
        <f>'High Risk Non-Compliant'!C77</f>
        <v/>
      </c>
      <c r="C121" s="9"/>
      <c r="D121" s="188" t="str">
        <f>IF(VLOOKUP(A121,'High Risk Non-Compliant'!B:K,$E$48,FALSE)=0,"N/A",VLOOKUP(A121,'High Risk Non-Compliant'!B:K,$E$48,FALSE))</f>
        <v>#N/A</v>
      </c>
      <c r="E121" s="188" t="str">
        <f>IF(D121="N/A","N/A",VLOOKUP(D121,'Crosswalk Detail'!A:B,2,FALSE))</f>
        <v>#N/A</v>
      </c>
      <c r="F121" s="122"/>
      <c r="G121" s="122"/>
      <c r="H121" s="122"/>
      <c r="I121" s="122"/>
      <c r="J121" s="122"/>
      <c r="K121" s="122"/>
      <c r="L121" s="122"/>
      <c r="M121" s="122"/>
      <c r="N121" s="122"/>
      <c r="O121" s="122"/>
      <c r="P121" s="122"/>
      <c r="Q121" s="122"/>
      <c r="R121" s="122"/>
      <c r="S121" s="122"/>
      <c r="T121" s="122"/>
      <c r="U121" s="122"/>
      <c r="V121" s="122"/>
      <c r="W121" s="122"/>
      <c r="X121" s="122"/>
      <c r="Y121" s="122"/>
      <c r="Z121" s="122"/>
    </row>
    <row r="122" ht="144.0" customHeight="1">
      <c r="A122" s="252" t="str">
        <f>'High Risk Non-Compliant'!B78</f>
        <v/>
      </c>
      <c r="B122" s="253" t="str">
        <f>'High Risk Non-Compliant'!C78</f>
        <v/>
      </c>
      <c r="C122" s="9"/>
      <c r="D122" s="188" t="str">
        <f>IF(VLOOKUP(A122,'High Risk Non-Compliant'!B:K,$E$48,FALSE)=0,"N/A",VLOOKUP(A122,'High Risk Non-Compliant'!B:K,$E$48,FALSE))</f>
        <v>#N/A</v>
      </c>
      <c r="E122" s="188" t="str">
        <f>IF(D122="N/A","N/A",VLOOKUP(D122,'Crosswalk Detail'!A:B,2,FALSE))</f>
        <v>#N/A</v>
      </c>
      <c r="F122" s="122"/>
      <c r="G122" s="122"/>
      <c r="H122" s="122"/>
      <c r="I122" s="122"/>
      <c r="J122" s="122"/>
      <c r="K122" s="122"/>
      <c r="L122" s="122"/>
      <c r="M122" s="122"/>
      <c r="N122" s="122"/>
      <c r="O122" s="122"/>
      <c r="P122" s="122"/>
      <c r="Q122" s="122"/>
      <c r="R122" s="122"/>
      <c r="S122" s="122"/>
      <c r="T122" s="122"/>
      <c r="U122" s="122"/>
      <c r="V122" s="122"/>
      <c r="W122" s="122"/>
      <c r="X122" s="122"/>
      <c r="Y122" s="122"/>
      <c r="Z122" s="122"/>
    </row>
    <row r="123" ht="144.0" customHeight="1">
      <c r="A123" s="252" t="str">
        <f>'High Risk Non-Compliant'!B79</f>
        <v/>
      </c>
      <c r="B123" s="253" t="str">
        <f>'High Risk Non-Compliant'!C79</f>
        <v/>
      </c>
      <c r="C123" s="9"/>
      <c r="D123" s="188" t="str">
        <f>IF(VLOOKUP(A123,'High Risk Non-Compliant'!B:K,$E$48,FALSE)=0,"N/A",VLOOKUP(A123,'High Risk Non-Compliant'!B:K,$E$48,FALSE))</f>
        <v>#N/A</v>
      </c>
      <c r="E123" s="188" t="str">
        <f>IF(D123="N/A","N/A",VLOOKUP(D123,'Crosswalk Detail'!A:B,2,FALSE))</f>
        <v>#N/A</v>
      </c>
      <c r="F123" s="122"/>
      <c r="G123" s="122"/>
      <c r="H123" s="122"/>
      <c r="I123" s="122"/>
      <c r="J123" s="122"/>
      <c r="K123" s="122"/>
      <c r="L123" s="122"/>
      <c r="M123" s="122"/>
      <c r="N123" s="122"/>
      <c r="O123" s="122"/>
      <c r="P123" s="122"/>
      <c r="Q123" s="122"/>
      <c r="R123" s="122"/>
      <c r="S123" s="122"/>
      <c r="T123" s="122"/>
      <c r="U123" s="122"/>
      <c r="V123" s="122"/>
      <c r="W123" s="122"/>
      <c r="X123" s="122"/>
      <c r="Y123" s="122"/>
      <c r="Z123" s="122"/>
    </row>
    <row r="124" ht="144.0" customHeight="1">
      <c r="A124" s="252" t="str">
        <f>'High Risk Non-Compliant'!B80</f>
        <v/>
      </c>
      <c r="B124" s="253" t="str">
        <f>'High Risk Non-Compliant'!C80</f>
        <v/>
      </c>
      <c r="C124" s="9"/>
      <c r="D124" s="188" t="str">
        <f>IF(VLOOKUP(A124,'High Risk Non-Compliant'!B:K,$E$48,FALSE)=0,"N/A",VLOOKUP(A124,'High Risk Non-Compliant'!B:K,$E$48,FALSE))</f>
        <v>#N/A</v>
      </c>
      <c r="E124" s="188" t="str">
        <f>IF(D124="N/A","N/A",VLOOKUP(D124,'Crosswalk Detail'!A:B,2,FALSE))</f>
        <v>#N/A</v>
      </c>
      <c r="F124" s="122"/>
      <c r="G124" s="122"/>
      <c r="H124" s="122"/>
      <c r="I124" s="122"/>
      <c r="J124" s="122"/>
      <c r="K124" s="122"/>
      <c r="L124" s="122"/>
      <c r="M124" s="122"/>
      <c r="N124" s="122"/>
      <c r="O124" s="122"/>
      <c r="P124" s="122"/>
      <c r="Q124" s="122"/>
      <c r="R124" s="122"/>
      <c r="S124" s="122"/>
      <c r="T124" s="122"/>
      <c r="U124" s="122"/>
      <c r="V124" s="122"/>
      <c r="W124" s="122"/>
      <c r="X124" s="122"/>
      <c r="Y124" s="122"/>
      <c r="Z124" s="122"/>
    </row>
    <row r="125" ht="144.0" customHeight="1">
      <c r="A125" s="252" t="str">
        <f>'High Risk Non-Compliant'!B81</f>
        <v/>
      </c>
      <c r="B125" s="253" t="str">
        <f>'High Risk Non-Compliant'!C81</f>
        <v/>
      </c>
      <c r="C125" s="9"/>
      <c r="D125" s="188" t="str">
        <f>IF(VLOOKUP(A125,'High Risk Non-Compliant'!B:K,$E$48,FALSE)=0,"N/A",VLOOKUP(A125,'High Risk Non-Compliant'!B:K,$E$48,FALSE))</f>
        <v>#N/A</v>
      </c>
      <c r="E125" s="188" t="str">
        <f>IF(D125="N/A","N/A",VLOOKUP(D125,'Crosswalk Detail'!A:B,2,FALSE))</f>
        <v>#N/A</v>
      </c>
      <c r="F125" s="122"/>
      <c r="G125" s="122"/>
      <c r="H125" s="122"/>
      <c r="I125" s="122"/>
      <c r="J125" s="122"/>
      <c r="K125" s="122"/>
      <c r="L125" s="122"/>
      <c r="M125" s="122"/>
      <c r="N125" s="122"/>
      <c r="O125" s="122"/>
      <c r="P125" s="122"/>
      <c r="Q125" s="122"/>
      <c r="R125" s="122"/>
      <c r="S125" s="122"/>
      <c r="T125" s="122"/>
      <c r="U125" s="122"/>
      <c r="V125" s="122"/>
      <c r="W125" s="122"/>
      <c r="X125" s="122"/>
      <c r="Y125" s="122"/>
      <c r="Z125" s="122"/>
    </row>
    <row r="126" ht="144.0" customHeight="1">
      <c r="A126" s="252" t="str">
        <f>'High Risk Non-Compliant'!B82</f>
        <v/>
      </c>
      <c r="B126" s="253" t="str">
        <f>'High Risk Non-Compliant'!C82</f>
        <v/>
      </c>
      <c r="C126" s="9"/>
      <c r="D126" s="188" t="str">
        <f>IF(VLOOKUP(A126,'High Risk Non-Compliant'!B:K,$E$48,FALSE)=0,"N/A",VLOOKUP(A126,'High Risk Non-Compliant'!B:K,$E$48,FALSE))</f>
        <v>#N/A</v>
      </c>
      <c r="E126" s="188" t="str">
        <f>IF(D126="N/A","N/A",VLOOKUP(D126,'Crosswalk Detail'!A:B,2,FALSE))</f>
        <v>#N/A</v>
      </c>
      <c r="F126" s="122"/>
      <c r="G126" s="122"/>
      <c r="H126" s="122"/>
      <c r="I126" s="122"/>
      <c r="J126" s="122"/>
      <c r="K126" s="122"/>
      <c r="L126" s="122"/>
      <c r="M126" s="122"/>
      <c r="N126" s="122"/>
      <c r="O126" s="122"/>
      <c r="P126" s="122"/>
      <c r="Q126" s="122"/>
      <c r="R126" s="122"/>
      <c r="S126" s="122"/>
      <c r="T126" s="122"/>
      <c r="U126" s="122"/>
      <c r="V126" s="122"/>
      <c r="W126" s="122"/>
      <c r="X126" s="122"/>
      <c r="Y126" s="122"/>
      <c r="Z126" s="122"/>
    </row>
    <row r="127" ht="144.0" customHeight="1">
      <c r="A127" s="252" t="str">
        <f>'High Risk Non-Compliant'!B83</f>
        <v/>
      </c>
      <c r="B127" s="253" t="str">
        <f>'High Risk Non-Compliant'!C83</f>
        <v/>
      </c>
      <c r="C127" s="9"/>
      <c r="D127" s="188" t="str">
        <f>IF(VLOOKUP(A127,'High Risk Non-Compliant'!B:K,$E$48,FALSE)=0,"N/A",VLOOKUP(A127,'High Risk Non-Compliant'!B:K,$E$48,FALSE))</f>
        <v>#N/A</v>
      </c>
      <c r="E127" s="188" t="str">
        <f>IF(D127="N/A","N/A",VLOOKUP(D127,'Crosswalk Detail'!A:B,2,FALSE))</f>
        <v>#N/A</v>
      </c>
      <c r="F127" s="122"/>
      <c r="G127" s="122"/>
      <c r="H127" s="122"/>
      <c r="I127" s="122"/>
      <c r="J127" s="122"/>
      <c r="K127" s="122"/>
      <c r="L127" s="122"/>
      <c r="M127" s="122"/>
      <c r="N127" s="122"/>
      <c r="O127" s="122"/>
      <c r="P127" s="122"/>
      <c r="Q127" s="122"/>
      <c r="R127" s="122"/>
      <c r="S127" s="122"/>
      <c r="T127" s="122"/>
      <c r="U127" s="122"/>
      <c r="V127" s="122"/>
      <c r="W127" s="122"/>
      <c r="X127" s="122"/>
      <c r="Y127" s="122"/>
      <c r="Z127" s="122"/>
    </row>
    <row r="128" ht="144.0" customHeight="1">
      <c r="A128" s="252" t="str">
        <f>'High Risk Non-Compliant'!B84</f>
        <v/>
      </c>
      <c r="B128" s="253" t="str">
        <f>'High Risk Non-Compliant'!C84</f>
        <v/>
      </c>
      <c r="C128" s="9"/>
      <c r="D128" s="188" t="str">
        <f>IF(VLOOKUP(A128,'High Risk Non-Compliant'!B:K,$E$48,FALSE)=0,"N/A",VLOOKUP(A128,'High Risk Non-Compliant'!B:K,$E$48,FALSE))</f>
        <v>#N/A</v>
      </c>
      <c r="E128" s="188" t="str">
        <f>IF(D128="N/A","N/A",VLOOKUP(D128,'Crosswalk Detail'!A:B,2,FALSE))</f>
        <v>#N/A</v>
      </c>
      <c r="F128" s="122"/>
      <c r="G128" s="122"/>
      <c r="H128" s="122"/>
      <c r="I128" s="122"/>
      <c r="J128" s="122"/>
      <c r="K128" s="122"/>
      <c r="L128" s="122"/>
      <c r="M128" s="122"/>
      <c r="N128" s="122"/>
      <c r="O128" s="122"/>
      <c r="P128" s="122"/>
      <c r="Q128" s="122"/>
      <c r="R128" s="122"/>
      <c r="S128" s="122"/>
      <c r="T128" s="122"/>
      <c r="U128" s="122"/>
      <c r="V128" s="122"/>
      <c r="W128" s="122"/>
      <c r="X128" s="122"/>
      <c r="Y128" s="122"/>
      <c r="Z128" s="122"/>
    </row>
    <row r="129" ht="144.0" customHeight="1">
      <c r="A129" s="252" t="str">
        <f>'High Risk Non-Compliant'!B85</f>
        <v/>
      </c>
      <c r="B129" s="253" t="str">
        <f>'High Risk Non-Compliant'!C85</f>
        <v/>
      </c>
      <c r="C129" s="9"/>
      <c r="D129" s="188" t="str">
        <f>IF(VLOOKUP(A129,'High Risk Non-Compliant'!B:K,$E$48,FALSE)=0,"N/A",VLOOKUP(A129,'High Risk Non-Compliant'!B:K,$E$48,FALSE))</f>
        <v>#N/A</v>
      </c>
      <c r="E129" s="188" t="str">
        <f>IF(D129="N/A","N/A",VLOOKUP(D129,'Crosswalk Detail'!A:B,2,FALSE))</f>
        <v>#N/A</v>
      </c>
      <c r="F129" s="122"/>
      <c r="G129" s="122"/>
      <c r="H129" s="122"/>
      <c r="I129" s="122"/>
      <c r="J129" s="122"/>
      <c r="K129" s="122"/>
      <c r="L129" s="122"/>
      <c r="M129" s="122"/>
      <c r="N129" s="122"/>
      <c r="O129" s="122"/>
      <c r="P129" s="122"/>
      <c r="Q129" s="122"/>
      <c r="R129" s="122"/>
      <c r="S129" s="122"/>
      <c r="T129" s="122"/>
      <c r="U129" s="122"/>
      <c r="V129" s="122"/>
      <c r="W129" s="122"/>
      <c r="X129" s="122"/>
      <c r="Y129" s="122"/>
      <c r="Z129" s="122"/>
    </row>
    <row r="130" ht="144.0" customHeight="1">
      <c r="A130" s="252" t="str">
        <f>'High Risk Non-Compliant'!B86</f>
        <v/>
      </c>
      <c r="B130" s="253" t="str">
        <f>'High Risk Non-Compliant'!C86</f>
        <v/>
      </c>
      <c r="C130" s="9"/>
      <c r="D130" s="188" t="str">
        <f>IF(VLOOKUP(A130,'High Risk Non-Compliant'!B:K,$E$48,FALSE)=0,"N/A",VLOOKUP(A130,'High Risk Non-Compliant'!B:K,$E$48,FALSE))</f>
        <v>#N/A</v>
      </c>
      <c r="E130" s="188" t="str">
        <f>IF(D130="N/A","N/A",VLOOKUP(D130,'Crosswalk Detail'!A:B,2,FALSE))</f>
        <v>#N/A</v>
      </c>
      <c r="F130" s="122"/>
      <c r="G130" s="122"/>
      <c r="H130" s="122"/>
      <c r="I130" s="122"/>
      <c r="J130" s="122"/>
      <c r="K130" s="122"/>
      <c r="L130" s="122"/>
      <c r="M130" s="122"/>
      <c r="N130" s="122"/>
      <c r="O130" s="122"/>
      <c r="P130" s="122"/>
      <c r="Q130" s="122"/>
      <c r="R130" s="122"/>
      <c r="S130" s="122"/>
      <c r="T130" s="122"/>
      <c r="U130" s="122"/>
      <c r="V130" s="122"/>
      <c r="W130" s="122"/>
      <c r="X130" s="122"/>
      <c r="Y130" s="122"/>
      <c r="Z130" s="122"/>
    </row>
    <row r="131" ht="144.0" customHeight="1">
      <c r="A131" s="252" t="str">
        <f>'High Risk Non-Compliant'!B87</f>
        <v/>
      </c>
      <c r="B131" s="253" t="str">
        <f>'High Risk Non-Compliant'!C87</f>
        <v/>
      </c>
      <c r="C131" s="9"/>
      <c r="D131" s="188" t="str">
        <f>IF(VLOOKUP(A131,'High Risk Non-Compliant'!B:K,$E$48,FALSE)=0,"N/A",VLOOKUP(A131,'High Risk Non-Compliant'!B:K,$E$48,FALSE))</f>
        <v>#N/A</v>
      </c>
      <c r="E131" s="188" t="str">
        <f>IF(D131="N/A","N/A",VLOOKUP(D131,'Crosswalk Detail'!A:B,2,FALSE))</f>
        <v>#N/A</v>
      </c>
      <c r="F131" s="122"/>
      <c r="G131" s="122"/>
      <c r="H131" s="122"/>
      <c r="I131" s="122"/>
      <c r="J131" s="122"/>
      <c r="K131" s="122"/>
      <c r="L131" s="122"/>
      <c r="M131" s="122"/>
      <c r="N131" s="122"/>
      <c r="O131" s="122"/>
      <c r="P131" s="122"/>
      <c r="Q131" s="122"/>
      <c r="R131" s="122"/>
      <c r="S131" s="122"/>
      <c r="T131" s="122"/>
      <c r="U131" s="122"/>
      <c r="V131" s="122"/>
      <c r="W131" s="122"/>
      <c r="X131" s="122"/>
      <c r="Y131" s="122"/>
      <c r="Z131" s="122"/>
    </row>
    <row r="132" ht="144.0" customHeight="1">
      <c r="A132" s="252" t="str">
        <f>'High Risk Non-Compliant'!B88</f>
        <v/>
      </c>
      <c r="B132" s="253" t="str">
        <f>'High Risk Non-Compliant'!C88</f>
        <v/>
      </c>
      <c r="C132" s="9"/>
      <c r="D132" s="188" t="str">
        <f>IF(VLOOKUP(A132,'High Risk Non-Compliant'!B:K,$E$48,FALSE)=0,"N/A",VLOOKUP(A132,'High Risk Non-Compliant'!B:K,$E$48,FALSE))</f>
        <v>#N/A</v>
      </c>
      <c r="E132" s="188" t="str">
        <f>IF(D132="N/A","N/A",VLOOKUP(D132,'Crosswalk Detail'!A:B,2,FALSE))</f>
        <v>#N/A</v>
      </c>
      <c r="F132" s="122"/>
      <c r="G132" s="122"/>
      <c r="H132" s="122"/>
      <c r="I132" s="122"/>
      <c r="J132" s="122"/>
      <c r="K132" s="122"/>
      <c r="L132" s="122"/>
      <c r="M132" s="122"/>
      <c r="N132" s="122"/>
      <c r="O132" s="122"/>
      <c r="P132" s="122"/>
      <c r="Q132" s="122"/>
      <c r="R132" s="122"/>
      <c r="S132" s="122"/>
      <c r="T132" s="122"/>
      <c r="U132" s="122"/>
      <c r="V132" s="122"/>
      <c r="W132" s="122"/>
      <c r="X132" s="122"/>
      <c r="Y132" s="122"/>
      <c r="Z132" s="122"/>
    </row>
    <row r="133" ht="144.0" customHeight="1">
      <c r="A133" s="252" t="str">
        <f>'High Risk Non-Compliant'!B89</f>
        <v/>
      </c>
      <c r="B133" s="253" t="str">
        <f>'High Risk Non-Compliant'!C89</f>
        <v/>
      </c>
      <c r="C133" s="9"/>
      <c r="D133" s="188" t="str">
        <f>IF(VLOOKUP(A133,'High Risk Non-Compliant'!B:K,$E$48,FALSE)=0,"N/A",VLOOKUP(A133,'High Risk Non-Compliant'!B:K,$E$48,FALSE))</f>
        <v>#N/A</v>
      </c>
      <c r="E133" s="188" t="str">
        <f>IF(D133="N/A","N/A",VLOOKUP(D133,'Crosswalk Detail'!A:B,2,FALSE))</f>
        <v>#N/A</v>
      </c>
      <c r="F133" s="122"/>
      <c r="G133" s="122"/>
      <c r="H133" s="122"/>
      <c r="I133" s="122"/>
      <c r="J133" s="122"/>
      <c r="K133" s="122"/>
      <c r="L133" s="122"/>
      <c r="M133" s="122"/>
      <c r="N133" s="122"/>
      <c r="O133" s="122"/>
      <c r="P133" s="122"/>
      <c r="Q133" s="122"/>
      <c r="R133" s="122"/>
      <c r="S133" s="122"/>
      <c r="T133" s="122"/>
      <c r="U133" s="122"/>
      <c r="V133" s="122"/>
      <c r="W133" s="122"/>
      <c r="X133" s="122"/>
      <c r="Y133" s="122"/>
      <c r="Z133" s="122"/>
    </row>
    <row r="134" ht="144.0" customHeight="1">
      <c r="A134" s="252" t="str">
        <f>'High Risk Non-Compliant'!B90</f>
        <v/>
      </c>
      <c r="B134" s="253" t="str">
        <f>'High Risk Non-Compliant'!C90</f>
        <v/>
      </c>
      <c r="C134" s="9"/>
      <c r="D134" s="188" t="str">
        <f>IF(VLOOKUP(A134,'High Risk Non-Compliant'!B:K,$E$48,FALSE)=0,"N/A",VLOOKUP(A134,'High Risk Non-Compliant'!B:K,$E$48,FALSE))</f>
        <v>#N/A</v>
      </c>
      <c r="E134" s="188" t="str">
        <f>IF(D134="N/A","N/A",VLOOKUP(D134,'Crosswalk Detail'!A:B,2,FALSE))</f>
        <v>#N/A</v>
      </c>
      <c r="F134" s="122"/>
      <c r="G134" s="122"/>
      <c r="H134" s="122"/>
      <c r="I134" s="122"/>
      <c r="J134" s="122"/>
      <c r="K134" s="122"/>
      <c r="L134" s="122"/>
      <c r="M134" s="122"/>
      <c r="N134" s="122"/>
      <c r="O134" s="122"/>
      <c r="P134" s="122"/>
      <c r="Q134" s="122"/>
      <c r="R134" s="122"/>
      <c r="S134" s="122"/>
      <c r="T134" s="122"/>
      <c r="U134" s="122"/>
      <c r="V134" s="122"/>
      <c r="W134" s="122"/>
      <c r="X134" s="122"/>
      <c r="Y134" s="122"/>
      <c r="Z134" s="122"/>
    </row>
    <row r="135" ht="144.0" customHeight="1">
      <c r="A135" s="252" t="str">
        <f>'High Risk Non-Compliant'!B91</f>
        <v/>
      </c>
      <c r="B135" s="253" t="str">
        <f>'High Risk Non-Compliant'!C91</f>
        <v/>
      </c>
      <c r="C135" s="9"/>
      <c r="D135" s="188" t="str">
        <f>IF(VLOOKUP(A135,'High Risk Non-Compliant'!B:K,$E$48,FALSE)=0,"N/A",VLOOKUP(A135,'High Risk Non-Compliant'!B:K,$E$48,FALSE))</f>
        <v>#N/A</v>
      </c>
      <c r="E135" s="188" t="str">
        <f>IF(D135="N/A","N/A",VLOOKUP(D135,'Crosswalk Detail'!A:B,2,FALSE))</f>
        <v>#N/A</v>
      </c>
      <c r="F135" s="122"/>
      <c r="G135" s="122"/>
      <c r="H135" s="122"/>
      <c r="I135" s="122"/>
      <c r="J135" s="122"/>
      <c r="K135" s="122"/>
      <c r="L135" s="122"/>
      <c r="M135" s="122"/>
      <c r="N135" s="122"/>
      <c r="O135" s="122"/>
      <c r="P135" s="122"/>
      <c r="Q135" s="122"/>
      <c r="R135" s="122"/>
      <c r="S135" s="122"/>
      <c r="T135" s="122"/>
      <c r="U135" s="122"/>
      <c r="V135" s="122"/>
      <c r="W135" s="122"/>
      <c r="X135" s="122"/>
      <c r="Y135" s="122"/>
      <c r="Z135" s="122"/>
    </row>
    <row r="136" ht="144.0" customHeight="1">
      <c r="A136" s="252" t="str">
        <f>'High Risk Non-Compliant'!B92</f>
        <v/>
      </c>
      <c r="B136" s="253" t="str">
        <f>'High Risk Non-Compliant'!C92</f>
        <v/>
      </c>
      <c r="C136" s="9"/>
      <c r="D136" s="188" t="str">
        <f>IF(VLOOKUP(A136,'High Risk Non-Compliant'!B:K,$E$48,FALSE)=0,"N/A",VLOOKUP(A136,'High Risk Non-Compliant'!B:K,$E$48,FALSE))</f>
        <v>#N/A</v>
      </c>
      <c r="E136" s="188" t="str">
        <f>IF(D136="N/A","N/A",VLOOKUP(D136,'Crosswalk Detail'!A:B,2,FALSE))</f>
        <v>#N/A</v>
      </c>
      <c r="F136" s="122"/>
      <c r="G136" s="122"/>
      <c r="H136" s="122"/>
      <c r="I136" s="122"/>
      <c r="J136" s="122"/>
      <c r="K136" s="122"/>
      <c r="L136" s="122"/>
      <c r="M136" s="122"/>
      <c r="N136" s="122"/>
      <c r="O136" s="122"/>
      <c r="P136" s="122"/>
      <c r="Q136" s="122"/>
      <c r="R136" s="122"/>
      <c r="S136" s="122"/>
      <c r="T136" s="122"/>
      <c r="U136" s="122"/>
      <c r="V136" s="122"/>
      <c r="W136" s="122"/>
      <c r="X136" s="122"/>
      <c r="Y136" s="122"/>
      <c r="Z136" s="122"/>
    </row>
    <row r="137" ht="144.0" customHeight="1">
      <c r="A137" s="252" t="str">
        <f>'High Risk Non-Compliant'!B93</f>
        <v/>
      </c>
      <c r="B137" s="253" t="str">
        <f>'High Risk Non-Compliant'!C93</f>
        <v/>
      </c>
      <c r="C137" s="9"/>
      <c r="D137" s="188" t="str">
        <f>IF(VLOOKUP(A137,'High Risk Non-Compliant'!B:K,$E$48,FALSE)=0,"N/A",VLOOKUP(A137,'High Risk Non-Compliant'!B:K,$E$48,FALSE))</f>
        <v>#N/A</v>
      </c>
      <c r="E137" s="188" t="str">
        <f>IF(D137="N/A","N/A",VLOOKUP(D137,'Crosswalk Detail'!A:B,2,FALSE))</f>
        <v>#N/A</v>
      </c>
      <c r="F137" s="122"/>
      <c r="G137" s="122"/>
      <c r="H137" s="122"/>
      <c r="I137" s="122"/>
      <c r="J137" s="122"/>
      <c r="K137" s="122"/>
      <c r="L137" s="122"/>
      <c r="M137" s="122"/>
      <c r="N137" s="122"/>
      <c r="O137" s="122"/>
      <c r="P137" s="122"/>
      <c r="Q137" s="122"/>
      <c r="R137" s="122"/>
      <c r="S137" s="122"/>
      <c r="T137" s="122"/>
      <c r="U137" s="122"/>
      <c r="V137" s="122"/>
      <c r="W137" s="122"/>
      <c r="X137" s="122"/>
      <c r="Y137" s="122"/>
      <c r="Z137" s="122"/>
    </row>
    <row r="138" ht="144.0" customHeight="1">
      <c r="A138" s="252" t="str">
        <f>'High Risk Non-Compliant'!B94</f>
        <v/>
      </c>
      <c r="B138" s="253" t="str">
        <f>'High Risk Non-Compliant'!C94</f>
        <v/>
      </c>
      <c r="C138" s="9"/>
      <c r="D138" s="188" t="str">
        <f>IF(VLOOKUP(A138,'High Risk Non-Compliant'!B:K,$E$48,FALSE)=0,"N/A",VLOOKUP(A138,'High Risk Non-Compliant'!B:K,$E$48,FALSE))</f>
        <v>#N/A</v>
      </c>
      <c r="E138" s="188" t="str">
        <f>IF(D138="N/A","N/A",VLOOKUP(D138,'Crosswalk Detail'!A:B,2,FALSE))</f>
        <v>#N/A</v>
      </c>
      <c r="F138" s="122"/>
      <c r="G138" s="122"/>
      <c r="H138" s="122"/>
      <c r="I138" s="122"/>
      <c r="J138" s="122"/>
      <c r="K138" s="122"/>
      <c r="L138" s="122"/>
      <c r="M138" s="122"/>
      <c r="N138" s="122"/>
      <c r="O138" s="122"/>
      <c r="P138" s="122"/>
      <c r="Q138" s="122"/>
      <c r="R138" s="122"/>
      <c r="S138" s="122"/>
      <c r="T138" s="122"/>
      <c r="U138" s="122"/>
      <c r="V138" s="122"/>
      <c r="W138" s="122"/>
      <c r="X138" s="122"/>
      <c r="Y138" s="122"/>
      <c r="Z138" s="122"/>
    </row>
    <row r="139" ht="144.0" customHeight="1">
      <c r="A139" s="252" t="str">
        <f>'High Risk Non-Compliant'!B95</f>
        <v/>
      </c>
      <c r="B139" s="253" t="str">
        <f>'High Risk Non-Compliant'!C95</f>
        <v/>
      </c>
      <c r="C139" s="9"/>
      <c r="D139" s="188" t="str">
        <f>IF(VLOOKUP(A139,'High Risk Non-Compliant'!B:K,$E$48,FALSE)=0,"N/A",VLOOKUP(A139,'High Risk Non-Compliant'!B:K,$E$48,FALSE))</f>
        <v>#N/A</v>
      </c>
      <c r="E139" s="188" t="str">
        <f>IF(D139="N/A","N/A",VLOOKUP(D139,'Crosswalk Detail'!A:B,2,FALSE))</f>
        <v>#N/A</v>
      </c>
      <c r="F139" s="122"/>
      <c r="G139" s="122"/>
      <c r="H139" s="122"/>
      <c r="I139" s="122"/>
      <c r="J139" s="122"/>
      <c r="K139" s="122"/>
      <c r="L139" s="122"/>
      <c r="M139" s="122"/>
      <c r="N139" s="122"/>
      <c r="O139" s="122"/>
      <c r="P139" s="122"/>
      <c r="Q139" s="122"/>
      <c r="R139" s="122"/>
      <c r="S139" s="122"/>
      <c r="T139" s="122"/>
      <c r="U139" s="122"/>
      <c r="V139" s="122"/>
      <c r="W139" s="122"/>
      <c r="X139" s="122"/>
      <c r="Y139" s="122"/>
      <c r="Z139" s="122"/>
    </row>
    <row r="140" ht="144.0" customHeight="1">
      <c r="A140" s="252" t="str">
        <f>'High Risk Non-Compliant'!B96</f>
        <v/>
      </c>
      <c r="B140" s="253" t="str">
        <f>'High Risk Non-Compliant'!C96</f>
        <v/>
      </c>
      <c r="C140" s="9"/>
      <c r="D140" s="188" t="str">
        <f>IF(VLOOKUP(A140,'High Risk Non-Compliant'!B:K,$E$48,FALSE)=0,"N/A",VLOOKUP(A140,'High Risk Non-Compliant'!B:K,$E$48,FALSE))</f>
        <v>#N/A</v>
      </c>
      <c r="E140" s="188" t="str">
        <f>IF(D140="N/A","N/A",VLOOKUP(D140,'Crosswalk Detail'!A:B,2,FALSE))</f>
        <v>#N/A</v>
      </c>
      <c r="F140" s="122"/>
      <c r="G140" s="122"/>
      <c r="H140" s="122"/>
      <c r="I140" s="122"/>
      <c r="J140" s="122"/>
      <c r="K140" s="122"/>
      <c r="L140" s="122"/>
      <c r="M140" s="122"/>
      <c r="N140" s="122"/>
      <c r="O140" s="122"/>
      <c r="P140" s="122"/>
      <c r="Q140" s="122"/>
      <c r="R140" s="122"/>
      <c r="S140" s="122"/>
      <c r="T140" s="122"/>
      <c r="U140" s="122"/>
      <c r="V140" s="122"/>
      <c r="W140" s="122"/>
      <c r="X140" s="122"/>
      <c r="Y140" s="122"/>
      <c r="Z140" s="122"/>
    </row>
    <row r="141" ht="144.0" customHeight="1">
      <c r="A141" s="252" t="str">
        <f>'High Risk Non-Compliant'!B97</f>
        <v/>
      </c>
      <c r="B141" s="253" t="str">
        <f>'High Risk Non-Compliant'!C97</f>
        <v/>
      </c>
      <c r="C141" s="9"/>
      <c r="D141" s="188" t="str">
        <f>IF(VLOOKUP(A141,'High Risk Non-Compliant'!B:K,$E$48,FALSE)=0,"N/A",VLOOKUP(A141,'High Risk Non-Compliant'!B:K,$E$48,FALSE))</f>
        <v>#N/A</v>
      </c>
      <c r="E141" s="188" t="str">
        <f>IF(D141="N/A","N/A",VLOOKUP(D141,'Crosswalk Detail'!A:B,2,FALSE))</f>
        <v>#N/A</v>
      </c>
      <c r="F141" s="122"/>
      <c r="G141" s="122"/>
      <c r="H141" s="122"/>
      <c r="I141" s="122"/>
      <c r="J141" s="122"/>
      <c r="K141" s="122"/>
      <c r="L141" s="122"/>
      <c r="M141" s="122"/>
      <c r="N141" s="122"/>
      <c r="O141" s="122"/>
      <c r="P141" s="122"/>
      <c r="Q141" s="122"/>
      <c r="R141" s="122"/>
      <c r="S141" s="122"/>
      <c r="T141" s="122"/>
      <c r="U141" s="122"/>
      <c r="V141" s="122"/>
      <c r="W141" s="122"/>
      <c r="X141" s="122"/>
      <c r="Y141" s="122"/>
      <c r="Z141" s="122"/>
    </row>
    <row r="142" ht="144.0" customHeight="1">
      <c r="A142" s="252" t="str">
        <f>'High Risk Non-Compliant'!B98</f>
        <v/>
      </c>
      <c r="B142" s="253" t="str">
        <f>'High Risk Non-Compliant'!C98</f>
        <v/>
      </c>
      <c r="C142" s="9"/>
      <c r="D142" s="188" t="str">
        <f>IF(VLOOKUP(A142,'High Risk Non-Compliant'!B:K,$E$48,FALSE)=0,"N/A",VLOOKUP(A142,'High Risk Non-Compliant'!B:K,$E$48,FALSE))</f>
        <v>#N/A</v>
      </c>
      <c r="E142" s="188" t="str">
        <f>IF(D142="N/A","N/A",VLOOKUP(D142,'Crosswalk Detail'!A:B,2,FALSE))</f>
        <v>#N/A</v>
      </c>
      <c r="F142" s="122"/>
      <c r="G142" s="122"/>
      <c r="H142" s="122"/>
      <c r="I142" s="122"/>
      <c r="J142" s="122"/>
      <c r="K142" s="122"/>
      <c r="L142" s="122"/>
      <c r="M142" s="122"/>
      <c r="N142" s="122"/>
      <c r="O142" s="122"/>
      <c r="P142" s="122"/>
      <c r="Q142" s="122"/>
      <c r="R142" s="122"/>
      <c r="S142" s="122"/>
      <c r="T142" s="122"/>
      <c r="U142" s="122"/>
      <c r="V142" s="122"/>
      <c r="W142" s="122"/>
      <c r="X142" s="122"/>
      <c r="Y142" s="122"/>
      <c r="Z142" s="122"/>
    </row>
    <row r="143" ht="144.0" customHeight="1">
      <c r="A143" s="252" t="str">
        <f>'High Risk Non-Compliant'!B99</f>
        <v/>
      </c>
      <c r="B143" s="253" t="str">
        <f>'High Risk Non-Compliant'!C99</f>
        <v/>
      </c>
      <c r="C143" s="9"/>
      <c r="D143" s="188" t="str">
        <f>IF(VLOOKUP(A143,'High Risk Non-Compliant'!B:K,$E$48,FALSE)=0,"N/A",VLOOKUP(A143,'High Risk Non-Compliant'!B:K,$E$48,FALSE))</f>
        <v>#N/A</v>
      </c>
      <c r="E143" s="188" t="str">
        <f>IF(D143="N/A","N/A",VLOOKUP(D143,'Crosswalk Detail'!A:B,2,FALSE))</f>
        <v>#N/A</v>
      </c>
      <c r="F143" s="122"/>
      <c r="G143" s="122"/>
      <c r="H143" s="122"/>
      <c r="I143" s="122"/>
      <c r="J143" s="122"/>
      <c r="K143" s="122"/>
      <c r="L143" s="122"/>
      <c r="M143" s="122"/>
      <c r="N143" s="122"/>
      <c r="O143" s="122"/>
      <c r="P143" s="122"/>
      <c r="Q143" s="122"/>
      <c r="R143" s="122"/>
      <c r="S143" s="122"/>
      <c r="T143" s="122"/>
      <c r="U143" s="122"/>
      <c r="V143" s="122"/>
      <c r="W143" s="122"/>
      <c r="X143" s="122"/>
      <c r="Y143" s="122"/>
      <c r="Z143" s="122"/>
    </row>
    <row r="144" ht="144.0" customHeight="1">
      <c r="A144" s="252" t="str">
        <f>'High Risk Non-Compliant'!B100</f>
        <v/>
      </c>
      <c r="B144" s="253" t="str">
        <f>'High Risk Non-Compliant'!C100</f>
        <v/>
      </c>
      <c r="C144" s="9"/>
      <c r="D144" s="188" t="str">
        <f>IF(VLOOKUP(A144,'High Risk Non-Compliant'!B:K,$E$48,FALSE)=0,"N/A",VLOOKUP(A144,'High Risk Non-Compliant'!B:K,$E$48,FALSE))</f>
        <v>#N/A</v>
      </c>
      <c r="E144" s="188" t="str">
        <f>IF(D144="N/A","N/A",VLOOKUP(D144,'Crosswalk Detail'!A:B,2,FALSE))</f>
        <v>#N/A</v>
      </c>
      <c r="F144" s="122"/>
      <c r="G144" s="122"/>
      <c r="H144" s="122"/>
      <c r="I144" s="122"/>
      <c r="J144" s="122"/>
      <c r="K144" s="122"/>
      <c r="L144" s="122"/>
      <c r="M144" s="122"/>
      <c r="N144" s="122"/>
      <c r="O144" s="122"/>
      <c r="P144" s="122"/>
      <c r="Q144" s="122"/>
      <c r="R144" s="122"/>
      <c r="S144" s="122"/>
      <c r="T144" s="122"/>
      <c r="U144" s="122"/>
      <c r="V144" s="122"/>
      <c r="W144" s="122"/>
      <c r="X144" s="122"/>
      <c r="Y144" s="122"/>
      <c r="Z144" s="122"/>
    </row>
    <row r="145" ht="144.0" customHeight="1">
      <c r="A145" s="252" t="str">
        <f>'High Risk Non-Compliant'!B101</f>
        <v/>
      </c>
      <c r="B145" s="253" t="str">
        <f>'High Risk Non-Compliant'!C101</f>
        <v/>
      </c>
      <c r="C145" s="9"/>
      <c r="D145" s="188" t="str">
        <f>IF(VLOOKUP(A145,'High Risk Non-Compliant'!B:K,$E$48,FALSE)=0,"N/A",VLOOKUP(A145,'High Risk Non-Compliant'!B:K,$E$48,FALSE))</f>
        <v>#N/A</v>
      </c>
      <c r="E145" s="188" t="str">
        <f>IF(D145="N/A","N/A",VLOOKUP(D145,'Crosswalk Detail'!A:B,2,FALSE))</f>
        <v>#N/A</v>
      </c>
      <c r="F145" s="122"/>
      <c r="G145" s="122"/>
      <c r="H145" s="122"/>
      <c r="I145" s="122"/>
      <c r="J145" s="122"/>
      <c r="K145" s="122"/>
      <c r="L145" s="122"/>
      <c r="M145" s="122"/>
      <c r="N145" s="122"/>
      <c r="O145" s="122"/>
      <c r="P145" s="122"/>
      <c r="Q145" s="122"/>
      <c r="R145" s="122"/>
      <c r="S145" s="122"/>
      <c r="T145" s="122"/>
      <c r="U145" s="122"/>
      <c r="V145" s="122"/>
      <c r="W145" s="122"/>
      <c r="X145" s="122"/>
      <c r="Y145" s="122"/>
      <c r="Z145" s="122"/>
    </row>
    <row r="146" ht="144.0" customHeight="1">
      <c r="A146" s="252" t="str">
        <f>'High Risk Non-Compliant'!B102</f>
        <v/>
      </c>
      <c r="B146" s="253" t="str">
        <f>'High Risk Non-Compliant'!C102</f>
        <v/>
      </c>
      <c r="C146" s="9"/>
      <c r="D146" s="188" t="str">
        <f>IF(VLOOKUP(A146,'High Risk Non-Compliant'!B:K,$E$48,FALSE)=0,"N/A",VLOOKUP(A146,'High Risk Non-Compliant'!B:K,$E$48,FALSE))</f>
        <v>#N/A</v>
      </c>
      <c r="E146" s="188" t="str">
        <f>IF(D146="N/A","N/A",VLOOKUP(D146,'Crosswalk Detail'!A:B,2,FALSE))</f>
        <v>#N/A</v>
      </c>
      <c r="F146" s="122"/>
      <c r="G146" s="122"/>
      <c r="H146" s="122"/>
      <c r="I146" s="122"/>
      <c r="J146" s="122"/>
      <c r="K146" s="122"/>
      <c r="L146" s="122"/>
      <c r="M146" s="122"/>
      <c r="N146" s="122"/>
      <c r="O146" s="122"/>
      <c r="P146" s="122"/>
      <c r="Q146" s="122"/>
      <c r="R146" s="122"/>
      <c r="S146" s="122"/>
      <c r="T146" s="122"/>
      <c r="U146" s="122"/>
      <c r="V146" s="122"/>
      <c r="W146" s="122"/>
      <c r="X146" s="122"/>
      <c r="Y146" s="122"/>
      <c r="Z146" s="122"/>
    </row>
    <row r="147" ht="144.0" customHeight="1">
      <c r="A147" s="252" t="str">
        <f>'High Risk Non-Compliant'!B103</f>
        <v/>
      </c>
      <c r="B147" s="253" t="str">
        <f>'High Risk Non-Compliant'!C103</f>
        <v/>
      </c>
      <c r="C147" s="9"/>
      <c r="D147" s="188" t="str">
        <f>IF(VLOOKUP(A147,'High Risk Non-Compliant'!B:K,$E$48,FALSE)=0,"N/A",VLOOKUP(A147,'High Risk Non-Compliant'!B:K,$E$48,FALSE))</f>
        <v>#N/A</v>
      </c>
      <c r="E147" s="188" t="str">
        <f>IF(D147="N/A","N/A",VLOOKUP(D147,'Crosswalk Detail'!A:B,2,FALSE))</f>
        <v>#N/A</v>
      </c>
      <c r="F147" s="122"/>
      <c r="G147" s="122"/>
      <c r="H147" s="122"/>
      <c r="I147" s="122"/>
      <c r="J147" s="122"/>
      <c r="K147" s="122"/>
      <c r="L147" s="122"/>
      <c r="M147" s="122"/>
      <c r="N147" s="122"/>
      <c r="O147" s="122"/>
      <c r="P147" s="122"/>
      <c r="Q147" s="122"/>
      <c r="R147" s="122"/>
      <c r="S147" s="122"/>
      <c r="T147" s="122"/>
      <c r="U147" s="122"/>
      <c r="V147" s="122"/>
      <c r="W147" s="122"/>
      <c r="X147" s="122"/>
      <c r="Y147" s="122"/>
      <c r="Z147" s="122"/>
    </row>
    <row r="148" ht="144.0" customHeight="1">
      <c r="A148" s="252" t="str">
        <f>'High Risk Non-Compliant'!B104</f>
        <v/>
      </c>
      <c r="B148" s="253" t="str">
        <f>'High Risk Non-Compliant'!C104</f>
        <v/>
      </c>
      <c r="C148" s="9"/>
      <c r="D148" s="188" t="str">
        <f>IF(VLOOKUP(A148,'High Risk Non-Compliant'!B:K,$E$48,FALSE)=0,"N/A",VLOOKUP(A148,'High Risk Non-Compliant'!B:K,$E$48,FALSE))</f>
        <v>#N/A</v>
      </c>
      <c r="E148" s="188" t="str">
        <f>IF(D148="N/A","N/A",VLOOKUP(D148,'Crosswalk Detail'!A:B,2,FALSE))</f>
        <v>#N/A</v>
      </c>
      <c r="F148" s="122"/>
      <c r="G148" s="122"/>
      <c r="H148" s="122"/>
      <c r="I148" s="122"/>
      <c r="J148" s="122"/>
      <c r="K148" s="122"/>
      <c r="L148" s="122"/>
      <c r="M148" s="122"/>
      <c r="N148" s="122"/>
      <c r="O148" s="122"/>
      <c r="P148" s="122"/>
      <c r="Q148" s="122"/>
      <c r="R148" s="122"/>
      <c r="S148" s="122"/>
      <c r="T148" s="122"/>
      <c r="U148" s="122"/>
      <c r="V148" s="122"/>
      <c r="W148" s="122"/>
      <c r="X148" s="122"/>
      <c r="Y148" s="122"/>
      <c r="Z148" s="122"/>
    </row>
    <row r="149" ht="144.0" customHeight="1">
      <c r="A149" s="252" t="str">
        <f>'High Risk Non-Compliant'!B105</f>
        <v/>
      </c>
      <c r="B149" s="253" t="str">
        <f>'High Risk Non-Compliant'!C105</f>
        <v/>
      </c>
      <c r="C149" s="9"/>
      <c r="D149" s="188" t="str">
        <f>IF(VLOOKUP(A149,'High Risk Non-Compliant'!B:K,$E$48,FALSE)=0,"N/A",VLOOKUP(A149,'High Risk Non-Compliant'!B:K,$E$48,FALSE))</f>
        <v>#N/A</v>
      </c>
      <c r="E149" s="188" t="str">
        <f>IF(D149="N/A","N/A",VLOOKUP(D149,'Crosswalk Detail'!A:B,2,FALSE))</f>
        <v>#N/A</v>
      </c>
      <c r="F149" s="122"/>
      <c r="G149" s="122"/>
      <c r="H149" s="122"/>
      <c r="I149" s="122"/>
      <c r="J149" s="122"/>
      <c r="K149" s="122"/>
      <c r="L149" s="122"/>
      <c r="M149" s="122"/>
      <c r="N149" s="122"/>
      <c r="O149" s="122"/>
      <c r="P149" s="122"/>
      <c r="Q149" s="122"/>
      <c r="R149" s="122"/>
      <c r="S149" s="122"/>
      <c r="T149" s="122"/>
      <c r="U149" s="122"/>
      <c r="V149" s="122"/>
      <c r="W149" s="122"/>
      <c r="X149" s="122"/>
      <c r="Y149" s="122"/>
      <c r="Z149" s="122"/>
    </row>
    <row r="150" ht="144.0" customHeight="1">
      <c r="A150" s="252" t="str">
        <f>'High Risk Non-Compliant'!B106</f>
        <v/>
      </c>
      <c r="B150" s="253" t="str">
        <f>'High Risk Non-Compliant'!C106</f>
        <v/>
      </c>
      <c r="C150" s="9"/>
      <c r="D150" s="188" t="str">
        <f>IF(VLOOKUP(A150,'High Risk Non-Compliant'!B:K,$E$48,FALSE)=0,"N/A",VLOOKUP(A150,'High Risk Non-Compliant'!B:K,$E$48,FALSE))</f>
        <v>#N/A</v>
      </c>
      <c r="E150" s="188" t="str">
        <f>IF(D150="N/A","N/A",VLOOKUP(D150,'Crosswalk Detail'!A:B,2,FALSE))</f>
        <v>#N/A</v>
      </c>
      <c r="F150" s="122"/>
      <c r="G150" s="122"/>
      <c r="H150" s="122"/>
      <c r="I150" s="122"/>
      <c r="J150" s="122"/>
      <c r="K150" s="122"/>
      <c r="L150" s="122"/>
      <c r="M150" s="122"/>
      <c r="N150" s="122"/>
      <c r="O150" s="122"/>
      <c r="P150" s="122"/>
      <c r="Q150" s="122"/>
      <c r="R150" s="122"/>
      <c r="S150" s="122"/>
      <c r="T150" s="122"/>
      <c r="U150" s="122"/>
      <c r="V150" s="122"/>
      <c r="W150" s="122"/>
      <c r="X150" s="122"/>
      <c r="Y150" s="122"/>
      <c r="Z150" s="122"/>
    </row>
    <row r="151" ht="144.0" customHeight="1">
      <c r="A151" s="252" t="str">
        <f>'High Risk Non-Compliant'!B107</f>
        <v/>
      </c>
      <c r="B151" s="253" t="str">
        <f>'High Risk Non-Compliant'!C107</f>
        <v/>
      </c>
      <c r="C151" s="9"/>
      <c r="D151" s="188" t="str">
        <f>IF(VLOOKUP(A151,'High Risk Non-Compliant'!B:K,$E$48,FALSE)=0,"N/A",VLOOKUP(A151,'High Risk Non-Compliant'!B:K,$E$48,FALSE))</f>
        <v>#N/A</v>
      </c>
      <c r="E151" s="188" t="str">
        <f>IF(D151="N/A","N/A",VLOOKUP(D151,'Crosswalk Detail'!A:B,2,FALSE))</f>
        <v>#N/A</v>
      </c>
      <c r="F151" s="122"/>
      <c r="G151" s="122"/>
      <c r="H151" s="122"/>
      <c r="I151" s="122"/>
      <c r="J151" s="122"/>
      <c r="K151" s="122"/>
      <c r="L151" s="122"/>
      <c r="M151" s="122"/>
      <c r="N151" s="122"/>
      <c r="O151" s="122"/>
      <c r="P151" s="122"/>
      <c r="Q151" s="122"/>
      <c r="R151" s="122"/>
      <c r="S151" s="122"/>
      <c r="T151" s="122"/>
      <c r="U151" s="122"/>
      <c r="V151" s="122"/>
      <c r="W151" s="122"/>
      <c r="X151" s="122"/>
      <c r="Y151" s="122"/>
      <c r="Z151" s="122"/>
    </row>
    <row r="152" ht="144.0" customHeight="1">
      <c r="A152" s="252" t="str">
        <f>'High Risk Non-Compliant'!B108</f>
        <v/>
      </c>
      <c r="B152" s="253" t="str">
        <f>'High Risk Non-Compliant'!C108</f>
        <v/>
      </c>
      <c r="C152" s="9"/>
      <c r="D152" s="188" t="str">
        <f>IF(VLOOKUP(A152,'High Risk Non-Compliant'!B:K,$E$48,FALSE)=0,"N/A",VLOOKUP(A152,'High Risk Non-Compliant'!B:K,$E$48,FALSE))</f>
        <v>#N/A</v>
      </c>
      <c r="E152" s="188" t="str">
        <f>IF(D152="N/A","N/A",VLOOKUP(D152,'Crosswalk Detail'!A:B,2,FALSE))</f>
        <v>#N/A</v>
      </c>
      <c r="F152" s="122"/>
      <c r="G152" s="122"/>
      <c r="H152" s="122"/>
      <c r="I152" s="122"/>
      <c r="J152" s="122"/>
      <c r="K152" s="122"/>
      <c r="L152" s="122"/>
      <c r="M152" s="122"/>
      <c r="N152" s="122"/>
      <c r="O152" s="122"/>
      <c r="P152" s="122"/>
      <c r="Q152" s="122"/>
      <c r="R152" s="122"/>
      <c r="S152" s="122"/>
      <c r="T152" s="122"/>
      <c r="U152" s="122"/>
      <c r="V152" s="122"/>
      <c r="W152" s="122"/>
      <c r="X152" s="122"/>
      <c r="Y152" s="122"/>
      <c r="Z152" s="122"/>
    </row>
    <row r="153" ht="144.0" customHeight="1">
      <c r="A153" s="252" t="str">
        <f>'High Risk Non-Compliant'!B109</f>
        <v/>
      </c>
      <c r="B153" s="253" t="str">
        <f>'High Risk Non-Compliant'!C109</f>
        <v/>
      </c>
      <c r="C153" s="9"/>
      <c r="D153" s="188" t="str">
        <f>IF(VLOOKUP(A153,'High Risk Non-Compliant'!B:K,$E$48,FALSE)=0,"N/A",VLOOKUP(A153,'High Risk Non-Compliant'!B:K,$E$48,FALSE))</f>
        <v>#N/A</v>
      </c>
      <c r="E153" s="188" t="str">
        <f>IF(D153="N/A","N/A",VLOOKUP(D153,'Crosswalk Detail'!A:B,2,FALSE))</f>
        <v>#N/A</v>
      </c>
      <c r="F153" s="122"/>
      <c r="G153" s="122"/>
      <c r="H153" s="122"/>
      <c r="I153" s="122"/>
      <c r="J153" s="122"/>
      <c r="K153" s="122"/>
      <c r="L153" s="122"/>
      <c r="M153" s="122"/>
      <c r="N153" s="122"/>
      <c r="O153" s="122"/>
      <c r="P153" s="122"/>
      <c r="Q153" s="122"/>
      <c r="R153" s="122"/>
      <c r="S153" s="122"/>
      <c r="T153" s="122"/>
      <c r="U153" s="122"/>
      <c r="V153" s="122"/>
      <c r="W153" s="122"/>
      <c r="X153" s="122"/>
      <c r="Y153" s="122"/>
      <c r="Z153" s="122"/>
    </row>
    <row r="154" ht="144.0" customHeight="1">
      <c r="A154" s="252" t="str">
        <f>'High Risk Non-Compliant'!B110</f>
        <v/>
      </c>
      <c r="B154" s="253" t="str">
        <f>'High Risk Non-Compliant'!C110</f>
        <v/>
      </c>
      <c r="C154" s="9"/>
      <c r="D154" s="188" t="str">
        <f>IF(VLOOKUP(A154,'High Risk Non-Compliant'!B:K,$E$48,FALSE)=0,"N/A",VLOOKUP(A154,'High Risk Non-Compliant'!B:K,$E$48,FALSE))</f>
        <v>#N/A</v>
      </c>
      <c r="E154" s="188" t="str">
        <f>IF(D154="N/A","N/A",VLOOKUP(D154,'Crosswalk Detail'!A:B,2,FALSE))</f>
        <v>#N/A</v>
      </c>
      <c r="F154" s="122"/>
      <c r="G154" s="122"/>
      <c r="H154" s="122"/>
      <c r="I154" s="122"/>
      <c r="J154" s="122"/>
      <c r="K154" s="122"/>
      <c r="L154" s="122"/>
      <c r="M154" s="122"/>
      <c r="N154" s="122"/>
      <c r="O154" s="122"/>
      <c r="P154" s="122"/>
      <c r="Q154" s="122"/>
      <c r="R154" s="122"/>
      <c r="S154" s="122"/>
      <c r="T154" s="122"/>
      <c r="U154" s="122"/>
      <c r="V154" s="122"/>
      <c r="W154" s="122"/>
      <c r="X154" s="122"/>
      <c r="Y154" s="122"/>
      <c r="Z154" s="122"/>
    </row>
    <row r="155" ht="144.0" customHeight="1">
      <c r="A155" s="252" t="str">
        <f>'High Risk Non-Compliant'!B111</f>
        <v/>
      </c>
      <c r="B155" s="253" t="str">
        <f>'High Risk Non-Compliant'!C111</f>
        <v/>
      </c>
      <c r="C155" s="9"/>
      <c r="D155" s="188" t="str">
        <f>IF(VLOOKUP(A155,'High Risk Non-Compliant'!B:K,$E$48,FALSE)=0,"N/A",VLOOKUP(A155,'High Risk Non-Compliant'!B:K,$E$48,FALSE))</f>
        <v>#N/A</v>
      </c>
      <c r="E155" s="188" t="str">
        <f>IF(D155="N/A","N/A",VLOOKUP(D155,'Crosswalk Detail'!A:B,2,FALSE))</f>
        <v>#N/A</v>
      </c>
      <c r="F155" s="122"/>
      <c r="G155" s="122"/>
      <c r="H155" s="122"/>
      <c r="I155" s="122"/>
      <c r="J155" s="122"/>
      <c r="K155" s="122"/>
      <c r="L155" s="122"/>
      <c r="M155" s="122"/>
      <c r="N155" s="122"/>
      <c r="O155" s="122"/>
      <c r="P155" s="122"/>
      <c r="Q155" s="122"/>
      <c r="R155" s="122"/>
      <c r="S155" s="122"/>
      <c r="T155" s="122"/>
      <c r="U155" s="122"/>
      <c r="V155" s="122"/>
      <c r="W155" s="122"/>
      <c r="X155" s="122"/>
      <c r="Y155" s="122"/>
      <c r="Z155" s="122"/>
    </row>
    <row r="156" ht="144.0" customHeight="1">
      <c r="A156" s="252" t="str">
        <f>'High Risk Non-Compliant'!B112</f>
        <v/>
      </c>
      <c r="B156" s="253" t="str">
        <f>'High Risk Non-Compliant'!C112</f>
        <v/>
      </c>
      <c r="C156" s="9"/>
      <c r="D156" s="188" t="str">
        <f>IF(VLOOKUP(A156,'High Risk Non-Compliant'!B:K,$E$48,FALSE)=0,"N/A",VLOOKUP(A156,'High Risk Non-Compliant'!B:K,$E$48,FALSE))</f>
        <v>#N/A</v>
      </c>
      <c r="E156" s="188" t="str">
        <f>IF(D156="N/A","N/A",VLOOKUP(D156,'Crosswalk Detail'!A:B,2,FALSE))</f>
        <v>#N/A</v>
      </c>
      <c r="F156" s="122"/>
      <c r="G156" s="122"/>
      <c r="H156" s="122"/>
      <c r="I156" s="122"/>
      <c r="J156" s="122"/>
      <c r="K156" s="122"/>
      <c r="L156" s="122"/>
      <c r="M156" s="122"/>
      <c r="N156" s="122"/>
      <c r="O156" s="122"/>
      <c r="P156" s="122"/>
      <c r="Q156" s="122"/>
      <c r="R156" s="122"/>
      <c r="S156" s="122"/>
      <c r="T156" s="122"/>
      <c r="U156" s="122"/>
      <c r="V156" s="122"/>
      <c r="W156" s="122"/>
      <c r="X156" s="122"/>
      <c r="Y156" s="122"/>
      <c r="Z156" s="122"/>
    </row>
    <row r="157" ht="144.0" customHeight="1">
      <c r="A157" s="252" t="str">
        <f>'High Risk Non-Compliant'!B113</f>
        <v/>
      </c>
      <c r="B157" s="253" t="str">
        <f>'High Risk Non-Compliant'!C113</f>
        <v/>
      </c>
      <c r="C157" s="9"/>
      <c r="D157" s="188" t="str">
        <f>IF(VLOOKUP(A157,'High Risk Non-Compliant'!B:K,$E$48,FALSE)=0,"N/A",VLOOKUP(A157,'High Risk Non-Compliant'!B:K,$E$48,FALSE))</f>
        <v>#N/A</v>
      </c>
      <c r="E157" s="188" t="str">
        <f>IF(D157="N/A","N/A",VLOOKUP(D157,'Crosswalk Detail'!A:B,2,FALSE))</f>
        <v>#N/A</v>
      </c>
      <c r="F157" s="122"/>
      <c r="G157" s="122"/>
      <c r="H157" s="122"/>
      <c r="I157" s="122"/>
      <c r="J157" s="122"/>
      <c r="K157" s="122"/>
      <c r="L157" s="122"/>
      <c r="M157" s="122"/>
      <c r="N157" s="122"/>
      <c r="O157" s="122"/>
      <c r="P157" s="122"/>
      <c r="Q157" s="122"/>
      <c r="R157" s="122"/>
      <c r="S157" s="122"/>
      <c r="T157" s="122"/>
      <c r="U157" s="122"/>
      <c r="V157" s="122"/>
      <c r="W157" s="122"/>
      <c r="X157" s="122"/>
      <c r="Y157" s="122"/>
      <c r="Z157" s="122"/>
    </row>
    <row r="158" ht="144.0" customHeight="1">
      <c r="A158" s="252" t="str">
        <f>'High Risk Non-Compliant'!B114</f>
        <v/>
      </c>
      <c r="B158" s="253" t="str">
        <f>'High Risk Non-Compliant'!C114</f>
        <v/>
      </c>
      <c r="C158" s="9"/>
      <c r="D158" s="188" t="str">
        <f>IF(VLOOKUP(A158,'High Risk Non-Compliant'!B:K,$E$48,FALSE)=0,"N/A",VLOOKUP(A158,'High Risk Non-Compliant'!B:K,$E$48,FALSE))</f>
        <v>#N/A</v>
      </c>
      <c r="E158" s="188" t="str">
        <f>IF(D158="N/A","N/A",VLOOKUP(D158,'Crosswalk Detail'!A:B,2,FALSE))</f>
        <v>#N/A</v>
      </c>
      <c r="F158" s="122"/>
      <c r="G158" s="122"/>
      <c r="H158" s="122"/>
      <c r="I158" s="122"/>
      <c r="J158" s="122"/>
      <c r="K158" s="122"/>
      <c r="L158" s="122"/>
      <c r="M158" s="122"/>
      <c r="N158" s="122"/>
      <c r="O158" s="122"/>
      <c r="P158" s="122"/>
      <c r="Q158" s="122"/>
      <c r="R158" s="122"/>
      <c r="S158" s="122"/>
      <c r="T158" s="122"/>
      <c r="U158" s="122"/>
      <c r="V158" s="122"/>
      <c r="W158" s="122"/>
      <c r="X158" s="122"/>
      <c r="Y158" s="122"/>
      <c r="Z158" s="122"/>
    </row>
    <row r="159" ht="144.0" customHeight="1">
      <c r="A159" s="252" t="str">
        <f>'High Risk Non-Compliant'!B115</f>
        <v/>
      </c>
      <c r="B159" s="253" t="str">
        <f>'High Risk Non-Compliant'!C115</f>
        <v/>
      </c>
      <c r="C159" s="9"/>
      <c r="D159" s="188" t="str">
        <f>IF(VLOOKUP(A159,'High Risk Non-Compliant'!B:K,$E$48,FALSE)=0,"N/A",VLOOKUP(A159,'High Risk Non-Compliant'!B:K,$E$48,FALSE))</f>
        <v>#N/A</v>
      </c>
      <c r="E159" s="188" t="str">
        <f>IF(D159="N/A","N/A",VLOOKUP(D159,'Crosswalk Detail'!A:B,2,FALSE))</f>
        <v>#N/A</v>
      </c>
      <c r="F159" s="122"/>
      <c r="G159" s="122"/>
      <c r="H159" s="122"/>
      <c r="I159" s="122"/>
      <c r="J159" s="122"/>
      <c r="K159" s="122"/>
      <c r="L159" s="122"/>
      <c r="M159" s="122"/>
      <c r="N159" s="122"/>
      <c r="O159" s="122"/>
      <c r="P159" s="122"/>
      <c r="Q159" s="122"/>
      <c r="R159" s="122"/>
      <c r="S159" s="122"/>
      <c r="T159" s="122"/>
      <c r="U159" s="122"/>
      <c r="V159" s="122"/>
      <c r="W159" s="122"/>
      <c r="X159" s="122"/>
      <c r="Y159" s="122"/>
      <c r="Z159" s="122"/>
    </row>
    <row r="160" ht="144.0" customHeight="1">
      <c r="A160" s="252" t="str">
        <f>'High Risk Non-Compliant'!B116</f>
        <v/>
      </c>
      <c r="B160" s="253" t="str">
        <f>'High Risk Non-Compliant'!C116</f>
        <v/>
      </c>
      <c r="C160" s="9"/>
      <c r="D160" s="188" t="str">
        <f>IF(VLOOKUP(A160,'High Risk Non-Compliant'!B:K,$E$48,FALSE)=0,"N/A",VLOOKUP(A160,'High Risk Non-Compliant'!B:K,$E$48,FALSE))</f>
        <v>#N/A</v>
      </c>
      <c r="E160" s="188" t="str">
        <f>IF(D160="N/A","N/A",VLOOKUP(D160,'Crosswalk Detail'!A:B,2,FALSE))</f>
        <v>#N/A</v>
      </c>
      <c r="F160" s="122"/>
      <c r="G160" s="122"/>
      <c r="H160" s="122"/>
      <c r="I160" s="122"/>
      <c r="J160" s="122"/>
      <c r="K160" s="122"/>
      <c r="L160" s="122"/>
      <c r="M160" s="122"/>
      <c r="N160" s="122"/>
      <c r="O160" s="122"/>
      <c r="P160" s="122"/>
      <c r="Q160" s="122"/>
      <c r="R160" s="122"/>
      <c r="S160" s="122"/>
      <c r="T160" s="122"/>
      <c r="U160" s="122"/>
      <c r="V160" s="122"/>
      <c r="W160" s="122"/>
      <c r="X160" s="122"/>
      <c r="Y160" s="122"/>
      <c r="Z160" s="122"/>
    </row>
    <row r="161" ht="144.0" customHeight="1">
      <c r="A161" s="252" t="str">
        <f>'High Risk Non-Compliant'!B117</f>
        <v/>
      </c>
      <c r="B161" s="253" t="str">
        <f>'High Risk Non-Compliant'!C117</f>
        <v/>
      </c>
      <c r="C161" s="9"/>
      <c r="D161" s="188" t="str">
        <f>IF(VLOOKUP(A161,'High Risk Non-Compliant'!B:K,$E$48,FALSE)=0,"N/A",VLOOKUP(A161,'High Risk Non-Compliant'!B:K,$E$48,FALSE))</f>
        <v>#N/A</v>
      </c>
      <c r="E161" s="188" t="str">
        <f>IF(D161="N/A","N/A",VLOOKUP(D161,'Crosswalk Detail'!A:B,2,FALSE))</f>
        <v>#N/A</v>
      </c>
      <c r="F161" s="122"/>
      <c r="G161" s="122"/>
      <c r="H161" s="122"/>
      <c r="I161" s="122"/>
      <c r="J161" s="122"/>
      <c r="K161" s="122"/>
      <c r="L161" s="122"/>
      <c r="M161" s="122"/>
      <c r="N161" s="122"/>
      <c r="O161" s="122"/>
      <c r="P161" s="122"/>
      <c r="Q161" s="122"/>
      <c r="R161" s="122"/>
      <c r="S161" s="122"/>
      <c r="T161" s="122"/>
      <c r="U161" s="122"/>
      <c r="V161" s="122"/>
      <c r="W161" s="122"/>
      <c r="X161" s="122"/>
      <c r="Y161" s="122"/>
      <c r="Z161" s="122"/>
    </row>
    <row r="162" ht="144.0" customHeight="1">
      <c r="A162" s="252" t="str">
        <f>'High Risk Non-Compliant'!B118</f>
        <v/>
      </c>
      <c r="B162" s="253" t="str">
        <f>'High Risk Non-Compliant'!C118</f>
        <v/>
      </c>
      <c r="C162" s="9"/>
      <c r="D162" s="188" t="str">
        <f>IF(VLOOKUP(A162,'High Risk Non-Compliant'!B:K,$E$48,FALSE)=0,"N/A",VLOOKUP(A162,'High Risk Non-Compliant'!B:K,$E$48,FALSE))</f>
        <v>#N/A</v>
      </c>
      <c r="E162" s="188" t="str">
        <f>IF(D162="N/A","N/A",VLOOKUP(D162,'Crosswalk Detail'!A:B,2,FALSE))</f>
        <v>#N/A</v>
      </c>
      <c r="F162" s="122"/>
      <c r="G162" s="122"/>
      <c r="H162" s="122"/>
      <c r="I162" s="122"/>
      <c r="J162" s="122"/>
      <c r="K162" s="122"/>
      <c r="L162" s="122"/>
      <c r="M162" s="122"/>
      <c r="N162" s="122"/>
      <c r="O162" s="122"/>
      <c r="P162" s="122"/>
      <c r="Q162" s="122"/>
      <c r="R162" s="122"/>
      <c r="S162" s="122"/>
      <c r="T162" s="122"/>
      <c r="U162" s="122"/>
      <c r="V162" s="122"/>
      <c r="W162" s="122"/>
      <c r="X162" s="122"/>
      <c r="Y162" s="122"/>
      <c r="Z162" s="122"/>
    </row>
    <row r="163" ht="144.0" customHeight="1">
      <c r="A163" s="252" t="str">
        <f>'High Risk Non-Compliant'!B119</f>
        <v/>
      </c>
      <c r="B163" s="253" t="str">
        <f>'High Risk Non-Compliant'!C119</f>
        <v/>
      </c>
      <c r="C163" s="9"/>
      <c r="D163" s="188" t="str">
        <f>IF(VLOOKUP(A163,'High Risk Non-Compliant'!B:K,$E$48,FALSE)=0,"N/A",VLOOKUP(A163,'High Risk Non-Compliant'!B:K,$E$48,FALSE))</f>
        <v>#N/A</v>
      </c>
      <c r="E163" s="188" t="str">
        <f>IF(D163="N/A","N/A",VLOOKUP(D163,'Crosswalk Detail'!A:B,2,FALSE))</f>
        <v>#N/A</v>
      </c>
      <c r="F163" s="122"/>
      <c r="G163" s="122"/>
      <c r="H163" s="122"/>
      <c r="I163" s="122"/>
      <c r="J163" s="122"/>
      <c r="K163" s="122"/>
      <c r="L163" s="122"/>
      <c r="M163" s="122"/>
      <c r="N163" s="122"/>
      <c r="O163" s="122"/>
      <c r="P163" s="122"/>
      <c r="Q163" s="122"/>
      <c r="R163" s="122"/>
      <c r="S163" s="122"/>
      <c r="T163" s="122"/>
      <c r="U163" s="122"/>
      <c r="V163" s="122"/>
      <c r="W163" s="122"/>
      <c r="X163" s="122"/>
      <c r="Y163" s="122"/>
      <c r="Z163" s="122"/>
    </row>
    <row r="164" ht="144.0" customHeight="1">
      <c r="A164" s="252" t="str">
        <f>'High Risk Non-Compliant'!B120</f>
        <v/>
      </c>
      <c r="B164" s="253" t="str">
        <f>'High Risk Non-Compliant'!C120</f>
        <v/>
      </c>
      <c r="C164" s="9"/>
      <c r="D164" s="188" t="str">
        <f>IF(VLOOKUP(A164,'High Risk Non-Compliant'!B:K,$E$48,FALSE)=0,"N/A",VLOOKUP(A164,'High Risk Non-Compliant'!B:K,$E$48,FALSE))</f>
        <v>#N/A</v>
      </c>
      <c r="E164" s="188" t="str">
        <f>IF(D164="N/A","N/A",VLOOKUP(D164,'Crosswalk Detail'!A:B,2,FALSE))</f>
        <v>#N/A</v>
      </c>
      <c r="F164" s="122"/>
      <c r="G164" s="122"/>
      <c r="H164" s="122"/>
      <c r="I164" s="122"/>
      <c r="J164" s="122"/>
      <c r="K164" s="122"/>
      <c r="L164" s="122"/>
      <c r="M164" s="122"/>
      <c r="N164" s="122"/>
      <c r="O164" s="122"/>
      <c r="P164" s="122"/>
      <c r="Q164" s="122"/>
      <c r="R164" s="122"/>
      <c r="S164" s="122"/>
      <c r="T164" s="122"/>
      <c r="U164" s="122"/>
      <c r="V164" s="122"/>
      <c r="W164" s="122"/>
      <c r="X164" s="122"/>
      <c r="Y164" s="122"/>
      <c r="Z164" s="122"/>
    </row>
    <row r="165" ht="144.0" customHeight="1">
      <c r="A165" s="252" t="str">
        <f>'High Risk Non-Compliant'!B121</f>
        <v/>
      </c>
      <c r="B165" s="253" t="str">
        <f>'High Risk Non-Compliant'!C121</f>
        <v/>
      </c>
      <c r="C165" s="9"/>
      <c r="D165" s="188" t="str">
        <f>IF(VLOOKUP(A165,'High Risk Non-Compliant'!B:K,$E$48,FALSE)=0,"N/A",VLOOKUP(A165,'High Risk Non-Compliant'!B:K,$E$48,FALSE))</f>
        <v>#N/A</v>
      </c>
      <c r="E165" s="188" t="str">
        <f>IF(D165="N/A","N/A",VLOOKUP(D165,'Crosswalk Detail'!A:B,2,FALSE))</f>
        <v>#N/A</v>
      </c>
      <c r="F165" s="122"/>
      <c r="G165" s="122"/>
      <c r="H165" s="122"/>
      <c r="I165" s="122"/>
      <c r="J165" s="122"/>
      <c r="K165" s="122"/>
      <c r="L165" s="122"/>
      <c r="M165" s="122"/>
      <c r="N165" s="122"/>
      <c r="O165" s="122"/>
      <c r="P165" s="122"/>
      <c r="Q165" s="122"/>
      <c r="R165" s="122"/>
      <c r="S165" s="122"/>
      <c r="T165" s="122"/>
      <c r="U165" s="122"/>
      <c r="V165" s="122"/>
      <c r="W165" s="122"/>
      <c r="X165" s="122"/>
      <c r="Y165" s="122"/>
      <c r="Z165" s="122"/>
    </row>
    <row r="166" ht="144.0" customHeight="1">
      <c r="A166" s="252" t="str">
        <f>'High Risk Non-Compliant'!B122</f>
        <v/>
      </c>
      <c r="B166" s="253" t="str">
        <f>'High Risk Non-Compliant'!C122</f>
        <v/>
      </c>
      <c r="C166" s="9"/>
      <c r="D166" s="188" t="str">
        <f>IF(VLOOKUP(A166,'High Risk Non-Compliant'!B:K,$E$48,FALSE)=0,"N/A",VLOOKUP(A166,'High Risk Non-Compliant'!B:K,$E$48,FALSE))</f>
        <v>#N/A</v>
      </c>
      <c r="E166" s="188" t="str">
        <f>IF(D166="N/A","N/A",VLOOKUP(D166,'Crosswalk Detail'!A:B,2,FALSE))</f>
        <v>#N/A</v>
      </c>
      <c r="F166" s="122"/>
      <c r="G166" s="122"/>
      <c r="H166" s="122"/>
      <c r="I166" s="122"/>
      <c r="J166" s="122"/>
      <c r="K166" s="122"/>
      <c r="L166" s="122"/>
      <c r="M166" s="122"/>
      <c r="N166" s="122"/>
      <c r="O166" s="122"/>
      <c r="P166" s="122"/>
      <c r="Q166" s="122"/>
      <c r="R166" s="122"/>
      <c r="S166" s="122"/>
      <c r="T166" s="122"/>
      <c r="U166" s="122"/>
      <c r="V166" s="122"/>
      <c r="W166" s="122"/>
      <c r="X166" s="122"/>
      <c r="Y166" s="122"/>
      <c r="Z166" s="122"/>
    </row>
    <row r="167" ht="144.0" customHeight="1">
      <c r="A167" s="252" t="str">
        <f>'High Risk Non-Compliant'!B123</f>
        <v/>
      </c>
      <c r="B167" s="253" t="str">
        <f>'High Risk Non-Compliant'!C123</f>
        <v/>
      </c>
      <c r="C167" s="9"/>
      <c r="D167" s="188" t="str">
        <f>IF(VLOOKUP(A167,'High Risk Non-Compliant'!B:K,$E$48,FALSE)=0,"N/A",VLOOKUP(A167,'High Risk Non-Compliant'!B:K,$E$48,FALSE))</f>
        <v>#N/A</v>
      </c>
      <c r="E167" s="188" t="str">
        <f>IF(D167="N/A","N/A",VLOOKUP(D167,'Crosswalk Detail'!A:B,2,FALSE))</f>
        <v>#N/A</v>
      </c>
      <c r="F167" s="122"/>
      <c r="G167" s="122"/>
      <c r="H167" s="122"/>
      <c r="I167" s="122"/>
      <c r="J167" s="122"/>
      <c r="K167" s="122"/>
      <c r="L167" s="122"/>
      <c r="M167" s="122"/>
      <c r="N167" s="122"/>
      <c r="O167" s="122"/>
      <c r="P167" s="122"/>
      <c r="Q167" s="122"/>
      <c r="R167" s="122"/>
      <c r="S167" s="122"/>
      <c r="T167" s="122"/>
      <c r="U167" s="122"/>
      <c r="V167" s="122"/>
      <c r="W167" s="122"/>
      <c r="X167" s="122"/>
      <c r="Y167" s="122"/>
      <c r="Z167" s="122"/>
    </row>
    <row r="168" ht="144.0" customHeight="1">
      <c r="A168" s="252" t="str">
        <f>'High Risk Non-Compliant'!B124</f>
        <v/>
      </c>
      <c r="B168" s="253" t="str">
        <f>'High Risk Non-Compliant'!C124</f>
        <v/>
      </c>
      <c r="C168" s="9"/>
      <c r="D168" s="188" t="str">
        <f>IF(VLOOKUP(A168,'High Risk Non-Compliant'!B:K,$E$48,FALSE)=0,"N/A",VLOOKUP(A168,'High Risk Non-Compliant'!B:K,$E$48,FALSE))</f>
        <v>#N/A</v>
      </c>
      <c r="E168" s="188" t="str">
        <f>IF(D168="N/A","N/A",VLOOKUP(D168,'Crosswalk Detail'!A:B,2,FALSE))</f>
        <v>#N/A</v>
      </c>
      <c r="F168" s="122"/>
      <c r="G168" s="122"/>
      <c r="H168" s="122"/>
      <c r="I168" s="122"/>
      <c r="J168" s="122"/>
      <c r="K168" s="122"/>
      <c r="L168" s="122"/>
      <c r="M168" s="122"/>
      <c r="N168" s="122"/>
      <c r="O168" s="122"/>
      <c r="P168" s="122"/>
      <c r="Q168" s="122"/>
      <c r="R168" s="122"/>
      <c r="S168" s="122"/>
      <c r="T168" s="122"/>
      <c r="U168" s="122"/>
      <c r="V168" s="122"/>
      <c r="W168" s="122"/>
      <c r="X168" s="122"/>
      <c r="Y168" s="122"/>
      <c r="Z168" s="122"/>
    </row>
    <row r="169" ht="144.0" customHeight="1">
      <c r="A169" s="252" t="str">
        <f>'High Risk Non-Compliant'!B125</f>
        <v/>
      </c>
      <c r="B169" s="253" t="str">
        <f>'High Risk Non-Compliant'!C125</f>
        <v/>
      </c>
      <c r="C169" s="9"/>
      <c r="D169" s="188" t="str">
        <f>IF(VLOOKUP(A169,'High Risk Non-Compliant'!B:K,$E$48,FALSE)=0,"N/A",VLOOKUP(A169,'High Risk Non-Compliant'!B:K,$E$48,FALSE))</f>
        <v>#N/A</v>
      </c>
      <c r="E169" s="188" t="str">
        <f>IF(D169="N/A","N/A",VLOOKUP(D169,'Crosswalk Detail'!A:B,2,FALSE))</f>
        <v>#N/A</v>
      </c>
      <c r="F169" s="122"/>
      <c r="G169" s="122"/>
      <c r="H169" s="122"/>
      <c r="I169" s="122"/>
      <c r="J169" s="122"/>
      <c r="K169" s="122"/>
      <c r="L169" s="122"/>
      <c r="M169" s="122"/>
      <c r="N169" s="122"/>
      <c r="O169" s="122"/>
      <c r="P169" s="122"/>
      <c r="Q169" s="122"/>
      <c r="R169" s="122"/>
      <c r="S169" s="122"/>
      <c r="T169" s="122"/>
      <c r="U169" s="122"/>
      <c r="V169" s="122"/>
      <c r="W169" s="122"/>
      <c r="X169" s="122"/>
      <c r="Y169" s="122"/>
      <c r="Z169" s="122"/>
    </row>
    <row r="170" ht="144.0" customHeight="1">
      <c r="A170" s="252" t="str">
        <f>'High Risk Non-Compliant'!B126</f>
        <v/>
      </c>
      <c r="B170" s="253" t="str">
        <f>'High Risk Non-Compliant'!C126</f>
        <v/>
      </c>
      <c r="C170" s="9"/>
      <c r="D170" s="188" t="str">
        <f>IF(VLOOKUP(A170,'High Risk Non-Compliant'!B:K,$E$48,FALSE)=0,"N/A",VLOOKUP(A170,'High Risk Non-Compliant'!B:K,$E$48,FALSE))</f>
        <v>#N/A</v>
      </c>
      <c r="E170" s="188" t="str">
        <f>IF(D170="N/A","N/A",VLOOKUP(D170,'Crosswalk Detail'!A:B,2,FALSE))</f>
        <v>#N/A</v>
      </c>
      <c r="F170" s="122"/>
      <c r="G170" s="122"/>
      <c r="H170" s="122"/>
      <c r="I170" s="122"/>
      <c r="J170" s="122"/>
      <c r="K170" s="122"/>
      <c r="L170" s="122"/>
      <c r="M170" s="122"/>
      <c r="N170" s="122"/>
      <c r="O170" s="122"/>
      <c r="P170" s="122"/>
      <c r="Q170" s="122"/>
      <c r="R170" s="122"/>
      <c r="S170" s="122"/>
      <c r="T170" s="122"/>
      <c r="U170" s="122"/>
      <c r="V170" s="122"/>
      <c r="W170" s="122"/>
      <c r="X170" s="122"/>
      <c r="Y170" s="122"/>
      <c r="Z170" s="122"/>
    </row>
    <row r="171" ht="144.0" customHeight="1">
      <c r="A171" s="252" t="str">
        <f>'High Risk Non-Compliant'!B127</f>
        <v/>
      </c>
      <c r="B171" s="253" t="str">
        <f>'High Risk Non-Compliant'!C127</f>
        <v/>
      </c>
      <c r="C171" s="9"/>
      <c r="D171" s="188" t="str">
        <f>IF(VLOOKUP(A171,'High Risk Non-Compliant'!B:K,$E$48,FALSE)=0,"N/A",VLOOKUP(A171,'High Risk Non-Compliant'!B:K,$E$48,FALSE))</f>
        <v>#N/A</v>
      </c>
      <c r="E171" s="188" t="str">
        <f>IF(D171="N/A","N/A",VLOOKUP(D171,'Crosswalk Detail'!A:B,2,FALSE))</f>
        <v>#N/A</v>
      </c>
      <c r="F171" s="122"/>
      <c r="G171" s="122"/>
      <c r="H171" s="122"/>
      <c r="I171" s="122"/>
      <c r="J171" s="122"/>
      <c r="K171" s="122"/>
      <c r="L171" s="122"/>
      <c r="M171" s="122"/>
      <c r="N171" s="122"/>
      <c r="O171" s="122"/>
      <c r="P171" s="122"/>
      <c r="Q171" s="122"/>
      <c r="R171" s="122"/>
      <c r="S171" s="122"/>
      <c r="T171" s="122"/>
      <c r="U171" s="122"/>
      <c r="V171" s="122"/>
      <c r="W171" s="122"/>
      <c r="X171" s="122"/>
      <c r="Y171" s="122"/>
      <c r="Z171" s="122"/>
    </row>
    <row r="172" ht="144.0" customHeight="1">
      <c r="A172" s="252" t="str">
        <f>'High Risk Non-Compliant'!B128</f>
        <v/>
      </c>
      <c r="B172" s="253" t="str">
        <f>'High Risk Non-Compliant'!C128</f>
        <v/>
      </c>
      <c r="C172" s="9"/>
      <c r="D172" s="188" t="str">
        <f>IF(VLOOKUP(A172,'High Risk Non-Compliant'!B:K,$E$48,FALSE)=0,"N/A",VLOOKUP(A172,'High Risk Non-Compliant'!B:K,$E$48,FALSE))</f>
        <v>#N/A</v>
      </c>
      <c r="E172" s="188" t="str">
        <f>IF(D172="N/A","N/A",VLOOKUP(D172,'Crosswalk Detail'!A:B,2,FALSE))</f>
        <v>#N/A</v>
      </c>
      <c r="F172" s="122"/>
      <c r="G172" s="122"/>
      <c r="H172" s="122"/>
      <c r="I172" s="122"/>
      <c r="J172" s="122"/>
      <c r="K172" s="122"/>
      <c r="L172" s="122"/>
      <c r="M172" s="122"/>
      <c r="N172" s="122"/>
      <c r="O172" s="122"/>
      <c r="P172" s="122"/>
      <c r="Q172" s="122"/>
      <c r="R172" s="122"/>
      <c r="S172" s="122"/>
      <c r="T172" s="122"/>
      <c r="U172" s="122"/>
      <c r="V172" s="122"/>
      <c r="W172" s="122"/>
      <c r="X172" s="122"/>
      <c r="Y172" s="122"/>
      <c r="Z172" s="122"/>
    </row>
    <row r="173" ht="144.0" customHeight="1">
      <c r="A173" s="252" t="str">
        <f>'High Risk Non-Compliant'!B129</f>
        <v/>
      </c>
      <c r="B173" s="253" t="str">
        <f>'High Risk Non-Compliant'!C129</f>
        <v/>
      </c>
      <c r="C173" s="9"/>
      <c r="D173" s="188" t="str">
        <f>IF(VLOOKUP(A173,'High Risk Non-Compliant'!B:K,$E$48,FALSE)=0,"N/A",VLOOKUP(A173,'High Risk Non-Compliant'!B:K,$E$48,FALSE))</f>
        <v>#N/A</v>
      </c>
      <c r="E173" s="188" t="str">
        <f>IF(D173="N/A","N/A",VLOOKUP(D173,'Crosswalk Detail'!A:B,2,FALSE))</f>
        <v>#N/A</v>
      </c>
      <c r="F173" s="122"/>
      <c r="G173" s="122"/>
      <c r="H173" s="122"/>
      <c r="I173" s="122"/>
      <c r="J173" s="122"/>
      <c r="K173" s="122"/>
      <c r="L173" s="122"/>
      <c r="M173" s="122"/>
      <c r="N173" s="122"/>
      <c r="O173" s="122"/>
      <c r="P173" s="122"/>
      <c r="Q173" s="122"/>
      <c r="R173" s="122"/>
      <c r="S173" s="122"/>
      <c r="T173" s="122"/>
      <c r="U173" s="122"/>
      <c r="V173" s="122"/>
      <c r="W173" s="122"/>
      <c r="X173" s="122"/>
      <c r="Y173" s="122"/>
      <c r="Z173" s="122"/>
    </row>
    <row r="174" ht="144.0" customHeight="1">
      <c r="A174" s="252" t="str">
        <f>'High Risk Non-Compliant'!B130</f>
        <v/>
      </c>
      <c r="B174" s="253" t="str">
        <f>'High Risk Non-Compliant'!C130</f>
        <v/>
      </c>
      <c r="C174" s="9"/>
      <c r="D174" s="188" t="str">
        <f>IF(VLOOKUP(A174,'High Risk Non-Compliant'!B:K,$E$48,FALSE)=0,"N/A",VLOOKUP(A174,'High Risk Non-Compliant'!B:K,$E$48,FALSE))</f>
        <v>#N/A</v>
      </c>
      <c r="E174" s="188" t="str">
        <f>IF(D174="N/A","N/A",VLOOKUP(D174,'Crosswalk Detail'!A:B,2,FALSE))</f>
        <v>#N/A</v>
      </c>
      <c r="F174" s="122"/>
      <c r="G174" s="122"/>
      <c r="H174" s="122"/>
      <c r="I174" s="122"/>
      <c r="J174" s="122"/>
      <c r="K174" s="122"/>
      <c r="L174" s="122"/>
      <c r="M174" s="122"/>
      <c r="N174" s="122"/>
      <c r="O174" s="122"/>
      <c r="P174" s="122"/>
      <c r="Q174" s="122"/>
      <c r="R174" s="122"/>
      <c r="S174" s="122"/>
      <c r="T174" s="122"/>
      <c r="U174" s="122"/>
      <c r="V174" s="122"/>
      <c r="W174" s="122"/>
      <c r="X174" s="122"/>
      <c r="Y174" s="122"/>
      <c r="Z174" s="122"/>
    </row>
    <row r="175" ht="144.0" customHeight="1">
      <c r="A175" s="252" t="str">
        <f>'High Risk Non-Compliant'!B131</f>
        <v/>
      </c>
      <c r="B175" s="253" t="str">
        <f>'High Risk Non-Compliant'!C131</f>
        <v/>
      </c>
      <c r="C175" s="9"/>
      <c r="D175" s="188" t="str">
        <f>IF(VLOOKUP(A175,'High Risk Non-Compliant'!B:K,$E$48,FALSE)=0,"N/A",VLOOKUP(A175,'High Risk Non-Compliant'!B:K,$E$48,FALSE))</f>
        <v>#N/A</v>
      </c>
      <c r="E175" s="188" t="str">
        <f>IF(D175="N/A","N/A",VLOOKUP(D175,'Crosswalk Detail'!A:B,2,FALSE))</f>
        <v>#N/A</v>
      </c>
      <c r="F175" s="122"/>
      <c r="G175" s="122"/>
      <c r="H175" s="122"/>
      <c r="I175" s="122"/>
      <c r="J175" s="122"/>
      <c r="K175" s="122"/>
      <c r="L175" s="122"/>
      <c r="M175" s="122"/>
      <c r="N175" s="122"/>
      <c r="O175" s="122"/>
      <c r="P175" s="122"/>
      <c r="Q175" s="122"/>
      <c r="R175" s="122"/>
      <c r="S175" s="122"/>
      <c r="T175" s="122"/>
      <c r="U175" s="122"/>
      <c r="V175" s="122"/>
      <c r="W175" s="122"/>
      <c r="X175" s="122"/>
      <c r="Y175" s="122"/>
      <c r="Z175" s="122"/>
    </row>
    <row r="176" ht="144.0" customHeight="1">
      <c r="A176" s="252" t="str">
        <f>'High Risk Non-Compliant'!B132</f>
        <v/>
      </c>
      <c r="B176" s="253" t="str">
        <f>'High Risk Non-Compliant'!C132</f>
        <v/>
      </c>
      <c r="C176" s="9"/>
      <c r="D176" s="188" t="str">
        <f>IF(VLOOKUP(A176,'High Risk Non-Compliant'!B:K,$E$48,FALSE)=0,"N/A",VLOOKUP(A176,'High Risk Non-Compliant'!B:K,$E$48,FALSE))</f>
        <v>#N/A</v>
      </c>
      <c r="E176" s="188" t="str">
        <f>IF(D176="N/A","N/A",VLOOKUP(D176,'Crosswalk Detail'!A:B,2,FALSE))</f>
        <v>#N/A</v>
      </c>
      <c r="F176" s="122"/>
      <c r="G176" s="122"/>
      <c r="H176" s="122"/>
      <c r="I176" s="122"/>
      <c r="J176" s="122"/>
      <c r="K176" s="122"/>
      <c r="L176" s="122"/>
      <c r="M176" s="122"/>
      <c r="N176" s="122"/>
      <c r="O176" s="122"/>
      <c r="P176" s="122"/>
      <c r="Q176" s="122"/>
      <c r="R176" s="122"/>
      <c r="S176" s="122"/>
      <c r="T176" s="122"/>
      <c r="U176" s="122"/>
      <c r="V176" s="122"/>
      <c r="W176" s="122"/>
      <c r="X176" s="122"/>
      <c r="Y176" s="122"/>
      <c r="Z176" s="122"/>
    </row>
    <row r="177" ht="144.0" customHeight="1">
      <c r="A177" s="252" t="str">
        <f>'High Risk Non-Compliant'!B133</f>
        <v/>
      </c>
      <c r="B177" s="253" t="str">
        <f>'High Risk Non-Compliant'!C133</f>
        <v/>
      </c>
      <c r="C177" s="9"/>
      <c r="D177" s="188" t="str">
        <f>IF(VLOOKUP(A177,'High Risk Non-Compliant'!B:K,$E$48,FALSE)=0,"N/A",VLOOKUP(A177,'High Risk Non-Compliant'!B:K,$E$48,FALSE))</f>
        <v>#N/A</v>
      </c>
      <c r="E177" s="188" t="str">
        <f>IF(D177="N/A","N/A",VLOOKUP(D177,'Crosswalk Detail'!A:B,2,FALSE))</f>
        <v>#N/A</v>
      </c>
      <c r="F177" s="122"/>
      <c r="G177" s="122"/>
      <c r="H177" s="122"/>
      <c r="I177" s="122"/>
      <c r="J177" s="122"/>
      <c r="K177" s="122"/>
      <c r="L177" s="122"/>
      <c r="M177" s="122"/>
      <c r="N177" s="122"/>
      <c r="O177" s="122"/>
      <c r="P177" s="122"/>
      <c r="Q177" s="122"/>
      <c r="R177" s="122"/>
      <c r="S177" s="122"/>
      <c r="T177" s="122"/>
      <c r="U177" s="122"/>
      <c r="V177" s="122"/>
      <c r="W177" s="122"/>
      <c r="X177" s="122"/>
      <c r="Y177" s="122"/>
      <c r="Z177" s="122"/>
    </row>
    <row r="178" ht="144.0" customHeight="1">
      <c r="A178" s="252" t="str">
        <f>'High Risk Non-Compliant'!B134</f>
        <v/>
      </c>
      <c r="B178" s="253" t="str">
        <f>'High Risk Non-Compliant'!C134</f>
        <v/>
      </c>
      <c r="C178" s="9"/>
      <c r="D178" s="188" t="str">
        <f>IF(VLOOKUP(A178,'High Risk Non-Compliant'!B:K,$E$48,FALSE)=0,"N/A",VLOOKUP(A178,'High Risk Non-Compliant'!B:K,$E$48,FALSE))</f>
        <v>#N/A</v>
      </c>
      <c r="E178" s="188" t="str">
        <f>IF(D178="N/A","N/A",VLOOKUP(D178,'Crosswalk Detail'!A:B,2,FALSE))</f>
        <v>#N/A</v>
      </c>
      <c r="F178" s="122"/>
      <c r="G178" s="122"/>
      <c r="H178" s="122"/>
      <c r="I178" s="122"/>
      <c r="J178" s="122"/>
      <c r="K178" s="122"/>
      <c r="L178" s="122"/>
      <c r="M178" s="122"/>
      <c r="N178" s="122"/>
      <c r="O178" s="122"/>
      <c r="P178" s="122"/>
      <c r="Q178" s="122"/>
      <c r="R178" s="122"/>
      <c r="S178" s="122"/>
      <c r="T178" s="122"/>
      <c r="U178" s="122"/>
      <c r="V178" s="122"/>
      <c r="W178" s="122"/>
      <c r="X178" s="122"/>
      <c r="Y178" s="122"/>
      <c r="Z178" s="122"/>
    </row>
    <row r="179" ht="144.0" customHeight="1">
      <c r="A179" s="252" t="str">
        <f>'High Risk Non-Compliant'!B135</f>
        <v/>
      </c>
      <c r="B179" s="253" t="str">
        <f>'High Risk Non-Compliant'!C135</f>
        <v/>
      </c>
      <c r="C179" s="9"/>
      <c r="D179" s="188" t="str">
        <f>IF(VLOOKUP(A179,'High Risk Non-Compliant'!B:K,$E$48,FALSE)=0,"N/A",VLOOKUP(A179,'High Risk Non-Compliant'!B:K,$E$48,FALSE))</f>
        <v>#N/A</v>
      </c>
      <c r="E179" s="188" t="str">
        <f>IF(D179="N/A","N/A",VLOOKUP(D179,'Crosswalk Detail'!A:B,2,FALSE))</f>
        <v>#N/A</v>
      </c>
      <c r="F179" s="122"/>
      <c r="G179" s="122"/>
      <c r="H179" s="122"/>
      <c r="I179" s="122"/>
      <c r="J179" s="122"/>
      <c r="K179" s="122"/>
      <c r="L179" s="122"/>
      <c r="M179" s="122"/>
      <c r="N179" s="122"/>
      <c r="O179" s="122"/>
      <c r="P179" s="122"/>
      <c r="Q179" s="122"/>
      <c r="R179" s="122"/>
      <c r="S179" s="122"/>
      <c r="T179" s="122"/>
      <c r="U179" s="122"/>
      <c r="V179" s="122"/>
      <c r="W179" s="122"/>
      <c r="X179" s="122"/>
      <c r="Y179" s="122"/>
      <c r="Z179" s="122"/>
    </row>
    <row r="180" ht="144.0" customHeight="1">
      <c r="A180" s="252" t="str">
        <f>'High Risk Non-Compliant'!B136</f>
        <v/>
      </c>
      <c r="B180" s="253" t="str">
        <f>'High Risk Non-Compliant'!C136</f>
        <v/>
      </c>
      <c r="C180" s="9"/>
      <c r="D180" s="188" t="str">
        <f>IF(VLOOKUP(A180,'High Risk Non-Compliant'!B:K,$E$48,FALSE)=0,"N/A",VLOOKUP(A180,'High Risk Non-Compliant'!B:K,$E$48,FALSE))</f>
        <v>#N/A</v>
      </c>
      <c r="E180" s="188" t="str">
        <f>IF(D180="N/A","N/A",VLOOKUP(D180,'Crosswalk Detail'!A:B,2,FALSE))</f>
        <v>#N/A</v>
      </c>
      <c r="F180" s="122"/>
      <c r="G180" s="122"/>
      <c r="H180" s="122"/>
      <c r="I180" s="122"/>
      <c r="J180" s="122"/>
      <c r="K180" s="122"/>
      <c r="L180" s="122"/>
      <c r="M180" s="122"/>
      <c r="N180" s="122"/>
      <c r="O180" s="122"/>
      <c r="P180" s="122"/>
      <c r="Q180" s="122"/>
      <c r="R180" s="122"/>
      <c r="S180" s="122"/>
      <c r="T180" s="122"/>
      <c r="U180" s="122"/>
      <c r="V180" s="122"/>
      <c r="W180" s="122"/>
      <c r="X180" s="122"/>
      <c r="Y180" s="122"/>
      <c r="Z180" s="122"/>
    </row>
    <row r="181" ht="144.0" customHeight="1">
      <c r="A181" s="252" t="str">
        <f>'High Risk Non-Compliant'!B137</f>
        <v/>
      </c>
      <c r="B181" s="253" t="str">
        <f>'High Risk Non-Compliant'!C137</f>
        <v/>
      </c>
      <c r="C181" s="9"/>
      <c r="D181" s="188" t="str">
        <f>IF(VLOOKUP(A181,'High Risk Non-Compliant'!B:K,$E$48,FALSE)=0,"N/A",VLOOKUP(A181,'High Risk Non-Compliant'!B:K,$E$48,FALSE))</f>
        <v>#N/A</v>
      </c>
      <c r="E181" s="188" t="str">
        <f>IF(D181="N/A","N/A",VLOOKUP(D181,'Crosswalk Detail'!A:B,2,FALSE))</f>
        <v>#N/A</v>
      </c>
      <c r="F181" s="122"/>
      <c r="G181" s="122"/>
      <c r="H181" s="122"/>
      <c r="I181" s="122"/>
      <c r="J181" s="122"/>
      <c r="K181" s="122"/>
      <c r="L181" s="122"/>
      <c r="M181" s="122"/>
      <c r="N181" s="122"/>
      <c r="O181" s="122"/>
      <c r="P181" s="122"/>
      <c r="Q181" s="122"/>
      <c r="R181" s="122"/>
      <c r="S181" s="122"/>
      <c r="T181" s="122"/>
      <c r="U181" s="122"/>
      <c r="V181" s="122"/>
      <c r="W181" s="122"/>
      <c r="X181" s="122"/>
      <c r="Y181" s="122"/>
      <c r="Z181" s="122"/>
    </row>
    <row r="182" ht="144.0" customHeight="1">
      <c r="A182" s="252" t="str">
        <f>'High Risk Non-Compliant'!B138</f>
        <v/>
      </c>
      <c r="B182" s="253" t="str">
        <f>'High Risk Non-Compliant'!C138</f>
        <v/>
      </c>
      <c r="C182" s="9"/>
      <c r="D182" s="188" t="str">
        <f>IF(VLOOKUP(A182,'High Risk Non-Compliant'!B:K,$E$48,FALSE)=0,"N/A",VLOOKUP(A182,'High Risk Non-Compliant'!B:K,$E$48,FALSE))</f>
        <v>#N/A</v>
      </c>
      <c r="E182" s="188" t="str">
        <f>IF(D182="N/A","N/A",VLOOKUP(D182,'Crosswalk Detail'!A:B,2,FALSE))</f>
        <v>#N/A</v>
      </c>
      <c r="F182" s="122"/>
      <c r="G182" s="122"/>
      <c r="H182" s="122"/>
      <c r="I182" s="122"/>
      <c r="J182" s="122"/>
      <c r="K182" s="122"/>
      <c r="L182" s="122"/>
      <c r="M182" s="122"/>
      <c r="N182" s="122"/>
      <c r="O182" s="122"/>
      <c r="P182" s="122"/>
      <c r="Q182" s="122"/>
      <c r="R182" s="122"/>
      <c r="S182" s="122"/>
      <c r="T182" s="122"/>
      <c r="U182" s="122"/>
      <c r="V182" s="122"/>
      <c r="W182" s="122"/>
      <c r="X182" s="122"/>
      <c r="Y182" s="122"/>
      <c r="Z182" s="122"/>
    </row>
    <row r="183" ht="144.0" customHeight="1">
      <c r="A183" s="252" t="str">
        <f>'High Risk Non-Compliant'!B139</f>
        <v/>
      </c>
      <c r="B183" s="253" t="str">
        <f>'High Risk Non-Compliant'!C139</f>
        <v/>
      </c>
      <c r="C183" s="9"/>
      <c r="D183" s="188" t="str">
        <f>IF(VLOOKUP(A183,'High Risk Non-Compliant'!B:K,$E$48,FALSE)=0,"N/A",VLOOKUP(A183,'High Risk Non-Compliant'!B:K,$E$48,FALSE))</f>
        <v>#N/A</v>
      </c>
      <c r="E183" s="188" t="str">
        <f>IF(D183="N/A","N/A",VLOOKUP(D183,'Crosswalk Detail'!A:B,2,FALSE))</f>
        <v>#N/A</v>
      </c>
      <c r="F183" s="122"/>
      <c r="G183" s="122"/>
      <c r="H183" s="122"/>
      <c r="I183" s="122"/>
      <c r="J183" s="122"/>
      <c r="K183" s="122"/>
      <c r="L183" s="122"/>
      <c r="M183" s="122"/>
      <c r="N183" s="122"/>
      <c r="O183" s="122"/>
      <c r="P183" s="122"/>
      <c r="Q183" s="122"/>
      <c r="R183" s="122"/>
      <c r="S183" s="122"/>
      <c r="T183" s="122"/>
      <c r="U183" s="122"/>
      <c r="V183" s="122"/>
      <c r="W183" s="122"/>
      <c r="X183" s="122"/>
      <c r="Y183" s="122"/>
      <c r="Z183" s="122"/>
    </row>
    <row r="184" ht="144.0" customHeight="1">
      <c r="A184" s="252" t="str">
        <f>'High Risk Non-Compliant'!B140</f>
        <v/>
      </c>
      <c r="B184" s="253" t="str">
        <f>'High Risk Non-Compliant'!C140</f>
        <v/>
      </c>
      <c r="C184" s="9"/>
      <c r="D184" s="188" t="str">
        <f>IF(VLOOKUP(A184,'High Risk Non-Compliant'!B:K,$E$48,FALSE)=0,"N/A",VLOOKUP(A184,'High Risk Non-Compliant'!B:K,$E$48,FALSE))</f>
        <v>#N/A</v>
      </c>
      <c r="E184" s="188" t="str">
        <f>IF(D184="N/A","N/A",VLOOKUP(D184,'Crosswalk Detail'!A:B,2,FALSE))</f>
        <v>#N/A</v>
      </c>
      <c r="F184" s="122"/>
      <c r="G184" s="122"/>
      <c r="H184" s="122"/>
      <c r="I184" s="122"/>
      <c r="J184" s="122"/>
      <c r="K184" s="122"/>
      <c r="L184" s="122"/>
      <c r="M184" s="122"/>
      <c r="N184" s="122"/>
      <c r="O184" s="122"/>
      <c r="P184" s="122"/>
      <c r="Q184" s="122"/>
      <c r="R184" s="122"/>
      <c r="S184" s="122"/>
      <c r="T184" s="122"/>
      <c r="U184" s="122"/>
      <c r="V184" s="122"/>
      <c r="W184" s="122"/>
      <c r="X184" s="122"/>
      <c r="Y184" s="122"/>
      <c r="Z184" s="122"/>
    </row>
    <row r="185" ht="144.0" customHeight="1">
      <c r="A185" s="252" t="str">
        <f>'High Risk Non-Compliant'!B141</f>
        <v/>
      </c>
      <c r="B185" s="253" t="str">
        <f>'High Risk Non-Compliant'!C141</f>
        <v/>
      </c>
      <c r="C185" s="9"/>
      <c r="D185" s="188" t="str">
        <f>IF(VLOOKUP(A185,'High Risk Non-Compliant'!B:K,$E$48,FALSE)=0,"N/A",VLOOKUP(A185,'High Risk Non-Compliant'!B:K,$E$48,FALSE))</f>
        <v>#N/A</v>
      </c>
      <c r="E185" s="188" t="str">
        <f>IF(D185="N/A","N/A",VLOOKUP(D185,'Crosswalk Detail'!A:B,2,FALSE))</f>
        <v>#N/A</v>
      </c>
      <c r="F185" s="122"/>
      <c r="G185" s="122"/>
      <c r="H185" s="122"/>
      <c r="I185" s="122"/>
      <c r="J185" s="122"/>
      <c r="K185" s="122"/>
      <c r="L185" s="122"/>
      <c r="M185" s="122"/>
      <c r="N185" s="122"/>
      <c r="O185" s="122"/>
      <c r="P185" s="122"/>
      <c r="Q185" s="122"/>
      <c r="R185" s="122"/>
      <c r="S185" s="122"/>
      <c r="T185" s="122"/>
      <c r="U185" s="122"/>
      <c r="V185" s="122"/>
      <c r="W185" s="122"/>
      <c r="X185" s="122"/>
      <c r="Y185" s="122"/>
      <c r="Z185" s="122"/>
    </row>
    <row r="186" ht="144.0" customHeight="1">
      <c r="A186" s="252" t="str">
        <f>'High Risk Non-Compliant'!B142</f>
        <v/>
      </c>
      <c r="B186" s="253" t="str">
        <f>'High Risk Non-Compliant'!C142</f>
        <v/>
      </c>
      <c r="C186" s="9"/>
      <c r="D186" s="188" t="str">
        <f>IF(VLOOKUP(A186,'High Risk Non-Compliant'!B:K,$E$48,FALSE)=0,"N/A",VLOOKUP(A186,'High Risk Non-Compliant'!B:K,$E$48,FALSE))</f>
        <v>#N/A</v>
      </c>
      <c r="E186" s="188" t="str">
        <f>IF(D186="N/A","N/A",VLOOKUP(D186,'Crosswalk Detail'!A:B,2,FALSE))</f>
        <v>#N/A</v>
      </c>
      <c r="F186" s="122"/>
      <c r="G186" s="122"/>
      <c r="H186" s="122"/>
      <c r="I186" s="122"/>
      <c r="J186" s="122"/>
      <c r="K186" s="122"/>
      <c r="L186" s="122"/>
      <c r="M186" s="122"/>
      <c r="N186" s="122"/>
      <c r="O186" s="122"/>
      <c r="P186" s="122"/>
      <c r="Q186" s="122"/>
      <c r="R186" s="122"/>
      <c r="S186" s="122"/>
      <c r="T186" s="122"/>
      <c r="U186" s="122"/>
      <c r="V186" s="122"/>
      <c r="W186" s="122"/>
      <c r="X186" s="122"/>
      <c r="Y186" s="122"/>
      <c r="Z186" s="122"/>
    </row>
    <row r="187" ht="144.0" customHeight="1">
      <c r="A187" s="252" t="str">
        <f>'High Risk Non-Compliant'!B143</f>
        <v/>
      </c>
      <c r="B187" s="253" t="str">
        <f>'High Risk Non-Compliant'!C143</f>
        <v/>
      </c>
      <c r="C187" s="9"/>
      <c r="D187" s="188" t="str">
        <f>IF(VLOOKUP(A187,'High Risk Non-Compliant'!B:K,$E$48,FALSE)=0,"N/A",VLOOKUP(A187,'High Risk Non-Compliant'!B:K,$E$48,FALSE))</f>
        <v>#N/A</v>
      </c>
      <c r="E187" s="188" t="str">
        <f>IF(D187="N/A","N/A",VLOOKUP(D187,'Crosswalk Detail'!A:B,2,FALSE))</f>
        <v>#N/A</v>
      </c>
      <c r="F187" s="122"/>
      <c r="G187" s="122"/>
      <c r="H187" s="122"/>
      <c r="I187" s="122"/>
      <c r="J187" s="122"/>
      <c r="K187" s="122"/>
      <c r="L187" s="122"/>
      <c r="M187" s="122"/>
      <c r="N187" s="122"/>
      <c r="O187" s="122"/>
      <c r="P187" s="122"/>
      <c r="Q187" s="122"/>
      <c r="R187" s="122"/>
      <c r="S187" s="122"/>
      <c r="T187" s="122"/>
      <c r="U187" s="122"/>
      <c r="V187" s="122"/>
      <c r="W187" s="122"/>
      <c r="X187" s="122"/>
      <c r="Y187" s="122"/>
      <c r="Z187" s="122"/>
    </row>
    <row r="188" ht="144.0" customHeight="1">
      <c r="A188" s="252" t="str">
        <f>'High Risk Non-Compliant'!B144</f>
        <v/>
      </c>
      <c r="B188" s="253" t="str">
        <f>'High Risk Non-Compliant'!C144</f>
        <v/>
      </c>
      <c r="C188" s="9"/>
      <c r="D188" s="188" t="str">
        <f>IF(VLOOKUP(A188,'High Risk Non-Compliant'!B:K,$E$48,FALSE)=0,"N/A",VLOOKUP(A188,'High Risk Non-Compliant'!B:K,$E$48,FALSE))</f>
        <v>#N/A</v>
      </c>
      <c r="E188" s="188" t="str">
        <f>IF(D188="N/A","N/A",VLOOKUP(D188,'Crosswalk Detail'!A:B,2,FALSE))</f>
        <v>#N/A</v>
      </c>
      <c r="F188" s="122"/>
      <c r="G188" s="122"/>
      <c r="H188" s="122"/>
      <c r="I188" s="122"/>
      <c r="J188" s="122"/>
      <c r="K188" s="122"/>
      <c r="L188" s="122"/>
      <c r="M188" s="122"/>
      <c r="N188" s="122"/>
      <c r="O188" s="122"/>
      <c r="P188" s="122"/>
      <c r="Q188" s="122"/>
      <c r="R188" s="122"/>
      <c r="S188" s="122"/>
      <c r="T188" s="122"/>
      <c r="U188" s="122"/>
      <c r="V188" s="122"/>
      <c r="W188" s="122"/>
      <c r="X188" s="122"/>
      <c r="Y188" s="122"/>
      <c r="Z188" s="122"/>
    </row>
    <row r="189" ht="144.0" customHeight="1">
      <c r="A189" s="252" t="str">
        <f>'High Risk Non-Compliant'!B145</f>
        <v/>
      </c>
      <c r="B189" s="253" t="str">
        <f>'High Risk Non-Compliant'!C145</f>
        <v/>
      </c>
      <c r="C189" s="9"/>
      <c r="D189" s="188" t="str">
        <f>IF(VLOOKUP(A189,'High Risk Non-Compliant'!B:K,$E$48,FALSE)=0,"N/A",VLOOKUP(A189,'High Risk Non-Compliant'!B:K,$E$48,FALSE))</f>
        <v>#N/A</v>
      </c>
      <c r="E189" s="188" t="str">
        <f>IF(D189="N/A","N/A",VLOOKUP(D189,'Crosswalk Detail'!A:B,2,FALSE))</f>
        <v>#N/A</v>
      </c>
      <c r="F189" s="122"/>
      <c r="G189" s="122"/>
      <c r="H189" s="122"/>
      <c r="I189" s="122"/>
      <c r="J189" s="122"/>
      <c r="K189" s="122"/>
      <c r="L189" s="122"/>
      <c r="M189" s="122"/>
      <c r="N189" s="122"/>
      <c r="O189" s="122"/>
      <c r="P189" s="122"/>
      <c r="Q189" s="122"/>
      <c r="R189" s="122"/>
      <c r="S189" s="122"/>
      <c r="T189" s="122"/>
      <c r="U189" s="122"/>
      <c r="V189" s="122"/>
      <c r="W189" s="122"/>
      <c r="X189" s="122"/>
      <c r="Y189" s="122"/>
      <c r="Z189" s="122"/>
    </row>
    <row r="190" ht="144.0" customHeight="1">
      <c r="A190" s="252" t="str">
        <f>'High Risk Non-Compliant'!B146</f>
        <v/>
      </c>
      <c r="B190" s="253" t="str">
        <f>'High Risk Non-Compliant'!C146</f>
        <v/>
      </c>
      <c r="C190" s="9"/>
      <c r="D190" s="188" t="str">
        <f>IF(VLOOKUP(A190,'High Risk Non-Compliant'!B:K,$E$48,FALSE)=0,"N/A",VLOOKUP(A190,'High Risk Non-Compliant'!B:K,$E$48,FALSE))</f>
        <v>#N/A</v>
      </c>
      <c r="E190" s="188" t="str">
        <f>IF(D190="N/A","N/A",VLOOKUP(D190,'Crosswalk Detail'!A:B,2,FALSE))</f>
        <v>#N/A</v>
      </c>
      <c r="F190" s="122"/>
      <c r="G190" s="122"/>
      <c r="H190" s="122"/>
      <c r="I190" s="122"/>
      <c r="J190" s="122"/>
      <c r="K190" s="122"/>
      <c r="L190" s="122"/>
      <c r="M190" s="122"/>
      <c r="N190" s="122"/>
      <c r="O190" s="122"/>
      <c r="P190" s="122"/>
      <c r="Q190" s="122"/>
      <c r="R190" s="122"/>
      <c r="S190" s="122"/>
      <c r="T190" s="122"/>
      <c r="U190" s="122"/>
      <c r="V190" s="122"/>
      <c r="W190" s="122"/>
      <c r="X190" s="122"/>
      <c r="Y190" s="122"/>
      <c r="Z190" s="122"/>
    </row>
    <row r="191" ht="144.0" customHeight="1">
      <c r="A191" s="252" t="str">
        <f>'High Risk Non-Compliant'!B147</f>
        <v/>
      </c>
      <c r="B191" s="253" t="str">
        <f>'High Risk Non-Compliant'!C147</f>
        <v/>
      </c>
      <c r="C191" s="9"/>
      <c r="D191" s="188" t="str">
        <f>IF(VLOOKUP(A191,'High Risk Non-Compliant'!B:K,$E$48,FALSE)=0,"N/A",VLOOKUP(A191,'High Risk Non-Compliant'!B:K,$E$48,FALSE))</f>
        <v>#N/A</v>
      </c>
      <c r="E191" s="188" t="str">
        <f>IF(D191="N/A","N/A",VLOOKUP(D191,'Crosswalk Detail'!A:B,2,FALSE))</f>
        <v>#N/A</v>
      </c>
      <c r="F191" s="122"/>
      <c r="G191" s="122"/>
      <c r="H191" s="122"/>
      <c r="I191" s="122"/>
      <c r="J191" s="122"/>
      <c r="K191" s="122"/>
      <c r="L191" s="122"/>
      <c r="M191" s="122"/>
      <c r="N191" s="122"/>
      <c r="O191" s="122"/>
      <c r="P191" s="122"/>
      <c r="Q191" s="122"/>
      <c r="R191" s="122"/>
      <c r="S191" s="122"/>
      <c r="T191" s="122"/>
      <c r="U191" s="122"/>
      <c r="V191" s="122"/>
      <c r="W191" s="122"/>
      <c r="X191" s="122"/>
      <c r="Y191" s="122"/>
      <c r="Z191" s="122"/>
    </row>
    <row r="192" ht="144.0" customHeight="1">
      <c r="A192" s="252" t="str">
        <f>'High Risk Non-Compliant'!B148</f>
        <v/>
      </c>
      <c r="B192" s="253" t="str">
        <f>'High Risk Non-Compliant'!C148</f>
        <v/>
      </c>
      <c r="C192" s="9"/>
      <c r="D192" s="188" t="str">
        <f>IF(VLOOKUP(A192,'High Risk Non-Compliant'!B:K,$E$48,FALSE)=0,"N/A",VLOOKUP(A192,'High Risk Non-Compliant'!B:K,$E$48,FALSE))</f>
        <v>#N/A</v>
      </c>
      <c r="E192" s="188" t="str">
        <f>IF(D192="N/A","N/A",VLOOKUP(D192,'Crosswalk Detail'!A:B,2,FALSE))</f>
        <v>#N/A</v>
      </c>
      <c r="F192" s="122"/>
      <c r="G192" s="122"/>
      <c r="H192" s="122"/>
      <c r="I192" s="122"/>
      <c r="J192" s="122"/>
      <c r="K192" s="122"/>
      <c r="L192" s="122"/>
      <c r="M192" s="122"/>
      <c r="N192" s="122"/>
      <c r="O192" s="122"/>
      <c r="P192" s="122"/>
      <c r="Q192" s="122"/>
      <c r="R192" s="122"/>
      <c r="S192" s="122"/>
      <c r="T192" s="122"/>
      <c r="U192" s="122"/>
      <c r="V192" s="122"/>
      <c r="W192" s="122"/>
      <c r="X192" s="122"/>
      <c r="Y192" s="122"/>
      <c r="Z192" s="122"/>
    </row>
    <row r="193" ht="144.0" customHeight="1">
      <c r="A193" s="252" t="str">
        <f>'High Risk Non-Compliant'!B149</f>
        <v/>
      </c>
      <c r="B193" s="253" t="str">
        <f>'High Risk Non-Compliant'!C149</f>
        <v/>
      </c>
      <c r="C193" s="9"/>
      <c r="D193" s="188" t="str">
        <f>IF(VLOOKUP(A193,'High Risk Non-Compliant'!B:K,$E$48,FALSE)=0,"N/A",VLOOKUP(A193,'High Risk Non-Compliant'!B:K,$E$48,FALSE))</f>
        <v>#N/A</v>
      </c>
      <c r="E193" s="188" t="str">
        <f>IF(D193="N/A","N/A",VLOOKUP(D193,'Crosswalk Detail'!A:B,2,FALSE))</f>
        <v>#N/A</v>
      </c>
      <c r="F193" s="122"/>
      <c r="G193" s="122"/>
      <c r="H193" s="122"/>
      <c r="I193" s="122"/>
      <c r="J193" s="122"/>
      <c r="K193" s="122"/>
      <c r="L193" s="122"/>
      <c r="M193" s="122"/>
      <c r="N193" s="122"/>
      <c r="O193" s="122"/>
      <c r="P193" s="122"/>
      <c r="Q193" s="122"/>
      <c r="R193" s="122"/>
      <c r="S193" s="122"/>
      <c r="T193" s="122"/>
      <c r="U193" s="122"/>
      <c r="V193" s="122"/>
      <c r="W193" s="122"/>
      <c r="X193" s="122"/>
      <c r="Y193" s="122"/>
      <c r="Z193" s="122"/>
    </row>
    <row r="194" ht="144.0" customHeight="1">
      <c r="A194" s="252" t="str">
        <f>'High Risk Non-Compliant'!B150</f>
        <v/>
      </c>
      <c r="B194" s="253" t="str">
        <f>'High Risk Non-Compliant'!C150</f>
        <v/>
      </c>
      <c r="C194" s="9"/>
      <c r="D194" s="188" t="str">
        <f>IF(VLOOKUP(A194,'High Risk Non-Compliant'!B:K,$E$48,FALSE)=0,"N/A",VLOOKUP(A194,'High Risk Non-Compliant'!B:K,$E$48,FALSE))</f>
        <v>#N/A</v>
      </c>
      <c r="E194" s="188" t="str">
        <f>IF(D194="N/A","N/A",VLOOKUP(D194,'Crosswalk Detail'!A:B,2,FALSE))</f>
        <v>#N/A</v>
      </c>
      <c r="F194" s="122"/>
      <c r="G194" s="122"/>
      <c r="H194" s="122"/>
      <c r="I194" s="122"/>
      <c r="J194" s="122"/>
      <c r="K194" s="122"/>
      <c r="L194" s="122"/>
      <c r="M194" s="122"/>
      <c r="N194" s="122"/>
      <c r="O194" s="122"/>
      <c r="P194" s="122"/>
      <c r="Q194" s="122"/>
      <c r="R194" s="122"/>
      <c r="S194" s="122"/>
      <c r="T194" s="122"/>
      <c r="U194" s="122"/>
      <c r="V194" s="122"/>
      <c r="W194" s="122"/>
      <c r="X194" s="122"/>
      <c r="Y194" s="122"/>
      <c r="Z194" s="122"/>
    </row>
    <row r="195" ht="144.0" customHeight="1">
      <c r="A195" s="252" t="str">
        <f>'High Risk Non-Compliant'!B151</f>
        <v/>
      </c>
      <c r="B195" s="253" t="str">
        <f>'High Risk Non-Compliant'!C151</f>
        <v/>
      </c>
      <c r="C195" s="9"/>
      <c r="D195" s="188" t="str">
        <f>IF(VLOOKUP(A195,'High Risk Non-Compliant'!B:K,$E$48,FALSE)=0,"N/A",VLOOKUP(A195,'High Risk Non-Compliant'!B:K,$E$48,FALSE))</f>
        <v>#N/A</v>
      </c>
      <c r="E195" s="188" t="str">
        <f>IF(D195="N/A","N/A",VLOOKUP(D195,'Crosswalk Detail'!A:B,2,FALSE))</f>
        <v>#N/A</v>
      </c>
      <c r="F195" s="122"/>
      <c r="G195" s="122"/>
      <c r="H195" s="122"/>
      <c r="I195" s="122"/>
      <c r="J195" s="122"/>
      <c r="K195" s="122"/>
      <c r="L195" s="122"/>
      <c r="M195" s="122"/>
      <c r="N195" s="122"/>
      <c r="O195" s="122"/>
      <c r="P195" s="122"/>
      <c r="Q195" s="122"/>
      <c r="R195" s="122"/>
      <c r="S195" s="122"/>
      <c r="T195" s="122"/>
      <c r="U195" s="122"/>
      <c r="V195" s="122"/>
      <c r="W195" s="122"/>
      <c r="X195" s="122"/>
      <c r="Y195" s="122"/>
      <c r="Z195" s="122"/>
    </row>
    <row r="196" ht="144.0" customHeight="1">
      <c r="A196" s="252" t="str">
        <f>'High Risk Non-Compliant'!B152</f>
        <v/>
      </c>
      <c r="B196" s="253" t="str">
        <f>'High Risk Non-Compliant'!C152</f>
        <v/>
      </c>
      <c r="C196" s="9"/>
      <c r="D196" s="188" t="str">
        <f>IF(VLOOKUP(A196,'High Risk Non-Compliant'!B:K,$E$48,FALSE)=0,"N/A",VLOOKUP(A196,'High Risk Non-Compliant'!B:K,$E$48,FALSE))</f>
        <v>#N/A</v>
      </c>
      <c r="E196" s="188" t="str">
        <f>IF(D196="N/A","N/A",VLOOKUP(D196,'Crosswalk Detail'!A:B,2,FALSE))</f>
        <v>#N/A</v>
      </c>
      <c r="F196" s="122"/>
      <c r="G196" s="122"/>
      <c r="H196" s="122"/>
      <c r="I196" s="122"/>
      <c r="J196" s="122"/>
      <c r="K196" s="122"/>
      <c r="L196" s="122"/>
      <c r="M196" s="122"/>
      <c r="N196" s="122"/>
      <c r="O196" s="122"/>
      <c r="P196" s="122"/>
      <c r="Q196" s="122"/>
      <c r="R196" s="122"/>
      <c r="S196" s="122"/>
      <c r="T196" s="122"/>
      <c r="U196" s="122"/>
      <c r="V196" s="122"/>
      <c r="W196" s="122"/>
      <c r="X196" s="122"/>
      <c r="Y196" s="122"/>
      <c r="Z196" s="122"/>
    </row>
    <row r="197" ht="144.0" customHeight="1">
      <c r="A197" s="252" t="str">
        <f>'High Risk Non-Compliant'!B153</f>
        <v/>
      </c>
      <c r="B197" s="253" t="str">
        <f>'High Risk Non-Compliant'!C153</f>
        <v/>
      </c>
      <c r="C197" s="9"/>
      <c r="D197" s="188" t="str">
        <f>IF(VLOOKUP(A197,'High Risk Non-Compliant'!B:K,$E$48,FALSE)=0,"N/A",VLOOKUP(A197,'High Risk Non-Compliant'!B:K,$E$48,FALSE))</f>
        <v>#N/A</v>
      </c>
      <c r="E197" s="188" t="str">
        <f>IF(D197="N/A","N/A",VLOOKUP(D197,'Crosswalk Detail'!A:B,2,FALSE))</f>
        <v>#N/A</v>
      </c>
      <c r="F197" s="122"/>
      <c r="G197" s="122"/>
      <c r="H197" s="122"/>
      <c r="I197" s="122"/>
      <c r="J197" s="122"/>
      <c r="K197" s="122"/>
      <c r="L197" s="122"/>
      <c r="M197" s="122"/>
      <c r="N197" s="122"/>
      <c r="O197" s="122"/>
      <c r="P197" s="122"/>
      <c r="Q197" s="122"/>
      <c r="R197" s="122"/>
      <c r="S197" s="122"/>
      <c r="T197" s="122"/>
      <c r="U197" s="122"/>
      <c r="V197" s="122"/>
      <c r="W197" s="122"/>
      <c r="X197" s="122"/>
      <c r="Y197" s="122"/>
      <c r="Z197" s="122"/>
    </row>
    <row r="198" ht="144.0" customHeight="1">
      <c r="A198" s="252" t="str">
        <f>'High Risk Non-Compliant'!B154</f>
        <v/>
      </c>
      <c r="B198" s="253" t="str">
        <f>'High Risk Non-Compliant'!C154</f>
        <v/>
      </c>
      <c r="C198" s="9"/>
      <c r="D198" s="188" t="str">
        <f>IF(VLOOKUP(A198,'High Risk Non-Compliant'!B:K,$E$48,FALSE)=0,"N/A",VLOOKUP(A198,'High Risk Non-Compliant'!B:K,$E$48,FALSE))</f>
        <v>#N/A</v>
      </c>
      <c r="E198" s="188" t="str">
        <f>IF(D198="N/A","N/A",VLOOKUP(D198,'Crosswalk Detail'!A:B,2,FALSE))</f>
        <v>#N/A</v>
      </c>
      <c r="F198" s="122"/>
      <c r="G198" s="122"/>
      <c r="H198" s="122"/>
      <c r="I198" s="122"/>
      <c r="J198" s="122"/>
      <c r="K198" s="122"/>
      <c r="L198" s="122"/>
      <c r="M198" s="122"/>
      <c r="N198" s="122"/>
      <c r="O198" s="122"/>
      <c r="P198" s="122"/>
      <c r="Q198" s="122"/>
      <c r="R198" s="122"/>
      <c r="S198" s="122"/>
      <c r="T198" s="122"/>
      <c r="U198" s="122"/>
      <c r="V198" s="122"/>
      <c r="W198" s="122"/>
      <c r="X198" s="122"/>
      <c r="Y198" s="122"/>
      <c r="Z198" s="122"/>
    </row>
    <row r="199" ht="144.0" customHeight="1">
      <c r="A199" s="252" t="str">
        <f>'High Risk Non-Compliant'!B155</f>
        <v/>
      </c>
      <c r="B199" s="253" t="str">
        <f>'High Risk Non-Compliant'!C155</f>
        <v/>
      </c>
      <c r="C199" s="9"/>
      <c r="D199" s="188" t="str">
        <f>IF(VLOOKUP(A199,'High Risk Non-Compliant'!B:K,$E$48,FALSE)=0,"N/A",VLOOKUP(A199,'High Risk Non-Compliant'!B:K,$E$48,FALSE))</f>
        <v>#N/A</v>
      </c>
      <c r="E199" s="188" t="str">
        <f>IF(D199="N/A","N/A",VLOOKUP(D199,'Crosswalk Detail'!A:B,2,FALSE))</f>
        <v>#N/A</v>
      </c>
      <c r="F199" s="122"/>
      <c r="G199" s="122"/>
      <c r="H199" s="122"/>
      <c r="I199" s="122"/>
      <c r="J199" s="122"/>
      <c r="K199" s="122"/>
      <c r="L199" s="122"/>
      <c r="M199" s="122"/>
      <c r="N199" s="122"/>
      <c r="O199" s="122"/>
      <c r="P199" s="122"/>
      <c r="Q199" s="122"/>
      <c r="R199" s="122"/>
      <c r="S199" s="122"/>
      <c r="T199" s="122"/>
      <c r="U199" s="122"/>
      <c r="V199" s="122"/>
      <c r="W199" s="122"/>
      <c r="X199" s="122"/>
      <c r="Y199" s="122"/>
      <c r="Z199" s="122"/>
    </row>
    <row r="200" ht="144.0" customHeight="1">
      <c r="A200" s="252" t="str">
        <f>'High Risk Non-Compliant'!B156</f>
        <v/>
      </c>
      <c r="B200" s="253" t="str">
        <f>'High Risk Non-Compliant'!C156</f>
        <v/>
      </c>
      <c r="C200" s="9"/>
      <c r="D200" s="188" t="str">
        <f>IF(VLOOKUP(A200,'High Risk Non-Compliant'!B:K,$E$48,FALSE)=0,"N/A",VLOOKUP(A200,'High Risk Non-Compliant'!B:K,$E$48,FALSE))</f>
        <v>#N/A</v>
      </c>
      <c r="E200" s="188" t="str">
        <f>IF(D200="N/A","N/A",VLOOKUP(D200,'Crosswalk Detail'!A:B,2,FALSE))</f>
        <v>#N/A</v>
      </c>
      <c r="F200" s="122"/>
      <c r="G200" s="122"/>
      <c r="H200" s="122"/>
      <c r="I200" s="122"/>
      <c r="J200" s="122"/>
      <c r="K200" s="122"/>
      <c r="L200" s="122"/>
      <c r="M200" s="122"/>
      <c r="N200" s="122"/>
      <c r="O200" s="122"/>
      <c r="P200" s="122"/>
      <c r="Q200" s="122"/>
      <c r="R200" s="122"/>
      <c r="S200" s="122"/>
      <c r="T200" s="122"/>
      <c r="U200" s="122"/>
      <c r="V200" s="122"/>
      <c r="W200" s="122"/>
      <c r="X200" s="122"/>
      <c r="Y200" s="122"/>
      <c r="Z200" s="122"/>
    </row>
    <row r="201" ht="144.0" customHeight="1">
      <c r="A201" s="252" t="str">
        <f>'High Risk Non-Compliant'!B157</f>
        <v/>
      </c>
      <c r="B201" s="253" t="str">
        <f>'High Risk Non-Compliant'!C157</f>
        <v/>
      </c>
      <c r="C201" s="9"/>
      <c r="D201" s="188" t="str">
        <f>IF(VLOOKUP(A201,'High Risk Non-Compliant'!B:K,$E$48,FALSE)=0,"N/A",VLOOKUP(A201,'High Risk Non-Compliant'!B:K,$E$48,FALSE))</f>
        <v>#N/A</v>
      </c>
      <c r="E201" s="188" t="str">
        <f>IF(D201="N/A","N/A",VLOOKUP(D201,'Crosswalk Detail'!A:B,2,FALSE))</f>
        <v>#N/A</v>
      </c>
      <c r="F201" s="122"/>
      <c r="G201" s="122"/>
      <c r="H201" s="122"/>
      <c r="I201" s="122"/>
      <c r="J201" s="122"/>
      <c r="K201" s="122"/>
      <c r="L201" s="122"/>
      <c r="M201" s="122"/>
      <c r="N201" s="122"/>
      <c r="O201" s="122"/>
      <c r="P201" s="122"/>
      <c r="Q201" s="122"/>
      <c r="R201" s="122"/>
      <c r="S201" s="122"/>
      <c r="T201" s="122"/>
      <c r="U201" s="122"/>
      <c r="V201" s="122"/>
      <c r="W201" s="122"/>
      <c r="X201" s="122"/>
      <c r="Y201" s="122"/>
      <c r="Z201" s="122"/>
    </row>
    <row r="202" ht="144.0" customHeight="1">
      <c r="A202" s="252" t="str">
        <f>'High Risk Non-Compliant'!B158</f>
        <v/>
      </c>
      <c r="B202" s="253" t="str">
        <f>'High Risk Non-Compliant'!C158</f>
        <v/>
      </c>
      <c r="C202" s="9"/>
      <c r="D202" s="188" t="str">
        <f>IF(VLOOKUP(A202,'High Risk Non-Compliant'!B:K,$E$48,FALSE)=0,"N/A",VLOOKUP(A202,'High Risk Non-Compliant'!B:K,$E$48,FALSE))</f>
        <v>#N/A</v>
      </c>
      <c r="E202" s="188" t="str">
        <f>IF(D202="N/A","N/A",VLOOKUP(D202,'Crosswalk Detail'!A:B,2,FALSE))</f>
        <v>#N/A</v>
      </c>
      <c r="F202" s="122"/>
      <c r="G202" s="122"/>
      <c r="H202" s="122"/>
      <c r="I202" s="122"/>
      <c r="J202" s="122"/>
      <c r="K202" s="122"/>
      <c r="L202" s="122"/>
      <c r="M202" s="122"/>
      <c r="N202" s="122"/>
      <c r="O202" s="122"/>
      <c r="P202" s="122"/>
      <c r="Q202" s="122"/>
      <c r="R202" s="122"/>
      <c r="S202" s="122"/>
      <c r="T202" s="122"/>
      <c r="U202" s="122"/>
      <c r="V202" s="122"/>
      <c r="W202" s="122"/>
      <c r="X202" s="122"/>
      <c r="Y202" s="122"/>
      <c r="Z202" s="122"/>
    </row>
    <row r="203" ht="144.0" customHeight="1">
      <c r="A203" s="252" t="str">
        <f>'High Risk Non-Compliant'!B159</f>
        <v/>
      </c>
      <c r="B203" s="253" t="str">
        <f>'High Risk Non-Compliant'!C159</f>
        <v/>
      </c>
      <c r="C203" s="9"/>
      <c r="D203" s="188" t="str">
        <f>IF(VLOOKUP(A203,'High Risk Non-Compliant'!B:K,$E$48,FALSE)=0,"N/A",VLOOKUP(A203,'High Risk Non-Compliant'!B:K,$E$48,FALSE))</f>
        <v>#N/A</v>
      </c>
      <c r="E203" s="188" t="str">
        <f>IF(D203="N/A","N/A",VLOOKUP(D203,'Crosswalk Detail'!A:B,2,FALSE))</f>
        <v>#N/A</v>
      </c>
      <c r="F203" s="122"/>
      <c r="G203" s="122"/>
      <c r="H203" s="122"/>
      <c r="I203" s="122"/>
      <c r="J203" s="122"/>
      <c r="K203" s="122"/>
      <c r="L203" s="122"/>
      <c r="M203" s="122"/>
      <c r="N203" s="122"/>
      <c r="O203" s="122"/>
      <c r="P203" s="122"/>
      <c r="Q203" s="122"/>
      <c r="R203" s="122"/>
      <c r="S203" s="122"/>
      <c r="T203" s="122"/>
      <c r="U203" s="122"/>
      <c r="V203" s="122"/>
      <c r="W203" s="122"/>
      <c r="X203" s="122"/>
      <c r="Y203" s="122"/>
      <c r="Z203" s="122"/>
    </row>
    <row r="204" ht="144.0" customHeight="1">
      <c r="A204" s="252" t="str">
        <f>'High Risk Non-Compliant'!B160</f>
        <v/>
      </c>
      <c r="B204" s="253" t="str">
        <f>'High Risk Non-Compliant'!C160</f>
        <v/>
      </c>
      <c r="C204" s="9"/>
      <c r="D204" s="188" t="str">
        <f>IF(VLOOKUP(A204,'High Risk Non-Compliant'!B:K,$E$48,FALSE)=0,"N/A",VLOOKUP(A204,'High Risk Non-Compliant'!B:K,$E$48,FALSE))</f>
        <v>#N/A</v>
      </c>
      <c r="E204" s="188" t="str">
        <f>IF(D204="N/A","N/A",VLOOKUP(D204,'Crosswalk Detail'!A:B,2,FALSE))</f>
        <v>#N/A</v>
      </c>
      <c r="F204" s="122"/>
      <c r="G204" s="122"/>
      <c r="H204" s="122"/>
      <c r="I204" s="122"/>
      <c r="J204" s="122"/>
      <c r="K204" s="122"/>
      <c r="L204" s="122"/>
      <c r="M204" s="122"/>
      <c r="N204" s="122"/>
      <c r="O204" s="122"/>
      <c r="P204" s="122"/>
      <c r="Q204" s="122"/>
      <c r="R204" s="122"/>
      <c r="S204" s="122"/>
      <c r="T204" s="122"/>
      <c r="U204" s="122"/>
      <c r="V204" s="122"/>
      <c r="W204" s="122"/>
      <c r="X204" s="122"/>
      <c r="Y204" s="122"/>
      <c r="Z204" s="122"/>
    </row>
    <row r="205" ht="144.0" customHeight="1">
      <c r="A205" s="252" t="str">
        <f>'High Risk Non-Compliant'!B161</f>
        <v/>
      </c>
      <c r="B205" s="253" t="str">
        <f>'High Risk Non-Compliant'!C161</f>
        <v/>
      </c>
      <c r="C205" s="9"/>
      <c r="D205" s="188" t="str">
        <f>IF(VLOOKUP(A205,'High Risk Non-Compliant'!B:K,$E$48,FALSE)=0,"N/A",VLOOKUP(A205,'High Risk Non-Compliant'!B:K,$E$48,FALSE))</f>
        <v>#N/A</v>
      </c>
      <c r="E205" s="188" t="str">
        <f>IF(D205="N/A","N/A",VLOOKUP(D205,'Crosswalk Detail'!A:B,2,FALSE))</f>
        <v>#N/A</v>
      </c>
      <c r="F205" s="122"/>
      <c r="G205" s="122"/>
      <c r="H205" s="122"/>
      <c r="I205" s="122"/>
      <c r="J205" s="122"/>
      <c r="K205" s="122"/>
      <c r="L205" s="122"/>
      <c r="M205" s="122"/>
      <c r="N205" s="122"/>
      <c r="O205" s="122"/>
      <c r="P205" s="122"/>
      <c r="Q205" s="122"/>
      <c r="R205" s="122"/>
      <c r="S205" s="122"/>
      <c r="T205" s="122"/>
      <c r="U205" s="122"/>
      <c r="V205" s="122"/>
      <c r="W205" s="122"/>
      <c r="X205" s="122"/>
      <c r="Y205" s="122"/>
      <c r="Z205" s="122"/>
    </row>
    <row r="206" ht="144.0" customHeight="1">
      <c r="A206" s="252" t="str">
        <f>'High Risk Non-Compliant'!B162</f>
        <v/>
      </c>
      <c r="B206" s="253" t="str">
        <f>'High Risk Non-Compliant'!C162</f>
        <v/>
      </c>
      <c r="C206" s="9"/>
      <c r="D206" s="188" t="str">
        <f>IF(VLOOKUP(A206,'High Risk Non-Compliant'!B:K,$E$48,FALSE)=0,"N/A",VLOOKUP(A206,'High Risk Non-Compliant'!B:K,$E$48,FALSE))</f>
        <v>#N/A</v>
      </c>
      <c r="E206" s="188" t="str">
        <f>IF(D206="N/A","N/A",VLOOKUP(D206,'Crosswalk Detail'!A:B,2,FALSE))</f>
        <v>#N/A</v>
      </c>
      <c r="F206" s="122"/>
      <c r="G206" s="122"/>
      <c r="H206" s="122"/>
      <c r="I206" s="122"/>
      <c r="J206" s="122"/>
      <c r="K206" s="122"/>
      <c r="L206" s="122"/>
      <c r="M206" s="122"/>
      <c r="N206" s="122"/>
      <c r="O206" s="122"/>
      <c r="P206" s="122"/>
      <c r="Q206" s="122"/>
      <c r="R206" s="122"/>
      <c r="S206" s="122"/>
      <c r="T206" s="122"/>
      <c r="U206" s="122"/>
      <c r="V206" s="122"/>
      <c r="W206" s="122"/>
      <c r="X206" s="122"/>
      <c r="Y206" s="122"/>
      <c r="Z206" s="122"/>
    </row>
    <row r="207" ht="144.0" customHeight="1">
      <c r="A207" s="252" t="str">
        <f>'High Risk Non-Compliant'!B163</f>
        <v/>
      </c>
      <c r="B207" s="253" t="str">
        <f>'High Risk Non-Compliant'!C163</f>
        <v/>
      </c>
      <c r="C207" s="9"/>
      <c r="D207" s="188" t="str">
        <f>IF(VLOOKUP(A207,'High Risk Non-Compliant'!B:K,$E$48,FALSE)=0,"N/A",VLOOKUP(A207,'High Risk Non-Compliant'!B:K,$E$48,FALSE))</f>
        <v>#N/A</v>
      </c>
      <c r="E207" s="188" t="str">
        <f>IF(D207="N/A","N/A",VLOOKUP(D207,'Crosswalk Detail'!A:B,2,FALSE))</f>
        <v>#N/A</v>
      </c>
      <c r="F207" s="122"/>
      <c r="G207" s="122"/>
      <c r="H207" s="122"/>
      <c r="I207" s="122"/>
      <c r="J207" s="122"/>
      <c r="K207" s="122"/>
      <c r="L207" s="122"/>
      <c r="M207" s="122"/>
      <c r="N207" s="122"/>
      <c r="O207" s="122"/>
      <c r="P207" s="122"/>
      <c r="Q207" s="122"/>
      <c r="R207" s="122"/>
      <c r="S207" s="122"/>
      <c r="T207" s="122"/>
      <c r="U207" s="122"/>
      <c r="V207" s="122"/>
      <c r="W207" s="122"/>
      <c r="X207" s="122"/>
      <c r="Y207" s="122"/>
      <c r="Z207" s="122"/>
    </row>
    <row r="208" ht="144.0" customHeight="1">
      <c r="A208" s="252" t="str">
        <f>'High Risk Non-Compliant'!B164</f>
        <v/>
      </c>
      <c r="B208" s="253" t="str">
        <f>'High Risk Non-Compliant'!C164</f>
        <v/>
      </c>
      <c r="C208" s="9"/>
      <c r="D208" s="188" t="str">
        <f>IF(VLOOKUP(A208,'High Risk Non-Compliant'!B:K,$E$48,FALSE)=0,"N/A",VLOOKUP(A208,'High Risk Non-Compliant'!B:K,$E$48,FALSE))</f>
        <v>#N/A</v>
      </c>
      <c r="E208" s="188" t="str">
        <f>IF(D208="N/A","N/A",VLOOKUP(D208,'Crosswalk Detail'!A:B,2,FALSE))</f>
        <v>#N/A</v>
      </c>
      <c r="F208" s="122"/>
      <c r="G208" s="122"/>
      <c r="H208" s="122"/>
      <c r="I208" s="122"/>
      <c r="J208" s="122"/>
      <c r="K208" s="122"/>
      <c r="L208" s="122"/>
      <c r="M208" s="122"/>
      <c r="N208" s="122"/>
      <c r="O208" s="122"/>
      <c r="P208" s="122"/>
      <c r="Q208" s="122"/>
      <c r="R208" s="122"/>
      <c r="S208" s="122"/>
      <c r="T208" s="122"/>
      <c r="U208" s="122"/>
      <c r="V208" s="122"/>
      <c r="W208" s="122"/>
      <c r="X208" s="122"/>
      <c r="Y208" s="122"/>
      <c r="Z208" s="122"/>
    </row>
    <row r="209" ht="144.0" customHeight="1">
      <c r="A209" s="252" t="str">
        <f>'High Risk Non-Compliant'!B165</f>
        <v/>
      </c>
      <c r="B209" s="253" t="str">
        <f>'High Risk Non-Compliant'!C165</f>
        <v/>
      </c>
      <c r="C209" s="9"/>
      <c r="D209" s="188" t="str">
        <f>IF(VLOOKUP(A209,'High Risk Non-Compliant'!B:K,$E$48,FALSE)=0,"N/A",VLOOKUP(A209,'High Risk Non-Compliant'!B:K,$E$48,FALSE))</f>
        <v>#N/A</v>
      </c>
      <c r="E209" s="188" t="str">
        <f>IF(D209="N/A","N/A",VLOOKUP(D209,'Crosswalk Detail'!A:B,2,FALSE))</f>
        <v>#N/A</v>
      </c>
      <c r="F209" s="122"/>
      <c r="G209" s="122"/>
      <c r="H209" s="122"/>
      <c r="I209" s="122"/>
      <c r="J209" s="122"/>
      <c r="K209" s="122"/>
      <c r="L209" s="122"/>
      <c r="M209" s="122"/>
      <c r="N209" s="122"/>
      <c r="O209" s="122"/>
      <c r="P209" s="122"/>
      <c r="Q209" s="122"/>
      <c r="R209" s="122"/>
      <c r="S209" s="122"/>
      <c r="T209" s="122"/>
      <c r="U209" s="122"/>
      <c r="V209" s="122"/>
      <c r="W209" s="122"/>
      <c r="X209" s="122"/>
      <c r="Y209" s="122"/>
      <c r="Z209" s="122"/>
    </row>
    <row r="210" ht="144.0" customHeight="1">
      <c r="A210" s="252" t="str">
        <f>'High Risk Non-Compliant'!B166</f>
        <v/>
      </c>
      <c r="B210" s="253" t="str">
        <f>'High Risk Non-Compliant'!C166</f>
        <v/>
      </c>
      <c r="C210" s="9"/>
      <c r="D210" s="188" t="str">
        <f>IF(VLOOKUP(A210,'High Risk Non-Compliant'!B:K,$E$48,FALSE)=0,"N/A",VLOOKUP(A210,'High Risk Non-Compliant'!B:K,$E$48,FALSE))</f>
        <v>#N/A</v>
      </c>
      <c r="E210" s="188" t="str">
        <f>IF(D210="N/A","N/A",VLOOKUP(D210,'Crosswalk Detail'!A:B,2,FALSE))</f>
        <v>#N/A</v>
      </c>
      <c r="F210" s="122"/>
      <c r="G210" s="122"/>
      <c r="H210" s="122"/>
      <c r="I210" s="122"/>
      <c r="J210" s="122"/>
      <c r="K210" s="122"/>
      <c r="L210" s="122"/>
      <c r="M210" s="122"/>
      <c r="N210" s="122"/>
      <c r="O210" s="122"/>
      <c r="P210" s="122"/>
      <c r="Q210" s="122"/>
      <c r="R210" s="122"/>
      <c r="S210" s="122"/>
      <c r="T210" s="122"/>
      <c r="U210" s="122"/>
      <c r="V210" s="122"/>
      <c r="W210" s="122"/>
      <c r="X210" s="122"/>
      <c r="Y210" s="122"/>
      <c r="Z210" s="122"/>
    </row>
    <row r="211" ht="144.0" customHeight="1">
      <c r="A211" s="252" t="str">
        <f>'High Risk Non-Compliant'!B167</f>
        <v/>
      </c>
      <c r="B211" s="253" t="str">
        <f>'High Risk Non-Compliant'!C167</f>
        <v/>
      </c>
      <c r="C211" s="9"/>
      <c r="D211" s="188" t="str">
        <f>IF(VLOOKUP(A211,'High Risk Non-Compliant'!B:K,$E$48,FALSE)=0,"N/A",VLOOKUP(A211,'High Risk Non-Compliant'!B:K,$E$48,FALSE))</f>
        <v>#N/A</v>
      </c>
      <c r="E211" s="188" t="str">
        <f>IF(D211="N/A","N/A",VLOOKUP(D211,'Crosswalk Detail'!A:B,2,FALSE))</f>
        <v>#N/A</v>
      </c>
      <c r="F211" s="122"/>
      <c r="G211" s="122"/>
      <c r="H211" s="122"/>
      <c r="I211" s="122"/>
      <c r="J211" s="122"/>
      <c r="K211" s="122"/>
      <c r="L211" s="122"/>
      <c r="M211" s="122"/>
      <c r="N211" s="122"/>
      <c r="O211" s="122"/>
      <c r="P211" s="122"/>
      <c r="Q211" s="122"/>
      <c r="R211" s="122"/>
      <c r="S211" s="122"/>
      <c r="T211" s="122"/>
      <c r="U211" s="122"/>
      <c r="V211" s="122"/>
      <c r="W211" s="122"/>
      <c r="X211" s="122"/>
      <c r="Y211" s="122"/>
      <c r="Z211" s="122"/>
    </row>
    <row r="212" ht="144.0" customHeight="1">
      <c r="A212" s="252" t="str">
        <f>'High Risk Non-Compliant'!B168</f>
        <v/>
      </c>
      <c r="B212" s="253" t="str">
        <f>'High Risk Non-Compliant'!C168</f>
        <v/>
      </c>
      <c r="C212" s="9"/>
      <c r="D212" s="188" t="str">
        <f>IF(VLOOKUP(A212,'High Risk Non-Compliant'!B:K,$E$48,FALSE)=0,"N/A",VLOOKUP(A212,'High Risk Non-Compliant'!B:K,$E$48,FALSE))</f>
        <v>#N/A</v>
      </c>
      <c r="E212" s="188" t="str">
        <f>IF(D212="N/A","N/A",VLOOKUP(D212,'Crosswalk Detail'!A:B,2,FALSE))</f>
        <v>#N/A</v>
      </c>
      <c r="F212" s="122"/>
      <c r="G212" s="122"/>
      <c r="H212" s="122"/>
      <c r="I212" s="122"/>
      <c r="J212" s="122"/>
      <c r="K212" s="122"/>
      <c r="L212" s="122"/>
      <c r="M212" s="122"/>
      <c r="N212" s="122"/>
      <c r="O212" s="122"/>
      <c r="P212" s="122"/>
      <c r="Q212" s="122"/>
      <c r="R212" s="122"/>
      <c r="S212" s="122"/>
      <c r="T212" s="122"/>
      <c r="U212" s="122"/>
      <c r="V212" s="122"/>
      <c r="W212" s="122"/>
      <c r="X212" s="122"/>
      <c r="Y212" s="122"/>
      <c r="Z212" s="122"/>
    </row>
    <row r="213" ht="144.0" customHeight="1">
      <c r="A213" s="252" t="str">
        <f>'High Risk Non-Compliant'!B169</f>
        <v/>
      </c>
      <c r="B213" s="253" t="str">
        <f>'High Risk Non-Compliant'!C169</f>
        <v/>
      </c>
      <c r="C213" s="9"/>
      <c r="D213" s="188" t="str">
        <f>IF(VLOOKUP(A213,'High Risk Non-Compliant'!B:K,$E$48,FALSE)=0,"N/A",VLOOKUP(A213,'High Risk Non-Compliant'!B:K,$E$48,FALSE))</f>
        <v>#N/A</v>
      </c>
      <c r="E213" s="188" t="str">
        <f>IF(D213="N/A","N/A",VLOOKUP(D213,'Crosswalk Detail'!A:B,2,FALSE))</f>
        <v>#N/A</v>
      </c>
      <c r="F213" s="122"/>
      <c r="G213" s="122"/>
      <c r="H213" s="122"/>
      <c r="I213" s="122"/>
      <c r="J213" s="122"/>
      <c r="K213" s="122"/>
      <c r="L213" s="122"/>
      <c r="M213" s="122"/>
      <c r="N213" s="122"/>
      <c r="O213" s="122"/>
      <c r="P213" s="122"/>
      <c r="Q213" s="122"/>
      <c r="R213" s="122"/>
      <c r="S213" s="122"/>
      <c r="T213" s="122"/>
      <c r="U213" s="122"/>
      <c r="V213" s="122"/>
      <c r="W213" s="122"/>
      <c r="X213" s="122"/>
      <c r="Y213" s="122"/>
      <c r="Z213" s="122"/>
    </row>
    <row r="214" ht="144.0" customHeight="1">
      <c r="A214" s="252" t="str">
        <f>'High Risk Non-Compliant'!B170</f>
        <v/>
      </c>
      <c r="B214" s="253" t="str">
        <f>'High Risk Non-Compliant'!C170</f>
        <v/>
      </c>
      <c r="C214" s="9"/>
      <c r="D214" s="188" t="str">
        <f>IF(VLOOKUP(A214,'High Risk Non-Compliant'!B:K,$E$48,FALSE)=0,"N/A",VLOOKUP(A214,'High Risk Non-Compliant'!B:K,$E$48,FALSE))</f>
        <v>#N/A</v>
      </c>
      <c r="E214" s="188" t="str">
        <f>IF(D214="N/A","N/A",VLOOKUP(D214,'Crosswalk Detail'!A:B,2,FALSE))</f>
        <v>#N/A</v>
      </c>
      <c r="F214" s="122"/>
      <c r="G214" s="122"/>
      <c r="H214" s="122"/>
      <c r="I214" s="122"/>
      <c r="J214" s="122"/>
      <c r="K214" s="122"/>
      <c r="L214" s="122"/>
      <c r="M214" s="122"/>
      <c r="N214" s="122"/>
      <c r="O214" s="122"/>
      <c r="P214" s="122"/>
      <c r="Q214" s="122"/>
      <c r="R214" s="122"/>
      <c r="S214" s="122"/>
      <c r="T214" s="122"/>
      <c r="U214" s="122"/>
      <c r="V214" s="122"/>
      <c r="W214" s="122"/>
      <c r="X214" s="122"/>
      <c r="Y214" s="122"/>
      <c r="Z214" s="122"/>
    </row>
    <row r="215" ht="144.0" customHeight="1">
      <c r="A215" s="252" t="str">
        <f>'High Risk Non-Compliant'!B171</f>
        <v/>
      </c>
      <c r="B215" s="253" t="str">
        <f>'High Risk Non-Compliant'!C171</f>
        <v/>
      </c>
      <c r="C215" s="9"/>
      <c r="D215" s="188" t="str">
        <f>IF(VLOOKUP(A215,'High Risk Non-Compliant'!B:K,$E$48,FALSE)=0,"N/A",VLOOKUP(A215,'High Risk Non-Compliant'!B:K,$E$48,FALSE))</f>
        <v>#N/A</v>
      </c>
      <c r="E215" s="188" t="str">
        <f>IF(D215="N/A","N/A",VLOOKUP(D215,'Crosswalk Detail'!A:B,2,FALSE))</f>
        <v>#N/A</v>
      </c>
      <c r="F215" s="122"/>
      <c r="G215" s="122"/>
      <c r="H215" s="122"/>
      <c r="I215" s="122"/>
      <c r="J215" s="122"/>
      <c r="K215" s="122"/>
      <c r="L215" s="122"/>
      <c r="M215" s="122"/>
      <c r="N215" s="122"/>
      <c r="O215" s="122"/>
      <c r="P215" s="122"/>
      <c r="Q215" s="122"/>
      <c r="R215" s="122"/>
      <c r="S215" s="122"/>
      <c r="T215" s="122"/>
      <c r="U215" s="122"/>
      <c r="V215" s="122"/>
      <c r="W215" s="122"/>
      <c r="X215" s="122"/>
      <c r="Y215" s="122"/>
      <c r="Z215" s="122"/>
    </row>
    <row r="216" ht="144.0" customHeight="1">
      <c r="A216" s="252" t="str">
        <f>'High Risk Non-Compliant'!B172</f>
        <v/>
      </c>
      <c r="B216" s="253" t="str">
        <f>'High Risk Non-Compliant'!C172</f>
        <v/>
      </c>
      <c r="C216" s="9"/>
      <c r="D216" s="188" t="str">
        <f>IF(VLOOKUP(A216,'High Risk Non-Compliant'!B:K,$E$48,FALSE)=0,"N/A",VLOOKUP(A216,'High Risk Non-Compliant'!B:K,$E$48,FALSE))</f>
        <v>#N/A</v>
      </c>
      <c r="E216" s="188" t="str">
        <f>IF(D216="N/A","N/A",VLOOKUP(D216,'Crosswalk Detail'!A:B,2,FALSE))</f>
        <v>#N/A</v>
      </c>
      <c r="F216" s="122"/>
      <c r="G216" s="122"/>
      <c r="H216" s="122"/>
      <c r="I216" s="122"/>
      <c r="J216" s="122"/>
      <c r="K216" s="122"/>
      <c r="L216" s="122"/>
      <c r="M216" s="122"/>
      <c r="N216" s="122"/>
      <c r="O216" s="122"/>
      <c r="P216" s="122"/>
      <c r="Q216" s="122"/>
      <c r="R216" s="122"/>
      <c r="S216" s="122"/>
      <c r="T216" s="122"/>
      <c r="U216" s="122"/>
      <c r="V216" s="122"/>
      <c r="W216" s="122"/>
      <c r="X216" s="122"/>
      <c r="Y216" s="122"/>
      <c r="Z216" s="122"/>
    </row>
    <row r="217" ht="144.0" customHeight="1">
      <c r="A217" s="256" t="str">
        <f>'High Risk Non-Compliant'!B173</f>
        <v/>
      </c>
      <c r="B217" s="257" t="str">
        <f>'High Risk Non-Compliant'!C173</f>
        <v/>
      </c>
      <c r="C217" s="9"/>
      <c r="D217" s="188" t="str">
        <f>IF(VLOOKUP(A217,'High Risk Non-Compliant'!B:K,$E$48,FALSE)=0,"N/A",VLOOKUP(A217,'High Risk Non-Compliant'!B:K,$E$48,FALSE))</f>
        <v>#N/A</v>
      </c>
      <c r="E217" s="188" t="str">
        <f>IF(D217="N/A","N/A",VLOOKUP(D217,'Crosswalk Detail'!A:B,2,FALSE))</f>
        <v>#N/A</v>
      </c>
      <c r="F217" s="122"/>
      <c r="G217" s="122"/>
      <c r="H217" s="122"/>
      <c r="I217" s="122"/>
      <c r="J217" s="122"/>
      <c r="K217" s="122"/>
      <c r="L217" s="122"/>
      <c r="M217" s="122"/>
      <c r="N217" s="122"/>
      <c r="O217" s="122"/>
      <c r="P217" s="122"/>
      <c r="Q217" s="122"/>
      <c r="R217" s="122"/>
      <c r="S217" s="122"/>
      <c r="T217" s="122"/>
      <c r="U217" s="122"/>
      <c r="V217" s="122"/>
      <c r="W217" s="122"/>
      <c r="X217" s="122"/>
      <c r="Y217" s="122"/>
      <c r="Z217" s="122"/>
    </row>
    <row r="218" ht="144.0" customHeight="1">
      <c r="A218" s="256" t="str">
        <f>'High Risk Non-Compliant'!B174</f>
        <v/>
      </c>
      <c r="B218" s="257" t="str">
        <f>'High Risk Non-Compliant'!C174</f>
        <v/>
      </c>
      <c r="C218" s="9"/>
      <c r="D218" s="188" t="str">
        <f>IF(VLOOKUP(A218,'High Risk Non-Compliant'!B:K,$E$48,FALSE)=0,"N/A",VLOOKUP(A218,'High Risk Non-Compliant'!B:K,$E$48,FALSE))</f>
        <v>#N/A</v>
      </c>
      <c r="E218" s="188" t="str">
        <f>IF(D218="N/A","N/A",VLOOKUP(D218,'Crosswalk Detail'!A:B,2,FALSE))</f>
        <v>#N/A</v>
      </c>
      <c r="F218" s="122"/>
      <c r="G218" s="122"/>
      <c r="H218" s="122"/>
      <c r="I218" s="122"/>
      <c r="J218" s="122"/>
      <c r="K218" s="122"/>
      <c r="L218" s="122"/>
      <c r="M218" s="122"/>
      <c r="N218" s="122"/>
      <c r="O218" s="122"/>
      <c r="P218" s="122"/>
      <c r="Q218" s="122"/>
      <c r="R218" s="122"/>
      <c r="S218" s="122"/>
      <c r="T218" s="122"/>
      <c r="U218" s="122"/>
      <c r="V218" s="122"/>
      <c r="W218" s="122"/>
      <c r="X218" s="122"/>
      <c r="Y218" s="122"/>
      <c r="Z218" s="122"/>
    </row>
    <row r="219" ht="144.0" customHeight="1">
      <c r="A219" s="256" t="str">
        <f>'High Risk Non-Compliant'!B175</f>
        <v/>
      </c>
      <c r="B219" s="257" t="str">
        <f>'High Risk Non-Compliant'!C175</f>
        <v/>
      </c>
      <c r="C219" s="9"/>
      <c r="D219" s="188" t="str">
        <f>IF(VLOOKUP(A219,'High Risk Non-Compliant'!B:K,$E$48,FALSE)=0,"N/A",VLOOKUP(A219,'High Risk Non-Compliant'!B:K,$E$48,FALSE))</f>
        <v>#N/A</v>
      </c>
      <c r="E219" s="188" t="str">
        <f>IF(D219="N/A","N/A",VLOOKUP(D219,'Crosswalk Detail'!A:B,2,FALSE))</f>
        <v>#N/A</v>
      </c>
      <c r="F219" s="122"/>
      <c r="G219" s="122"/>
      <c r="H219" s="122"/>
      <c r="I219" s="122"/>
      <c r="J219" s="122"/>
      <c r="K219" s="122"/>
      <c r="L219" s="122"/>
      <c r="M219" s="122"/>
      <c r="N219" s="122"/>
      <c r="O219" s="122"/>
      <c r="P219" s="122"/>
      <c r="Q219" s="122"/>
      <c r="R219" s="122"/>
      <c r="S219" s="122"/>
      <c r="T219" s="122"/>
      <c r="U219" s="122"/>
      <c r="V219" s="122"/>
      <c r="W219" s="122"/>
      <c r="X219" s="122"/>
      <c r="Y219" s="122"/>
      <c r="Z219" s="122"/>
    </row>
    <row r="220" ht="144.0" customHeight="1">
      <c r="A220" s="256" t="str">
        <f>'High Risk Non-Compliant'!B176</f>
        <v/>
      </c>
      <c r="B220" s="257" t="str">
        <f>'High Risk Non-Compliant'!C176</f>
        <v/>
      </c>
      <c r="C220" s="9"/>
      <c r="D220" s="188" t="str">
        <f>VLOOKUP(A220,'High Risk Non-Compliant'!B:K,$E$48,FALSE)</f>
        <v>#N/A</v>
      </c>
      <c r="E220" s="188" t="str">
        <f>VLOOKUP(D220,'Crosswalk Detail'!A:B,2,FALSE)</f>
        <v>#N/A</v>
      </c>
      <c r="F220" s="122"/>
      <c r="G220" s="122"/>
      <c r="H220" s="122"/>
      <c r="I220" s="122"/>
      <c r="J220" s="122"/>
      <c r="K220" s="122"/>
      <c r="L220" s="122"/>
      <c r="M220" s="122"/>
      <c r="N220" s="122"/>
      <c r="O220" s="122"/>
      <c r="P220" s="122"/>
      <c r="Q220" s="122"/>
      <c r="R220" s="122"/>
      <c r="S220" s="122"/>
      <c r="T220" s="122"/>
      <c r="U220" s="122"/>
      <c r="V220" s="122"/>
      <c r="W220" s="122"/>
      <c r="X220" s="122"/>
      <c r="Y220" s="122"/>
      <c r="Z220" s="122"/>
    </row>
    <row r="221" ht="144.0" customHeight="1">
      <c r="A221" s="256" t="str">
        <f>'High Risk Non-Compliant'!B177</f>
        <v/>
      </c>
      <c r="B221" s="257" t="str">
        <f>'High Risk Non-Compliant'!C177</f>
        <v/>
      </c>
      <c r="C221" s="9"/>
      <c r="D221" s="188" t="str">
        <f>VLOOKUP(A221,'High Risk Non-Compliant'!B:K,$E$48,FALSE)</f>
        <v>#N/A</v>
      </c>
      <c r="E221" s="188" t="str">
        <f>VLOOKUP(D221,'Crosswalk Detail'!A:B,2,FALSE)</f>
        <v>#N/A</v>
      </c>
      <c r="F221" s="122"/>
      <c r="G221" s="122"/>
      <c r="H221" s="122"/>
      <c r="I221" s="122"/>
      <c r="J221" s="122"/>
      <c r="K221" s="122"/>
      <c r="L221" s="122"/>
      <c r="M221" s="122"/>
      <c r="N221" s="122"/>
      <c r="O221" s="122"/>
      <c r="P221" s="122"/>
      <c r="Q221" s="122"/>
      <c r="R221" s="122"/>
      <c r="S221" s="122"/>
      <c r="T221" s="122"/>
      <c r="U221" s="122"/>
      <c r="V221" s="122"/>
      <c r="W221" s="122"/>
      <c r="X221" s="122"/>
      <c r="Y221" s="122"/>
      <c r="Z221" s="122"/>
    </row>
    <row r="222" ht="144.0" customHeight="1">
      <c r="A222" s="256" t="str">
        <f>'High Risk Non-Compliant'!B178</f>
        <v/>
      </c>
      <c r="B222" s="257" t="str">
        <f>'High Risk Non-Compliant'!C178</f>
        <v/>
      </c>
      <c r="C222" s="9"/>
      <c r="D222" s="188" t="str">
        <f>VLOOKUP(A222,'High Risk Non-Compliant'!B:K,$E$48,FALSE)</f>
        <v>#N/A</v>
      </c>
      <c r="E222" s="188" t="str">
        <f>VLOOKUP(D222,'Crosswalk Detail'!A:B,2,FALSE)</f>
        <v>#N/A</v>
      </c>
      <c r="F222" s="122"/>
      <c r="G222" s="122"/>
      <c r="H222" s="122"/>
      <c r="I222" s="122"/>
      <c r="J222" s="122"/>
      <c r="K222" s="122"/>
      <c r="L222" s="122"/>
      <c r="M222" s="122"/>
      <c r="N222" s="122"/>
      <c r="O222" s="122"/>
      <c r="P222" s="122"/>
      <c r="Q222" s="122"/>
      <c r="R222" s="122"/>
      <c r="S222" s="122"/>
      <c r="T222" s="122"/>
      <c r="U222" s="122"/>
      <c r="V222" s="122"/>
      <c r="W222" s="122"/>
      <c r="X222" s="122"/>
      <c r="Y222" s="122"/>
      <c r="Z222" s="122"/>
    </row>
    <row r="223" ht="144.0" customHeight="1">
      <c r="A223" s="256" t="str">
        <f>'High Risk Non-Compliant'!B179</f>
        <v/>
      </c>
      <c r="B223" s="257" t="str">
        <f>'High Risk Non-Compliant'!C179</f>
        <v/>
      </c>
      <c r="C223" s="9"/>
      <c r="D223" s="188" t="str">
        <f>VLOOKUP(A223,'High Risk Non-Compliant'!B:K,$E$48,FALSE)</f>
        <v>#N/A</v>
      </c>
      <c r="E223" s="188" t="str">
        <f>VLOOKUP(D223,'Crosswalk Detail'!A:B,2,FALSE)</f>
        <v>#N/A</v>
      </c>
      <c r="F223" s="122"/>
      <c r="G223" s="122"/>
      <c r="H223" s="122"/>
      <c r="I223" s="122"/>
      <c r="J223" s="122"/>
      <c r="K223" s="122"/>
      <c r="L223" s="122"/>
      <c r="M223" s="122"/>
      <c r="N223" s="122"/>
      <c r="O223" s="122"/>
      <c r="P223" s="122"/>
      <c r="Q223" s="122"/>
      <c r="R223" s="122"/>
      <c r="S223" s="122"/>
      <c r="T223" s="122"/>
      <c r="U223" s="122"/>
      <c r="V223" s="122"/>
      <c r="W223" s="122"/>
      <c r="X223" s="122"/>
      <c r="Y223" s="122"/>
      <c r="Z223" s="122"/>
    </row>
    <row r="224" ht="144.0" customHeight="1">
      <c r="A224" s="256" t="str">
        <f>'High Risk Non-Compliant'!B180</f>
        <v/>
      </c>
      <c r="B224" s="257" t="str">
        <f>'High Risk Non-Compliant'!C180</f>
        <v/>
      </c>
      <c r="C224" s="9"/>
      <c r="D224" s="188" t="str">
        <f>VLOOKUP(A224,'High Risk Non-Compliant'!B:K,$E$48,FALSE)</f>
        <v>#N/A</v>
      </c>
      <c r="E224" s="188" t="str">
        <f>VLOOKUP(D224,'Crosswalk Detail'!A:B,2,FALSE)</f>
        <v>#N/A</v>
      </c>
      <c r="F224" s="122"/>
      <c r="G224" s="122"/>
      <c r="H224" s="122"/>
      <c r="I224" s="122"/>
      <c r="J224" s="122"/>
      <c r="K224" s="122"/>
      <c r="L224" s="122"/>
      <c r="M224" s="122"/>
      <c r="N224" s="122"/>
      <c r="O224" s="122"/>
      <c r="P224" s="122"/>
      <c r="Q224" s="122"/>
      <c r="R224" s="122"/>
      <c r="S224" s="122"/>
      <c r="T224" s="122"/>
      <c r="U224" s="122"/>
      <c r="V224" s="122"/>
      <c r="W224" s="122"/>
      <c r="X224" s="122"/>
      <c r="Y224" s="122"/>
      <c r="Z224" s="122"/>
    </row>
    <row r="225" ht="144.0" customHeight="1">
      <c r="A225" s="256" t="str">
        <f>'High Risk Non-Compliant'!B181</f>
        <v/>
      </c>
      <c r="B225" s="257" t="str">
        <f>'High Risk Non-Compliant'!C181</f>
        <v/>
      </c>
      <c r="C225" s="9"/>
      <c r="D225" s="188" t="str">
        <f>VLOOKUP(A225,'High Risk Non-Compliant'!B:K,$E$48,FALSE)</f>
        <v>#N/A</v>
      </c>
      <c r="E225" s="188" t="str">
        <f>VLOOKUP(D225,'Crosswalk Detail'!A:B,2,FALSE)</f>
        <v>#N/A</v>
      </c>
      <c r="F225" s="122"/>
      <c r="G225" s="122"/>
      <c r="H225" s="122"/>
      <c r="I225" s="122"/>
      <c r="J225" s="122"/>
      <c r="K225" s="122"/>
      <c r="L225" s="122"/>
      <c r="M225" s="122"/>
      <c r="N225" s="122"/>
      <c r="O225" s="122"/>
      <c r="P225" s="122"/>
      <c r="Q225" s="122"/>
      <c r="R225" s="122"/>
      <c r="S225" s="122"/>
      <c r="T225" s="122"/>
      <c r="U225" s="122"/>
      <c r="V225" s="122"/>
      <c r="W225" s="122"/>
      <c r="X225" s="122"/>
      <c r="Y225" s="122"/>
      <c r="Z225" s="122"/>
    </row>
    <row r="226" ht="15.75" customHeight="1">
      <c r="A226" s="258" t="str">
        <f>'High Risk Non-Compliant'!B182</f>
        <v/>
      </c>
      <c r="B226" s="259" t="str">
        <f>'High Risk Non-Compliant'!C182</f>
        <v/>
      </c>
      <c r="C226" s="9"/>
      <c r="D226" s="188"/>
      <c r="E226" s="188"/>
      <c r="F226" s="122"/>
      <c r="G226" s="122"/>
      <c r="H226" s="122"/>
      <c r="I226" s="122"/>
      <c r="J226" s="122"/>
      <c r="K226" s="122"/>
      <c r="L226" s="122"/>
      <c r="M226" s="122"/>
      <c r="N226" s="122"/>
      <c r="O226" s="122"/>
      <c r="P226" s="122"/>
      <c r="Q226" s="122"/>
      <c r="R226" s="122"/>
      <c r="S226" s="122"/>
      <c r="T226" s="122"/>
      <c r="U226" s="122"/>
      <c r="V226" s="122"/>
      <c r="W226" s="122"/>
      <c r="X226" s="122"/>
      <c r="Y226" s="122"/>
      <c r="Z226" s="122"/>
    </row>
    <row r="227" ht="29.25" customHeight="1">
      <c r="A227" s="258" t="str">
        <f>'High Risk Non-Compliant'!B183</f>
        <v/>
      </c>
      <c r="B227" s="259" t="str">
        <f>'High Risk Non-Compliant'!C183</f>
        <v/>
      </c>
      <c r="C227" s="9"/>
      <c r="D227" s="188"/>
      <c r="E227" s="188"/>
      <c r="F227" s="122"/>
      <c r="G227" s="122"/>
      <c r="H227" s="122"/>
      <c r="I227" s="122"/>
      <c r="J227" s="122"/>
      <c r="K227" s="122"/>
      <c r="L227" s="122"/>
      <c r="M227" s="122"/>
      <c r="N227" s="122"/>
      <c r="O227" s="122"/>
      <c r="P227" s="122"/>
      <c r="Q227" s="122"/>
      <c r="R227" s="122"/>
      <c r="S227" s="122"/>
      <c r="T227" s="122"/>
      <c r="U227" s="122"/>
      <c r="V227" s="122"/>
      <c r="W227" s="122"/>
      <c r="X227" s="122"/>
      <c r="Y227" s="122"/>
      <c r="Z227" s="122"/>
    </row>
    <row r="228" ht="29.25" customHeight="1">
      <c r="A228" s="258" t="str">
        <f>'High Risk Non-Compliant'!B184</f>
        <v/>
      </c>
      <c r="B228" s="259" t="str">
        <f>'High Risk Non-Compliant'!C184</f>
        <v/>
      </c>
      <c r="C228" s="9"/>
      <c r="D228" s="188"/>
      <c r="E228" s="188"/>
      <c r="F228" s="122"/>
      <c r="G228" s="122"/>
      <c r="H228" s="122"/>
      <c r="I228" s="122"/>
      <c r="J228" s="122"/>
      <c r="K228" s="122"/>
      <c r="L228" s="122"/>
      <c r="M228" s="122"/>
      <c r="N228" s="122"/>
      <c r="O228" s="122"/>
      <c r="P228" s="122"/>
      <c r="Q228" s="122"/>
      <c r="R228" s="122"/>
      <c r="S228" s="122"/>
      <c r="T228" s="122"/>
      <c r="U228" s="122"/>
      <c r="V228" s="122"/>
      <c r="W228" s="122"/>
      <c r="X228" s="122"/>
      <c r="Y228" s="122"/>
      <c r="Z228" s="122"/>
    </row>
    <row r="229" ht="15.75" customHeight="1">
      <c r="A229" s="258" t="str">
        <f>'High Risk Non-Compliant'!B185</f>
        <v/>
      </c>
      <c r="B229" s="259" t="str">
        <f>'High Risk Non-Compliant'!C185</f>
        <v/>
      </c>
      <c r="C229" s="9"/>
      <c r="D229" s="188"/>
      <c r="E229" s="188"/>
      <c r="F229" s="122"/>
      <c r="G229" s="122"/>
      <c r="H229" s="122"/>
      <c r="I229" s="122"/>
      <c r="J229" s="122"/>
      <c r="K229" s="122"/>
      <c r="L229" s="122"/>
      <c r="M229" s="122"/>
      <c r="N229" s="122"/>
      <c r="O229" s="122"/>
      <c r="P229" s="122"/>
      <c r="Q229" s="122"/>
      <c r="R229" s="122"/>
      <c r="S229" s="122"/>
      <c r="T229" s="122"/>
      <c r="U229" s="122"/>
      <c r="V229" s="122"/>
      <c r="W229" s="122"/>
      <c r="X229" s="122"/>
      <c r="Y229" s="122"/>
      <c r="Z229" s="122"/>
    </row>
    <row r="230" ht="29.25" customHeight="1">
      <c r="A230" s="258" t="str">
        <f>'High Risk Non-Compliant'!B186</f>
        <v/>
      </c>
      <c r="B230" s="259" t="str">
        <f>'High Risk Non-Compliant'!C186</f>
        <v/>
      </c>
      <c r="C230" s="9"/>
      <c r="D230" s="188"/>
      <c r="E230" s="188"/>
      <c r="F230" s="122"/>
      <c r="G230" s="122"/>
      <c r="H230" s="122"/>
      <c r="I230" s="122"/>
      <c r="J230" s="122"/>
      <c r="K230" s="122"/>
      <c r="L230" s="122"/>
      <c r="M230" s="122"/>
      <c r="N230" s="122"/>
      <c r="O230" s="122"/>
      <c r="P230" s="122"/>
      <c r="Q230" s="122"/>
      <c r="R230" s="122"/>
      <c r="S230" s="122"/>
      <c r="T230" s="122"/>
      <c r="U230" s="122"/>
      <c r="V230" s="122"/>
      <c r="W230" s="122"/>
      <c r="X230" s="122"/>
      <c r="Y230" s="122"/>
      <c r="Z230" s="122"/>
    </row>
    <row r="231" ht="29.25" customHeight="1">
      <c r="A231" s="258" t="str">
        <f>'High Risk Non-Compliant'!B187</f>
        <v/>
      </c>
      <c r="B231" s="259" t="str">
        <f>'High Risk Non-Compliant'!C187</f>
        <v/>
      </c>
      <c r="C231" s="9"/>
      <c r="D231" s="188"/>
      <c r="E231" s="188"/>
      <c r="F231" s="122"/>
      <c r="G231" s="122"/>
      <c r="H231" s="122"/>
      <c r="I231" s="122"/>
      <c r="J231" s="122"/>
      <c r="K231" s="122"/>
      <c r="L231" s="122"/>
      <c r="M231" s="122"/>
      <c r="N231" s="122"/>
      <c r="O231" s="122"/>
      <c r="P231" s="122"/>
      <c r="Q231" s="122"/>
      <c r="R231" s="122"/>
      <c r="S231" s="122"/>
      <c r="T231" s="122"/>
      <c r="U231" s="122"/>
      <c r="V231" s="122"/>
      <c r="W231" s="122"/>
      <c r="X231" s="122"/>
      <c r="Y231" s="122"/>
      <c r="Z231" s="122"/>
    </row>
    <row r="232" ht="43.5" customHeight="1">
      <c r="A232" s="258" t="str">
        <f>'High Risk Non-Compliant'!B188</f>
        <v/>
      </c>
      <c r="B232" s="259" t="str">
        <f>'High Risk Non-Compliant'!C188</f>
        <v/>
      </c>
      <c r="C232" s="9"/>
      <c r="D232" s="188"/>
      <c r="E232" s="188"/>
      <c r="F232" s="122"/>
      <c r="G232" s="122"/>
      <c r="H232" s="122"/>
      <c r="I232" s="122"/>
      <c r="J232" s="122"/>
      <c r="K232" s="122"/>
      <c r="L232" s="122"/>
      <c r="M232" s="122"/>
      <c r="N232" s="122"/>
      <c r="O232" s="122"/>
      <c r="P232" s="122"/>
      <c r="Q232" s="122"/>
      <c r="R232" s="122"/>
      <c r="S232" s="122"/>
      <c r="T232" s="122"/>
      <c r="U232" s="122"/>
      <c r="V232" s="122"/>
      <c r="W232" s="122"/>
      <c r="X232" s="122"/>
      <c r="Y232" s="122"/>
      <c r="Z232" s="122"/>
    </row>
    <row r="233" ht="15.75" customHeight="1">
      <c r="A233" s="258" t="str">
        <f>'High Risk Non-Compliant'!B189</f>
        <v/>
      </c>
      <c r="B233" s="259" t="str">
        <f>'High Risk Non-Compliant'!C189</f>
        <v/>
      </c>
      <c r="C233" s="9"/>
      <c r="D233" s="188"/>
      <c r="E233" s="188"/>
      <c r="F233" s="122"/>
      <c r="G233" s="122"/>
      <c r="H233" s="122"/>
      <c r="I233" s="122"/>
      <c r="J233" s="122"/>
      <c r="K233" s="122"/>
      <c r="L233" s="122"/>
      <c r="M233" s="122"/>
      <c r="N233" s="122"/>
      <c r="O233" s="122"/>
      <c r="P233" s="122"/>
      <c r="Q233" s="122"/>
      <c r="R233" s="122"/>
      <c r="S233" s="122"/>
      <c r="T233" s="122"/>
      <c r="U233" s="122"/>
      <c r="V233" s="122"/>
      <c r="W233" s="122"/>
      <c r="X233" s="122"/>
      <c r="Y233" s="122"/>
      <c r="Z233" s="122"/>
    </row>
    <row r="234" ht="15.75" customHeight="1">
      <c r="A234" s="258" t="str">
        <f>'High Risk Non-Compliant'!B190</f>
        <v/>
      </c>
      <c r="B234" s="259" t="str">
        <f>'High Risk Non-Compliant'!C190</f>
        <v/>
      </c>
      <c r="C234" s="9"/>
      <c r="D234" s="188"/>
      <c r="E234" s="188"/>
      <c r="F234" s="122"/>
      <c r="G234" s="122"/>
      <c r="H234" s="122"/>
      <c r="I234" s="122"/>
      <c r="J234" s="122"/>
      <c r="K234" s="122"/>
      <c r="L234" s="122"/>
      <c r="M234" s="122"/>
      <c r="N234" s="122"/>
      <c r="O234" s="122"/>
      <c r="P234" s="122"/>
      <c r="Q234" s="122"/>
      <c r="R234" s="122"/>
      <c r="S234" s="122"/>
      <c r="T234" s="122"/>
      <c r="U234" s="122"/>
      <c r="V234" s="122"/>
      <c r="W234" s="122"/>
      <c r="X234" s="122"/>
      <c r="Y234" s="122"/>
      <c r="Z234" s="122"/>
    </row>
    <row r="235" ht="15.75" customHeight="1">
      <c r="A235" s="258" t="str">
        <f>'High Risk Non-Compliant'!B191</f>
        <v/>
      </c>
      <c r="B235" s="259" t="str">
        <f>'High Risk Non-Compliant'!C191</f>
        <v/>
      </c>
      <c r="C235" s="9"/>
      <c r="D235" s="188"/>
      <c r="E235" s="188"/>
      <c r="F235" s="122"/>
      <c r="G235" s="122"/>
      <c r="H235" s="122"/>
      <c r="I235" s="122"/>
      <c r="J235" s="122"/>
      <c r="K235" s="122"/>
      <c r="L235" s="122"/>
      <c r="M235" s="122"/>
      <c r="N235" s="122"/>
      <c r="O235" s="122"/>
      <c r="P235" s="122"/>
      <c r="Q235" s="122"/>
      <c r="R235" s="122"/>
      <c r="S235" s="122"/>
      <c r="T235" s="122"/>
      <c r="U235" s="122"/>
      <c r="V235" s="122"/>
      <c r="W235" s="122"/>
      <c r="X235" s="122"/>
      <c r="Y235" s="122"/>
      <c r="Z235" s="122"/>
    </row>
    <row r="236" ht="15.75" customHeight="1">
      <c r="A236" s="258" t="str">
        <f>'High Risk Non-Compliant'!B192</f>
        <v/>
      </c>
      <c r="B236" s="259" t="str">
        <f>'High Risk Non-Compliant'!C192</f>
        <v/>
      </c>
      <c r="C236" s="9"/>
      <c r="D236" s="188"/>
      <c r="E236" s="188"/>
      <c r="F236" s="122"/>
      <c r="G236" s="122"/>
      <c r="H236" s="122"/>
      <c r="I236" s="122"/>
      <c r="J236" s="122"/>
      <c r="K236" s="122"/>
      <c r="L236" s="122"/>
      <c r="M236" s="122"/>
      <c r="N236" s="122"/>
      <c r="O236" s="122"/>
      <c r="P236" s="122"/>
      <c r="Q236" s="122"/>
      <c r="R236" s="122"/>
      <c r="S236" s="122"/>
      <c r="T236" s="122"/>
      <c r="U236" s="122"/>
      <c r="V236" s="122"/>
      <c r="W236" s="122"/>
      <c r="X236" s="122"/>
      <c r="Y236" s="122"/>
      <c r="Z236" s="122"/>
    </row>
    <row r="237" ht="15.75" customHeight="1">
      <c r="A237" s="258" t="str">
        <f>'High Risk Non-Compliant'!B193</f>
        <v/>
      </c>
      <c r="B237" s="259" t="str">
        <f>'High Risk Non-Compliant'!C193</f>
        <v/>
      </c>
      <c r="C237" s="9"/>
      <c r="D237" s="188"/>
      <c r="E237" s="188"/>
      <c r="F237" s="122"/>
      <c r="G237" s="122"/>
      <c r="H237" s="122"/>
      <c r="I237" s="122"/>
      <c r="J237" s="122"/>
      <c r="K237" s="122"/>
      <c r="L237" s="122"/>
      <c r="M237" s="122"/>
      <c r="N237" s="122"/>
      <c r="O237" s="122"/>
      <c r="P237" s="122"/>
      <c r="Q237" s="122"/>
      <c r="R237" s="122"/>
      <c r="S237" s="122"/>
      <c r="T237" s="122"/>
      <c r="U237" s="122"/>
      <c r="V237" s="122"/>
      <c r="W237" s="122"/>
      <c r="X237" s="122"/>
      <c r="Y237" s="122"/>
      <c r="Z237" s="122"/>
    </row>
    <row r="238" ht="15.75" customHeight="1">
      <c r="A238" s="258" t="str">
        <f>'High Risk Non-Compliant'!B194</f>
        <v/>
      </c>
      <c r="B238" s="259" t="str">
        <f>'High Risk Non-Compliant'!C194</f>
        <v/>
      </c>
      <c r="C238" s="9"/>
      <c r="D238" s="188"/>
      <c r="E238" s="188"/>
      <c r="F238" s="122"/>
      <c r="G238" s="122"/>
      <c r="H238" s="122"/>
      <c r="I238" s="122"/>
      <c r="J238" s="122"/>
      <c r="K238" s="122"/>
      <c r="L238" s="122"/>
      <c r="M238" s="122"/>
      <c r="N238" s="122"/>
      <c r="O238" s="122"/>
      <c r="P238" s="122"/>
      <c r="Q238" s="122"/>
      <c r="R238" s="122"/>
      <c r="S238" s="122"/>
      <c r="T238" s="122"/>
      <c r="U238" s="122"/>
      <c r="V238" s="122"/>
      <c r="W238" s="122"/>
      <c r="X238" s="122"/>
      <c r="Y238" s="122"/>
      <c r="Z238" s="122"/>
    </row>
    <row r="239" ht="15.75" customHeight="1">
      <c r="A239" s="258" t="str">
        <f>'High Risk Non-Compliant'!B195</f>
        <v/>
      </c>
      <c r="B239" s="259" t="str">
        <f>'High Risk Non-Compliant'!C195</f>
        <v/>
      </c>
      <c r="C239" s="9"/>
      <c r="D239" s="188"/>
      <c r="E239" s="188"/>
      <c r="F239" s="122"/>
      <c r="G239" s="122"/>
      <c r="H239" s="122"/>
      <c r="I239" s="122"/>
      <c r="J239" s="122"/>
      <c r="K239" s="122"/>
      <c r="L239" s="122"/>
      <c r="M239" s="122"/>
      <c r="N239" s="122"/>
      <c r="O239" s="122"/>
      <c r="P239" s="122"/>
      <c r="Q239" s="122"/>
      <c r="R239" s="122"/>
      <c r="S239" s="122"/>
      <c r="T239" s="122"/>
      <c r="U239" s="122"/>
      <c r="V239" s="122"/>
      <c r="W239" s="122"/>
      <c r="X239" s="122"/>
      <c r="Y239" s="122"/>
      <c r="Z239" s="122"/>
    </row>
    <row r="240" ht="15.75" customHeight="1">
      <c r="A240" s="258" t="str">
        <f>'High Risk Non-Compliant'!B196</f>
        <v/>
      </c>
      <c r="B240" s="259" t="str">
        <f>'High Risk Non-Compliant'!C196</f>
        <v/>
      </c>
      <c r="C240" s="9"/>
      <c r="D240" s="188"/>
      <c r="E240" s="188"/>
      <c r="F240" s="122"/>
      <c r="G240" s="122"/>
      <c r="H240" s="122"/>
      <c r="I240" s="122"/>
      <c r="J240" s="122"/>
      <c r="K240" s="122"/>
      <c r="L240" s="122"/>
      <c r="M240" s="122"/>
      <c r="N240" s="122"/>
      <c r="O240" s="122"/>
      <c r="P240" s="122"/>
      <c r="Q240" s="122"/>
      <c r="R240" s="122"/>
      <c r="S240" s="122"/>
      <c r="T240" s="122"/>
      <c r="U240" s="122"/>
      <c r="V240" s="122"/>
      <c r="W240" s="122"/>
      <c r="X240" s="122"/>
      <c r="Y240" s="122"/>
      <c r="Z240" s="122"/>
    </row>
    <row r="241" ht="15.75" customHeight="1">
      <c r="A241" s="258" t="str">
        <f>'High Risk Non-Compliant'!B197</f>
        <v/>
      </c>
      <c r="B241" s="259" t="str">
        <f>'High Risk Non-Compliant'!C197</f>
        <v/>
      </c>
      <c r="C241" s="9"/>
      <c r="D241" s="188"/>
      <c r="E241" s="188"/>
      <c r="F241" s="122"/>
      <c r="G241" s="122"/>
      <c r="H241" s="122"/>
      <c r="I241" s="122"/>
      <c r="J241" s="122"/>
      <c r="K241" s="122"/>
      <c r="L241" s="122"/>
      <c r="M241" s="122"/>
      <c r="N241" s="122"/>
      <c r="O241" s="122"/>
      <c r="P241" s="122"/>
      <c r="Q241" s="122"/>
      <c r="R241" s="122"/>
      <c r="S241" s="122"/>
      <c r="T241" s="122"/>
      <c r="U241" s="122"/>
      <c r="V241" s="122"/>
      <c r="W241" s="122"/>
      <c r="X241" s="122"/>
      <c r="Y241" s="122"/>
      <c r="Z241" s="122"/>
    </row>
    <row r="242" ht="15.75" customHeight="1">
      <c r="A242" s="258" t="str">
        <f>'High Risk Non-Compliant'!B198</f>
        <v/>
      </c>
      <c r="B242" s="259" t="str">
        <f>'High Risk Non-Compliant'!C198</f>
        <v/>
      </c>
      <c r="C242" s="9"/>
      <c r="D242" s="188"/>
      <c r="E242" s="188"/>
      <c r="F242" s="122"/>
      <c r="G242" s="122"/>
      <c r="H242" s="122"/>
      <c r="I242" s="122"/>
      <c r="J242" s="122"/>
      <c r="K242" s="122"/>
      <c r="L242" s="122"/>
      <c r="M242" s="122"/>
      <c r="N242" s="122"/>
      <c r="O242" s="122"/>
      <c r="P242" s="122"/>
      <c r="Q242" s="122"/>
      <c r="R242" s="122"/>
      <c r="S242" s="122"/>
      <c r="T242" s="122"/>
      <c r="U242" s="122"/>
      <c r="V242" s="122"/>
      <c r="W242" s="122"/>
      <c r="X242" s="122"/>
      <c r="Y242" s="122"/>
      <c r="Z242" s="122"/>
    </row>
    <row r="243" ht="29.25" customHeight="1">
      <c r="A243" s="258" t="str">
        <f>'High Risk Non-Compliant'!B199</f>
        <v/>
      </c>
      <c r="B243" s="259" t="str">
        <f>'High Risk Non-Compliant'!C199</f>
        <v/>
      </c>
      <c r="C243" s="9"/>
      <c r="D243" s="188"/>
      <c r="E243" s="188"/>
      <c r="F243" s="122"/>
      <c r="G243" s="122"/>
      <c r="H243" s="122"/>
      <c r="I243" s="122"/>
      <c r="J243" s="122"/>
      <c r="K243" s="122"/>
      <c r="L243" s="122"/>
      <c r="M243" s="122"/>
      <c r="N243" s="122"/>
      <c r="O243" s="122"/>
      <c r="P243" s="122"/>
      <c r="Q243" s="122"/>
      <c r="R243" s="122"/>
      <c r="S243" s="122"/>
      <c r="T243" s="122"/>
      <c r="U243" s="122"/>
      <c r="V243" s="122"/>
      <c r="W243" s="122"/>
      <c r="X243" s="122"/>
      <c r="Y243" s="122"/>
      <c r="Z243" s="122"/>
    </row>
    <row r="244" ht="29.25" customHeight="1">
      <c r="A244" s="258" t="str">
        <f>'High Risk Non-Compliant'!B200</f>
        <v/>
      </c>
      <c r="B244" s="259" t="str">
        <f>'High Risk Non-Compliant'!C200</f>
        <v/>
      </c>
      <c r="C244" s="9"/>
      <c r="D244" s="188"/>
      <c r="E244" s="188"/>
      <c r="F244" s="122"/>
      <c r="G244" s="122"/>
      <c r="H244" s="122"/>
      <c r="I244" s="122"/>
      <c r="J244" s="122"/>
      <c r="K244" s="122"/>
      <c r="L244" s="122"/>
      <c r="M244" s="122"/>
      <c r="N244" s="122"/>
      <c r="O244" s="122"/>
      <c r="P244" s="122"/>
      <c r="Q244" s="122"/>
      <c r="R244" s="122"/>
      <c r="S244" s="122"/>
      <c r="T244" s="122"/>
      <c r="U244" s="122"/>
      <c r="V244" s="122"/>
      <c r="W244" s="122"/>
      <c r="X244" s="122"/>
      <c r="Y244" s="122"/>
      <c r="Z244" s="122"/>
    </row>
    <row r="245" ht="58.5" customHeight="1">
      <c r="A245" s="258" t="str">
        <f>'High Risk Non-Compliant'!B201</f>
        <v/>
      </c>
      <c r="B245" s="259" t="str">
        <f>'High Risk Non-Compliant'!C201</f>
        <v/>
      </c>
      <c r="C245" s="9"/>
      <c r="D245" s="188"/>
      <c r="E245" s="188"/>
      <c r="F245" s="122"/>
      <c r="G245" s="122"/>
      <c r="H245" s="122"/>
      <c r="I245" s="122"/>
      <c r="J245" s="122"/>
      <c r="K245" s="122"/>
      <c r="L245" s="122"/>
      <c r="M245" s="122"/>
      <c r="N245" s="122"/>
      <c r="O245" s="122"/>
      <c r="P245" s="122"/>
      <c r="Q245" s="122"/>
      <c r="R245" s="122"/>
      <c r="S245" s="122"/>
      <c r="T245" s="122"/>
      <c r="U245" s="122"/>
      <c r="V245" s="122"/>
      <c r="W245" s="122"/>
      <c r="X245" s="122"/>
      <c r="Y245" s="122"/>
      <c r="Z245" s="122"/>
    </row>
    <row r="246" ht="43.5" customHeight="1">
      <c r="A246" s="258" t="str">
        <f>'High Risk Non-Compliant'!B202</f>
        <v/>
      </c>
      <c r="B246" s="259" t="str">
        <f>'High Risk Non-Compliant'!C202</f>
        <v/>
      </c>
      <c r="C246" s="9"/>
      <c r="D246" s="188"/>
      <c r="E246" s="188"/>
      <c r="F246" s="122"/>
      <c r="G246" s="122"/>
      <c r="H246" s="122"/>
      <c r="I246" s="122"/>
      <c r="J246" s="122"/>
      <c r="K246" s="122"/>
      <c r="L246" s="122"/>
      <c r="M246" s="122"/>
      <c r="N246" s="122"/>
      <c r="O246" s="122"/>
      <c r="P246" s="122"/>
      <c r="Q246" s="122"/>
      <c r="R246" s="122"/>
      <c r="S246" s="122"/>
      <c r="T246" s="122"/>
      <c r="U246" s="122"/>
      <c r="V246" s="122"/>
      <c r="W246" s="122"/>
      <c r="X246" s="122"/>
      <c r="Y246" s="122"/>
      <c r="Z246" s="122"/>
    </row>
    <row r="247" ht="29.25" customHeight="1">
      <c r="A247" s="258" t="str">
        <f>'High Risk Non-Compliant'!B203</f>
        <v/>
      </c>
      <c r="B247" s="259" t="str">
        <f>'High Risk Non-Compliant'!C203</f>
        <v/>
      </c>
      <c r="C247" s="9"/>
      <c r="D247" s="188"/>
      <c r="E247" s="188"/>
      <c r="F247" s="122"/>
      <c r="G247" s="122"/>
      <c r="H247" s="122"/>
      <c r="I247" s="122"/>
      <c r="J247" s="122"/>
      <c r="K247" s="122"/>
      <c r="L247" s="122"/>
      <c r="M247" s="122"/>
      <c r="N247" s="122"/>
      <c r="O247" s="122"/>
      <c r="P247" s="122"/>
      <c r="Q247" s="122"/>
      <c r="R247" s="122"/>
      <c r="S247" s="122"/>
      <c r="T247" s="122"/>
      <c r="U247" s="122"/>
      <c r="V247" s="122"/>
      <c r="W247" s="122"/>
      <c r="X247" s="122"/>
      <c r="Y247" s="122"/>
      <c r="Z247" s="122"/>
    </row>
    <row r="248" ht="43.5" customHeight="1">
      <c r="A248" s="258" t="str">
        <f>'High Risk Non-Compliant'!B204</f>
        <v/>
      </c>
      <c r="B248" s="259" t="str">
        <f>'High Risk Non-Compliant'!C204</f>
        <v/>
      </c>
      <c r="C248" s="9"/>
      <c r="D248" s="188"/>
      <c r="E248" s="188"/>
      <c r="F248" s="122"/>
      <c r="G248" s="122"/>
      <c r="H248" s="122"/>
      <c r="I248" s="122"/>
      <c r="J248" s="122"/>
      <c r="K248" s="122"/>
      <c r="L248" s="122"/>
      <c r="M248" s="122"/>
      <c r="N248" s="122"/>
      <c r="O248" s="122"/>
      <c r="P248" s="122"/>
      <c r="Q248" s="122"/>
      <c r="R248" s="122"/>
      <c r="S248" s="122"/>
      <c r="T248" s="122"/>
      <c r="U248" s="122"/>
      <c r="V248" s="122"/>
      <c r="W248" s="122"/>
      <c r="X248" s="122"/>
      <c r="Y248" s="122"/>
      <c r="Z248" s="122"/>
    </row>
    <row r="249" ht="29.25" customHeight="1">
      <c r="A249" s="258" t="str">
        <f>'High Risk Non-Compliant'!B205</f>
        <v/>
      </c>
      <c r="B249" s="259" t="str">
        <f>'High Risk Non-Compliant'!C205</f>
        <v/>
      </c>
      <c r="C249" s="9"/>
      <c r="D249" s="188"/>
      <c r="E249" s="188"/>
      <c r="F249" s="122"/>
      <c r="G249" s="122"/>
      <c r="H249" s="122"/>
      <c r="I249" s="122"/>
      <c r="J249" s="122"/>
      <c r="K249" s="122"/>
      <c r="L249" s="122"/>
      <c r="M249" s="122"/>
      <c r="N249" s="122"/>
      <c r="O249" s="122"/>
      <c r="P249" s="122"/>
      <c r="Q249" s="122"/>
      <c r="R249" s="122"/>
      <c r="S249" s="122"/>
      <c r="T249" s="122"/>
      <c r="U249" s="122"/>
      <c r="V249" s="122"/>
      <c r="W249" s="122"/>
      <c r="X249" s="122"/>
      <c r="Y249" s="122"/>
      <c r="Z249" s="122"/>
    </row>
    <row r="250" ht="175.5" customHeight="1">
      <c r="A250" s="258" t="str">
        <f>'High Risk Non-Compliant'!B206</f>
        <v/>
      </c>
      <c r="B250" s="259" t="str">
        <f>'High Risk Non-Compliant'!C206</f>
        <v/>
      </c>
      <c r="C250" s="9"/>
      <c r="D250" s="188"/>
      <c r="E250" s="188"/>
      <c r="F250" s="122"/>
      <c r="G250" s="122"/>
      <c r="H250" s="122"/>
      <c r="I250" s="122"/>
      <c r="J250" s="122"/>
      <c r="K250" s="122"/>
      <c r="L250" s="122"/>
      <c r="M250" s="122"/>
      <c r="N250" s="122"/>
      <c r="O250" s="122"/>
      <c r="P250" s="122"/>
      <c r="Q250" s="122"/>
      <c r="R250" s="122"/>
      <c r="S250" s="122"/>
      <c r="T250" s="122"/>
      <c r="U250" s="122"/>
      <c r="V250" s="122"/>
      <c r="W250" s="122"/>
      <c r="X250" s="122"/>
      <c r="Y250" s="122"/>
      <c r="Z250" s="122"/>
    </row>
    <row r="251" ht="72.75" customHeight="1">
      <c r="A251" s="258" t="str">
        <f>'High Risk Non-Compliant'!B207</f>
        <v/>
      </c>
      <c r="B251" s="259" t="str">
        <f>'High Risk Non-Compliant'!C207</f>
        <v/>
      </c>
      <c r="C251" s="9"/>
      <c r="D251" s="188"/>
      <c r="E251" s="188"/>
      <c r="F251" s="122"/>
      <c r="G251" s="122"/>
      <c r="H251" s="122"/>
      <c r="I251" s="122"/>
      <c r="J251" s="122"/>
      <c r="K251" s="122"/>
      <c r="L251" s="122"/>
      <c r="M251" s="122"/>
      <c r="N251" s="122"/>
      <c r="O251" s="122"/>
      <c r="P251" s="122"/>
      <c r="Q251" s="122"/>
      <c r="R251" s="122"/>
      <c r="S251" s="122"/>
      <c r="T251" s="122"/>
      <c r="U251" s="122"/>
      <c r="V251" s="122"/>
      <c r="W251" s="122"/>
      <c r="X251" s="122"/>
      <c r="Y251" s="122"/>
      <c r="Z251" s="122"/>
    </row>
    <row r="252" ht="87.75" customHeight="1">
      <c r="A252" s="258" t="str">
        <f>'High Risk Non-Compliant'!B208</f>
        <v/>
      </c>
      <c r="B252" s="259" t="str">
        <f>'High Risk Non-Compliant'!C208</f>
        <v/>
      </c>
      <c r="C252" s="9"/>
      <c r="D252" s="188"/>
      <c r="E252" s="188"/>
      <c r="F252" s="122"/>
      <c r="G252" s="122"/>
      <c r="H252" s="122"/>
      <c r="I252" s="122"/>
      <c r="J252" s="122"/>
      <c r="K252" s="122"/>
      <c r="L252" s="122"/>
      <c r="M252" s="122"/>
      <c r="N252" s="122"/>
      <c r="O252" s="122"/>
      <c r="P252" s="122"/>
      <c r="Q252" s="122"/>
      <c r="R252" s="122"/>
      <c r="S252" s="122"/>
      <c r="T252" s="122"/>
      <c r="U252" s="122"/>
      <c r="V252" s="122"/>
      <c r="W252" s="122"/>
      <c r="X252" s="122"/>
      <c r="Y252" s="122"/>
      <c r="Z252" s="122"/>
    </row>
    <row r="253" ht="15.75" customHeight="1">
      <c r="A253" s="258" t="str">
        <f>'High Risk Non-Compliant'!B209</f>
        <v/>
      </c>
      <c r="B253" s="259" t="str">
        <f>'High Risk Non-Compliant'!C209</f>
        <v/>
      </c>
      <c r="C253" s="9"/>
      <c r="D253" s="188"/>
      <c r="E253" s="188"/>
      <c r="F253" s="122"/>
      <c r="G253" s="122"/>
      <c r="H253" s="122"/>
      <c r="I253" s="122"/>
      <c r="J253" s="122"/>
      <c r="K253" s="122"/>
      <c r="L253" s="122"/>
      <c r="M253" s="122"/>
      <c r="N253" s="122"/>
      <c r="O253" s="122"/>
      <c r="P253" s="122"/>
      <c r="Q253" s="122"/>
      <c r="R253" s="122"/>
      <c r="S253" s="122"/>
      <c r="T253" s="122"/>
      <c r="U253" s="122"/>
      <c r="V253" s="122"/>
      <c r="W253" s="122"/>
      <c r="X253" s="122"/>
      <c r="Y253" s="122"/>
      <c r="Z253" s="122"/>
    </row>
    <row r="254" ht="29.25" customHeight="1">
      <c r="A254" s="258" t="str">
        <f>'High Risk Non-Compliant'!B210</f>
        <v/>
      </c>
      <c r="B254" s="259" t="str">
        <f>'High Risk Non-Compliant'!C210</f>
        <v/>
      </c>
      <c r="C254" s="9"/>
      <c r="D254" s="188"/>
      <c r="E254" s="188"/>
      <c r="F254" s="122"/>
      <c r="G254" s="122"/>
      <c r="H254" s="122"/>
      <c r="I254" s="122"/>
      <c r="J254" s="122"/>
      <c r="K254" s="122"/>
      <c r="L254" s="122"/>
      <c r="M254" s="122"/>
      <c r="N254" s="122"/>
      <c r="O254" s="122"/>
      <c r="P254" s="122"/>
      <c r="Q254" s="122"/>
      <c r="R254" s="122"/>
      <c r="S254" s="122"/>
      <c r="T254" s="122"/>
      <c r="U254" s="122"/>
      <c r="V254" s="122"/>
      <c r="W254" s="122"/>
      <c r="X254" s="122"/>
      <c r="Y254" s="122"/>
      <c r="Z254" s="122"/>
    </row>
    <row r="255" ht="15.75" customHeight="1">
      <c r="A255" s="258" t="str">
        <f>'High Risk Non-Compliant'!B211</f>
        <v/>
      </c>
      <c r="B255" s="259" t="str">
        <f>'High Risk Non-Compliant'!C211</f>
        <v/>
      </c>
      <c r="C255" s="9"/>
      <c r="D255" s="188"/>
      <c r="E255" s="188"/>
      <c r="F255" s="122"/>
      <c r="G255" s="122"/>
      <c r="H255" s="122"/>
      <c r="I255" s="122"/>
      <c r="J255" s="122"/>
      <c r="K255" s="122"/>
      <c r="L255" s="122"/>
      <c r="M255" s="122"/>
      <c r="N255" s="122"/>
      <c r="O255" s="122"/>
      <c r="P255" s="122"/>
      <c r="Q255" s="122"/>
      <c r="R255" s="122"/>
      <c r="S255" s="122"/>
      <c r="T255" s="122"/>
      <c r="U255" s="122"/>
      <c r="V255" s="122"/>
      <c r="W255" s="122"/>
      <c r="X255" s="122"/>
      <c r="Y255" s="122"/>
      <c r="Z255" s="122"/>
    </row>
    <row r="256" ht="15.75" customHeight="1">
      <c r="A256" s="258" t="str">
        <f>'High Risk Non-Compliant'!B212</f>
        <v/>
      </c>
      <c r="B256" s="259" t="str">
        <f>'High Risk Non-Compliant'!C212</f>
        <v/>
      </c>
      <c r="C256" s="9"/>
      <c r="D256" s="188"/>
      <c r="E256" s="188"/>
      <c r="F256" s="122"/>
      <c r="G256" s="122"/>
      <c r="H256" s="122"/>
      <c r="I256" s="122"/>
      <c r="J256" s="122"/>
      <c r="K256" s="122"/>
      <c r="L256" s="122"/>
      <c r="M256" s="122"/>
      <c r="N256" s="122"/>
      <c r="O256" s="122"/>
      <c r="P256" s="122"/>
      <c r="Q256" s="122"/>
      <c r="R256" s="122"/>
      <c r="S256" s="122"/>
      <c r="T256" s="122"/>
      <c r="U256" s="122"/>
      <c r="V256" s="122"/>
      <c r="W256" s="122"/>
      <c r="X256" s="122"/>
      <c r="Y256" s="122"/>
      <c r="Z256" s="122"/>
    </row>
    <row r="257" ht="15.75" customHeight="1">
      <c r="A257" s="258" t="str">
        <f>'High Risk Non-Compliant'!B213</f>
        <v/>
      </c>
      <c r="B257" s="259" t="str">
        <f>'High Risk Non-Compliant'!C213</f>
        <v/>
      </c>
      <c r="C257" s="9"/>
      <c r="D257" s="188"/>
      <c r="E257" s="188"/>
      <c r="F257" s="122"/>
      <c r="G257" s="122"/>
      <c r="H257" s="122"/>
      <c r="I257" s="122"/>
      <c r="J257" s="122"/>
      <c r="K257" s="122"/>
      <c r="L257" s="122"/>
      <c r="M257" s="122"/>
      <c r="N257" s="122"/>
      <c r="O257" s="122"/>
      <c r="P257" s="122"/>
      <c r="Q257" s="122"/>
      <c r="R257" s="122"/>
      <c r="S257" s="122"/>
      <c r="T257" s="122"/>
      <c r="U257" s="122"/>
      <c r="V257" s="122"/>
      <c r="W257" s="122"/>
      <c r="X257" s="122"/>
      <c r="Y257" s="122"/>
      <c r="Z257" s="122"/>
    </row>
    <row r="258" ht="15.75" customHeight="1">
      <c r="A258" s="258" t="str">
        <f>'High Risk Non-Compliant'!B214</f>
        <v/>
      </c>
      <c r="B258" s="259" t="str">
        <f>'High Risk Non-Compliant'!C214</f>
        <v/>
      </c>
      <c r="C258" s="9"/>
      <c r="D258" s="188"/>
      <c r="E258" s="188"/>
      <c r="F258" s="122"/>
      <c r="G258" s="122"/>
      <c r="H258" s="122"/>
      <c r="I258" s="122"/>
      <c r="J258" s="122"/>
      <c r="K258" s="122"/>
      <c r="L258" s="122"/>
      <c r="M258" s="122"/>
      <c r="N258" s="122"/>
      <c r="O258" s="122"/>
      <c r="P258" s="122"/>
      <c r="Q258" s="122"/>
      <c r="R258" s="122"/>
      <c r="S258" s="122"/>
      <c r="T258" s="122"/>
      <c r="U258" s="122"/>
      <c r="V258" s="122"/>
      <c r="W258" s="122"/>
      <c r="X258" s="122"/>
      <c r="Y258" s="122"/>
      <c r="Z258" s="122"/>
    </row>
    <row r="259" ht="15.75" customHeight="1">
      <c r="A259" s="258" t="str">
        <f>'High Risk Non-Compliant'!B215</f>
        <v/>
      </c>
      <c r="B259" s="259" t="str">
        <f>'High Risk Non-Compliant'!C215</f>
        <v/>
      </c>
      <c r="C259" s="9"/>
      <c r="D259" s="188"/>
      <c r="E259" s="188"/>
      <c r="F259" s="122"/>
      <c r="G259" s="122"/>
      <c r="H259" s="122"/>
      <c r="I259" s="122"/>
      <c r="J259" s="122"/>
      <c r="K259" s="122"/>
      <c r="L259" s="122"/>
      <c r="M259" s="122"/>
      <c r="N259" s="122"/>
      <c r="O259" s="122"/>
      <c r="P259" s="122"/>
      <c r="Q259" s="122"/>
      <c r="R259" s="122"/>
      <c r="S259" s="122"/>
      <c r="T259" s="122"/>
      <c r="U259" s="122"/>
      <c r="V259" s="122"/>
      <c r="W259" s="122"/>
      <c r="X259" s="122"/>
      <c r="Y259" s="122"/>
      <c r="Z259" s="122"/>
    </row>
    <row r="260" ht="15.75" customHeight="1">
      <c r="A260" s="258" t="str">
        <f>'High Risk Non-Compliant'!B216</f>
        <v/>
      </c>
      <c r="B260" s="259" t="str">
        <f>'High Risk Non-Compliant'!C216</f>
        <v/>
      </c>
      <c r="C260" s="9"/>
      <c r="D260" s="188"/>
      <c r="E260" s="188"/>
      <c r="F260" s="122"/>
      <c r="G260" s="122"/>
      <c r="H260" s="122"/>
      <c r="I260" s="122"/>
      <c r="J260" s="122"/>
      <c r="K260" s="122"/>
      <c r="L260" s="122"/>
      <c r="M260" s="122"/>
      <c r="N260" s="122"/>
      <c r="O260" s="122"/>
      <c r="P260" s="122"/>
      <c r="Q260" s="122"/>
      <c r="R260" s="122"/>
      <c r="S260" s="122"/>
      <c r="T260" s="122"/>
      <c r="U260" s="122"/>
      <c r="V260" s="122"/>
      <c r="W260" s="122"/>
      <c r="X260" s="122"/>
      <c r="Y260" s="122"/>
      <c r="Z260" s="122"/>
    </row>
    <row r="261" ht="15.75" customHeight="1">
      <c r="A261" s="258" t="str">
        <f>'High Risk Non-Compliant'!B217</f>
        <v/>
      </c>
      <c r="B261" s="259" t="str">
        <f>'High Risk Non-Compliant'!C217</f>
        <v/>
      </c>
      <c r="C261" s="9"/>
      <c r="D261" s="188"/>
      <c r="E261" s="188"/>
      <c r="F261" s="122"/>
      <c r="G261" s="122"/>
      <c r="H261" s="122"/>
      <c r="I261" s="122"/>
      <c r="J261" s="122"/>
      <c r="K261" s="122"/>
      <c r="L261" s="122"/>
      <c r="M261" s="122"/>
      <c r="N261" s="122"/>
      <c r="O261" s="122"/>
      <c r="P261" s="122"/>
      <c r="Q261" s="122"/>
      <c r="R261" s="122"/>
      <c r="S261" s="122"/>
      <c r="T261" s="122"/>
      <c r="U261" s="122"/>
      <c r="V261" s="122"/>
      <c r="W261" s="122"/>
      <c r="X261" s="122"/>
      <c r="Y261" s="122"/>
      <c r="Z261" s="122"/>
    </row>
    <row r="262" ht="15.75" customHeight="1">
      <c r="A262" s="258" t="str">
        <f>'High Risk Non-Compliant'!B218</f>
        <v/>
      </c>
      <c r="B262" s="259" t="str">
        <f>'High Risk Non-Compliant'!C218</f>
        <v/>
      </c>
      <c r="C262" s="9"/>
      <c r="D262" s="188"/>
      <c r="E262" s="188"/>
      <c r="F262" s="122"/>
      <c r="G262" s="122"/>
      <c r="H262" s="122"/>
      <c r="I262" s="122"/>
      <c r="J262" s="122"/>
      <c r="K262" s="122"/>
      <c r="L262" s="122"/>
      <c r="M262" s="122"/>
      <c r="N262" s="122"/>
      <c r="O262" s="122"/>
      <c r="P262" s="122"/>
      <c r="Q262" s="122"/>
      <c r="R262" s="122"/>
      <c r="S262" s="122"/>
      <c r="T262" s="122"/>
      <c r="U262" s="122"/>
      <c r="V262" s="122"/>
      <c r="W262" s="122"/>
      <c r="X262" s="122"/>
      <c r="Y262" s="122"/>
      <c r="Z262" s="122"/>
    </row>
    <row r="263" ht="15.75" customHeight="1">
      <c r="A263" s="258" t="str">
        <f>'High Risk Non-Compliant'!B219</f>
        <v/>
      </c>
      <c r="B263" s="259" t="str">
        <f>'High Risk Non-Compliant'!C219</f>
        <v/>
      </c>
      <c r="C263" s="9"/>
      <c r="D263" s="188"/>
      <c r="E263" s="188"/>
      <c r="F263" s="122"/>
      <c r="G263" s="122"/>
      <c r="H263" s="122"/>
      <c r="I263" s="122"/>
      <c r="J263" s="122"/>
      <c r="K263" s="122"/>
      <c r="L263" s="122"/>
      <c r="M263" s="122"/>
      <c r="N263" s="122"/>
      <c r="O263" s="122"/>
      <c r="P263" s="122"/>
      <c r="Q263" s="122"/>
      <c r="R263" s="122"/>
      <c r="S263" s="122"/>
      <c r="T263" s="122"/>
      <c r="U263" s="122"/>
      <c r="V263" s="122"/>
      <c r="W263" s="122"/>
      <c r="X263" s="122"/>
      <c r="Y263" s="122"/>
      <c r="Z263" s="122"/>
    </row>
    <row r="264" ht="15.75" customHeight="1">
      <c r="A264" s="258" t="str">
        <f>'High Risk Non-Compliant'!B220</f>
        <v/>
      </c>
      <c r="B264" s="259" t="str">
        <f>'High Risk Non-Compliant'!C220</f>
        <v/>
      </c>
      <c r="C264" s="9"/>
      <c r="D264" s="188"/>
      <c r="E264" s="188"/>
      <c r="F264" s="122"/>
      <c r="G264" s="122"/>
      <c r="H264" s="122"/>
      <c r="I264" s="122"/>
      <c r="J264" s="122"/>
      <c r="K264" s="122"/>
      <c r="L264" s="122"/>
      <c r="M264" s="122"/>
      <c r="N264" s="122"/>
      <c r="O264" s="122"/>
      <c r="P264" s="122"/>
      <c r="Q264" s="122"/>
      <c r="R264" s="122"/>
      <c r="S264" s="122"/>
      <c r="T264" s="122"/>
      <c r="U264" s="122"/>
      <c r="V264" s="122"/>
      <c r="W264" s="122"/>
      <c r="X264" s="122"/>
      <c r="Y264" s="122"/>
      <c r="Z264" s="122"/>
    </row>
    <row r="265" ht="58.5" customHeight="1">
      <c r="A265" s="258" t="str">
        <f>'High Risk Non-Compliant'!B221</f>
        <v/>
      </c>
      <c r="B265" s="259" t="str">
        <f>'High Risk Non-Compliant'!C221</f>
        <v/>
      </c>
      <c r="C265" s="9"/>
      <c r="D265" s="188"/>
      <c r="E265" s="188"/>
      <c r="F265" s="122"/>
      <c r="G265" s="122"/>
      <c r="H265" s="122"/>
      <c r="I265" s="122"/>
      <c r="J265" s="122"/>
      <c r="K265" s="122"/>
      <c r="L265" s="122"/>
      <c r="M265" s="122"/>
      <c r="N265" s="122"/>
      <c r="O265" s="122"/>
      <c r="P265" s="122"/>
      <c r="Q265" s="122"/>
      <c r="R265" s="122"/>
      <c r="S265" s="122"/>
      <c r="T265" s="122"/>
      <c r="U265" s="122"/>
      <c r="V265" s="122"/>
      <c r="W265" s="122"/>
      <c r="X265" s="122"/>
      <c r="Y265" s="122"/>
      <c r="Z265" s="122"/>
    </row>
    <row r="266" ht="58.5" customHeight="1">
      <c r="A266" s="258" t="str">
        <f>'High Risk Non-Compliant'!B222</f>
        <v/>
      </c>
      <c r="B266" s="259" t="str">
        <f>'High Risk Non-Compliant'!C222</f>
        <v/>
      </c>
      <c r="C266" s="9"/>
      <c r="D266" s="188"/>
      <c r="E266" s="188"/>
      <c r="F266" s="122"/>
      <c r="G266" s="122"/>
      <c r="H266" s="122"/>
      <c r="I266" s="122"/>
      <c r="J266" s="122"/>
      <c r="K266" s="122"/>
      <c r="L266" s="122"/>
      <c r="M266" s="122"/>
      <c r="N266" s="122"/>
      <c r="O266" s="122"/>
      <c r="P266" s="122"/>
      <c r="Q266" s="122"/>
      <c r="R266" s="122"/>
      <c r="S266" s="122"/>
      <c r="T266" s="122"/>
      <c r="U266" s="122"/>
      <c r="V266" s="122"/>
      <c r="W266" s="122"/>
      <c r="X266" s="122"/>
      <c r="Y266" s="122"/>
      <c r="Z266" s="122"/>
    </row>
    <row r="267" ht="58.5" customHeight="1">
      <c r="A267" s="258" t="str">
        <f>'High Risk Non-Compliant'!B223</f>
        <v/>
      </c>
      <c r="B267" s="259" t="str">
        <f>'High Risk Non-Compliant'!C223</f>
        <v/>
      </c>
      <c r="C267" s="9"/>
      <c r="D267" s="188"/>
      <c r="E267" s="188"/>
      <c r="F267" s="122"/>
      <c r="G267" s="122"/>
      <c r="H267" s="122"/>
      <c r="I267" s="122"/>
      <c r="J267" s="122"/>
      <c r="K267" s="122"/>
      <c r="L267" s="122"/>
      <c r="M267" s="122"/>
      <c r="N267" s="122"/>
      <c r="O267" s="122"/>
      <c r="P267" s="122"/>
      <c r="Q267" s="122"/>
      <c r="R267" s="122"/>
      <c r="S267" s="122"/>
      <c r="T267" s="122"/>
      <c r="U267" s="122"/>
      <c r="V267" s="122"/>
      <c r="W267" s="122"/>
      <c r="X267" s="122"/>
      <c r="Y267" s="122"/>
      <c r="Z267" s="122"/>
    </row>
    <row r="268" ht="58.5" customHeight="1">
      <c r="A268" s="258" t="str">
        <f>'High Risk Non-Compliant'!B224</f>
        <v/>
      </c>
      <c r="B268" s="259" t="str">
        <f>'High Risk Non-Compliant'!C224</f>
        <v/>
      </c>
      <c r="C268" s="9"/>
      <c r="D268" s="188"/>
      <c r="E268" s="188"/>
      <c r="F268" s="122"/>
      <c r="G268" s="122"/>
      <c r="H268" s="122"/>
      <c r="I268" s="122"/>
      <c r="J268" s="122"/>
      <c r="K268" s="122"/>
      <c r="L268" s="122"/>
      <c r="M268" s="122"/>
      <c r="N268" s="122"/>
      <c r="O268" s="122"/>
      <c r="P268" s="122"/>
      <c r="Q268" s="122"/>
      <c r="R268" s="122"/>
      <c r="S268" s="122"/>
      <c r="T268" s="122"/>
      <c r="U268" s="122"/>
      <c r="V268" s="122"/>
      <c r="W268" s="122"/>
      <c r="X268" s="122"/>
      <c r="Y268" s="122"/>
      <c r="Z268" s="122"/>
    </row>
    <row r="269" ht="58.5" customHeight="1">
      <c r="A269" s="258" t="str">
        <f>'High Risk Non-Compliant'!B225</f>
        <v/>
      </c>
      <c r="B269" s="259" t="str">
        <f>'High Risk Non-Compliant'!C225</f>
        <v/>
      </c>
      <c r="C269" s="9"/>
      <c r="D269" s="188"/>
      <c r="E269" s="188"/>
      <c r="F269" s="122"/>
      <c r="G269" s="122"/>
      <c r="H269" s="122"/>
      <c r="I269" s="122"/>
      <c r="J269" s="122"/>
      <c r="K269" s="122"/>
      <c r="L269" s="122"/>
      <c r="M269" s="122"/>
      <c r="N269" s="122"/>
      <c r="O269" s="122"/>
      <c r="P269" s="122"/>
      <c r="Q269" s="122"/>
      <c r="R269" s="122"/>
      <c r="S269" s="122"/>
      <c r="T269" s="122"/>
      <c r="U269" s="122"/>
      <c r="V269" s="122"/>
      <c r="W269" s="122"/>
      <c r="X269" s="122"/>
      <c r="Y269" s="122"/>
      <c r="Z269" s="122"/>
    </row>
    <row r="270" ht="58.5" customHeight="1">
      <c r="A270" s="258" t="str">
        <f>'High Risk Non-Compliant'!B226</f>
        <v/>
      </c>
      <c r="B270" s="259" t="str">
        <f>'High Risk Non-Compliant'!C226</f>
        <v/>
      </c>
      <c r="C270" s="9"/>
      <c r="D270" s="188"/>
      <c r="E270" s="188"/>
      <c r="F270" s="122"/>
      <c r="G270" s="122"/>
      <c r="H270" s="122"/>
      <c r="I270" s="122"/>
      <c r="J270" s="122"/>
      <c r="K270" s="122"/>
      <c r="L270" s="122"/>
      <c r="M270" s="122"/>
      <c r="N270" s="122"/>
      <c r="O270" s="122"/>
      <c r="P270" s="122"/>
      <c r="Q270" s="122"/>
      <c r="R270" s="122"/>
      <c r="S270" s="122"/>
      <c r="T270" s="122"/>
      <c r="U270" s="122"/>
      <c r="V270" s="122"/>
      <c r="W270" s="122"/>
      <c r="X270" s="122"/>
      <c r="Y270" s="122"/>
      <c r="Z270" s="122"/>
    </row>
    <row r="271" ht="58.5" customHeight="1">
      <c r="A271" s="258" t="str">
        <f>'High Risk Non-Compliant'!B227</f>
        <v/>
      </c>
      <c r="B271" s="259" t="str">
        <f>'High Risk Non-Compliant'!C227</f>
        <v/>
      </c>
      <c r="C271" s="9"/>
      <c r="D271" s="188"/>
      <c r="E271" s="188"/>
      <c r="F271" s="122"/>
      <c r="G271" s="122"/>
      <c r="H271" s="122"/>
      <c r="I271" s="122"/>
      <c r="J271" s="122"/>
      <c r="K271" s="122"/>
      <c r="L271" s="122"/>
      <c r="M271" s="122"/>
      <c r="N271" s="122"/>
      <c r="O271" s="122"/>
      <c r="P271" s="122"/>
      <c r="Q271" s="122"/>
      <c r="R271" s="122"/>
      <c r="S271" s="122"/>
      <c r="T271" s="122"/>
      <c r="U271" s="122"/>
      <c r="V271" s="122"/>
      <c r="W271" s="122"/>
      <c r="X271" s="122"/>
      <c r="Y271" s="122"/>
      <c r="Z271" s="122"/>
    </row>
    <row r="272" ht="15.75" customHeight="1">
      <c r="A272" s="258" t="str">
        <f>'High Risk Non-Compliant'!B228</f>
        <v/>
      </c>
      <c r="B272" s="259" t="str">
        <f>'High Risk Non-Compliant'!C228</f>
        <v/>
      </c>
      <c r="C272" s="9"/>
      <c r="D272" s="188"/>
      <c r="E272" s="188"/>
      <c r="F272" s="122"/>
      <c r="G272" s="122"/>
      <c r="H272" s="122"/>
      <c r="I272" s="122"/>
      <c r="J272" s="122"/>
      <c r="K272" s="122"/>
      <c r="L272" s="122"/>
      <c r="M272" s="122"/>
      <c r="N272" s="122"/>
      <c r="O272" s="122"/>
      <c r="P272" s="122"/>
      <c r="Q272" s="122"/>
      <c r="R272" s="122"/>
      <c r="S272" s="122"/>
      <c r="T272" s="122"/>
      <c r="U272" s="122"/>
      <c r="V272" s="122"/>
      <c r="W272" s="122"/>
      <c r="X272" s="122"/>
      <c r="Y272" s="122"/>
      <c r="Z272" s="122"/>
    </row>
    <row r="273" ht="15.75" customHeight="1">
      <c r="A273" s="258" t="str">
        <f>'High Risk Non-Compliant'!B229</f>
        <v/>
      </c>
      <c r="B273" s="259" t="str">
        <f>'High Risk Non-Compliant'!C229</f>
        <v/>
      </c>
      <c r="C273" s="9"/>
      <c r="D273" s="188"/>
      <c r="E273" s="188"/>
      <c r="F273" s="122"/>
      <c r="G273" s="122"/>
      <c r="H273" s="122"/>
      <c r="I273" s="122"/>
      <c r="J273" s="122"/>
      <c r="K273" s="122"/>
      <c r="L273" s="122"/>
      <c r="M273" s="122"/>
      <c r="N273" s="122"/>
      <c r="O273" s="122"/>
      <c r="P273" s="122"/>
      <c r="Q273" s="122"/>
      <c r="R273" s="122"/>
      <c r="S273" s="122"/>
      <c r="T273" s="122"/>
      <c r="U273" s="122"/>
      <c r="V273" s="122"/>
      <c r="W273" s="122"/>
      <c r="X273" s="122"/>
      <c r="Y273" s="122"/>
      <c r="Z273" s="122"/>
    </row>
    <row r="274" ht="15.75" customHeight="1">
      <c r="A274" s="258" t="str">
        <f>'High Risk Non-Compliant'!B230</f>
        <v/>
      </c>
      <c r="B274" s="259" t="str">
        <f>'High Risk Non-Compliant'!C230</f>
        <v/>
      </c>
      <c r="C274" s="9"/>
      <c r="D274" s="188"/>
      <c r="E274" s="188"/>
      <c r="F274" s="122"/>
      <c r="G274" s="122"/>
      <c r="H274" s="122"/>
      <c r="I274" s="122"/>
      <c r="J274" s="122"/>
      <c r="K274" s="122"/>
      <c r="L274" s="122"/>
      <c r="M274" s="122"/>
      <c r="N274" s="122"/>
      <c r="O274" s="122"/>
      <c r="P274" s="122"/>
      <c r="Q274" s="122"/>
      <c r="R274" s="122"/>
      <c r="S274" s="122"/>
      <c r="T274" s="122"/>
      <c r="U274" s="122"/>
      <c r="V274" s="122"/>
      <c r="W274" s="122"/>
      <c r="X274" s="122"/>
      <c r="Y274" s="122"/>
      <c r="Z274" s="122"/>
    </row>
    <row r="275" ht="43.5" customHeight="1">
      <c r="A275" s="258" t="str">
        <f>'High Risk Non-Compliant'!B231</f>
        <v/>
      </c>
      <c r="B275" s="259" t="str">
        <f>'High Risk Non-Compliant'!C231</f>
        <v/>
      </c>
      <c r="C275" s="9"/>
      <c r="D275" s="188"/>
      <c r="E275" s="188"/>
      <c r="F275" s="122"/>
      <c r="G275" s="122"/>
      <c r="H275" s="122"/>
      <c r="I275" s="122"/>
      <c r="J275" s="122"/>
      <c r="K275" s="122"/>
      <c r="L275" s="122"/>
      <c r="M275" s="122"/>
      <c r="N275" s="122"/>
      <c r="O275" s="122"/>
      <c r="P275" s="122"/>
      <c r="Q275" s="122"/>
      <c r="R275" s="122"/>
      <c r="S275" s="122"/>
      <c r="T275" s="122"/>
      <c r="U275" s="122"/>
      <c r="V275" s="122"/>
      <c r="W275" s="122"/>
      <c r="X275" s="122"/>
      <c r="Y275" s="122"/>
      <c r="Z275" s="122"/>
    </row>
    <row r="276" ht="43.5" customHeight="1">
      <c r="A276" s="258" t="str">
        <f>'High Risk Non-Compliant'!B232</f>
        <v/>
      </c>
      <c r="B276" s="259" t="str">
        <f>'High Risk Non-Compliant'!C232</f>
        <v/>
      </c>
      <c r="C276" s="9"/>
      <c r="D276" s="188"/>
      <c r="E276" s="188"/>
      <c r="F276" s="122"/>
      <c r="G276" s="122"/>
      <c r="H276" s="122"/>
      <c r="I276" s="122"/>
      <c r="J276" s="122"/>
      <c r="K276" s="122"/>
      <c r="L276" s="122"/>
      <c r="M276" s="122"/>
      <c r="N276" s="122"/>
      <c r="O276" s="122"/>
      <c r="P276" s="122"/>
      <c r="Q276" s="122"/>
      <c r="R276" s="122"/>
      <c r="S276" s="122"/>
      <c r="T276" s="122"/>
      <c r="U276" s="122"/>
      <c r="V276" s="122"/>
      <c r="W276" s="122"/>
      <c r="X276" s="122"/>
      <c r="Y276" s="122"/>
      <c r="Z276" s="122"/>
    </row>
    <row r="277" ht="43.5" customHeight="1">
      <c r="A277" s="258" t="str">
        <f>'High Risk Non-Compliant'!B233</f>
        <v/>
      </c>
      <c r="B277" s="259" t="str">
        <f>'High Risk Non-Compliant'!C233</f>
        <v/>
      </c>
      <c r="C277" s="9"/>
      <c r="D277" s="188"/>
      <c r="E277" s="188"/>
      <c r="F277" s="122"/>
      <c r="G277" s="122"/>
      <c r="H277" s="122"/>
      <c r="I277" s="122"/>
      <c r="J277" s="122"/>
      <c r="K277" s="122"/>
      <c r="L277" s="122"/>
      <c r="M277" s="122"/>
      <c r="N277" s="122"/>
      <c r="O277" s="122"/>
      <c r="P277" s="122"/>
      <c r="Q277" s="122"/>
      <c r="R277" s="122"/>
      <c r="S277" s="122"/>
      <c r="T277" s="122"/>
      <c r="U277" s="122"/>
      <c r="V277" s="122"/>
      <c r="W277" s="122"/>
      <c r="X277" s="122"/>
      <c r="Y277" s="122"/>
      <c r="Z277" s="122"/>
    </row>
    <row r="278" ht="43.5" customHeight="1">
      <c r="A278" s="258" t="str">
        <f>'High Risk Non-Compliant'!B234</f>
        <v/>
      </c>
      <c r="B278" s="259" t="str">
        <f>'High Risk Non-Compliant'!C234</f>
        <v/>
      </c>
      <c r="C278" s="9"/>
      <c r="D278" s="188"/>
      <c r="E278" s="188"/>
      <c r="F278" s="122"/>
      <c r="G278" s="122"/>
      <c r="H278" s="122"/>
      <c r="I278" s="122"/>
      <c r="J278" s="122"/>
      <c r="K278" s="122"/>
      <c r="L278" s="122"/>
      <c r="M278" s="122"/>
      <c r="N278" s="122"/>
      <c r="O278" s="122"/>
      <c r="P278" s="122"/>
      <c r="Q278" s="122"/>
      <c r="R278" s="122"/>
      <c r="S278" s="122"/>
      <c r="T278" s="122"/>
      <c r="U278" s="122"/>
      <c r="V278" s="122"/>
      <c r="W278" s="122"/>
      <c r="X278" s="122"/>
      <c r="Y278" s="122"/>
      <c r="Z278" s="122"/>
    </row>
    <row r="279" ht="43.5" customHeight="1">
      <c r="A279" s="258" t="str">
        <f>'High Risk Non-Compliant'!B235</f>
        <v/>
      </c>
      <c r="B279" s="259" t="str">
        <f>'High Risk Non-Compliant'!C235</f>
        <v/>
      </c>
      <c r="C279" s="9"/>
      <c r="D279" s="188"/>
      <c r="E279" s="188"/>
      <c r="F279" s="122"/>
      <c r="G279" s="122"/>
      <c r="H279" s="122"/>
      <c r="I279" s="122"/>
      <c r="J279" s="122"/>
      <c r="K279" s="122"/>
      <c r="L279" s="122"/>
      <c r="M279" s="122"/>
      <c r="N279" s="122"/>
      <c r="O279" s="122"/>
      <c r="P279" s="122"/>
      <c r="Q279" s="122"/>
      <c r="R279" s="122"/>
      <c r="S279" s="122"/>
      <c r="T279" s="122"/>
      <c r="U279" s="122"/>
      <c r="V279" s="122"/>
      <c r="W279" s="122"/>
      <c r="X279" s="122"/>
      <c r="Y279" s="122"/>
      <c r="Z279" s="122"/>
    </row>
    <row r="280" ht="43.5" customHeight="1">
      <c r="A280" s="258" t="str">
        <f>'High Risk Non-Compliant'!B236</f>
        <v/>
      </c>
      <c r="B280" s="259" t="str">
        <f>'High Risk Non-Compliant'!C236</f>
        <v/>
      </c>
      <c r="C280" s="9"/>
      <c r="D280" s="188"/>
      <c r="E280" s="188"/>
      <c r="F280" s="122"/>
      <c r="G280" s="122"/>
      <c r="H280" s="122"/>
      <c r="I280" s="122"/>
      <c r="J280" s="122"/>
      <c r="K280" s="122"/>
      <c r="L280" s="122"/>
      <c r="M280" s="122"/>
      <c r="N280" s="122"/>
      <c r="O280" s="122"/>
      <c r="P280" s="122"/>
      <c r="Q280" s="122"/>
      <c r="R280" s="122"/>
      <c r="S280" s="122"/>
      <c r="T280" s="122"/>
      <c r="U280" s="122"/>
      <c r="V280" s="122"/>
      <c r="W280" s="122"/>
      <c r="X280" s="122"/>
      <c r="Y280" s="122"/>
      <c r="Z280" s="122"/>
    </row>
    <row r="281" ht="43.5" customHeight="1">
      <c r="A281" s="258" t="str">
        <f>'High Risk Non-Compliant'!B237</f>
        <v/>
      </c>
      <c r="B281" s="259" t="str">
        <f>'High Risk Non-Compliant'!C237</f>
        <v/>
      </c>
      <c r="C281" s="9"/>
      <c r="D281" s="188"/>
      <c r="E281" s="188"/>
      <c r="F281" s="122"/>
      <c r="G281" s="122"/>
      <c r="H281" s="122"/>
      <c r="I281" s="122"/>
      <c r="J281" s="122"/>
      <c r="K281" s="122"/>
      <c r="L281" s="122"/>
      <c r="M281" s="122"/>
      <c r="N281" s="122"/>
      <c r="O281" s="122"/>
      <c r="P281" s="122"/>
      <c r="Q281" s="122"/>
      <c r="R281" s="122"/>
      <c r="S281" s="122"/>
      <c r="T281" s="122"/>
      <c r="U281" s="122"/>
      <c r="V281" s="122"/>
      <c r="W281" s="122"/>
      <c r="X281" s="122"/>
      <c r="Y281" s="122"/>
      <c r="Z281" s="122"/>
    </row>
    <row r="282" ht="29.25" customHeight="1">
      <c r="A282" s="258" t="str">
        <f>'High Risk Non-Compliant'!B238</f>
        <v/>
      </c>
      <c r="B282" s="259" t="str">
        <f>'High Risk Non-Compliant'!C238</f>
        <v/>
      </c>
      <c r="C282" s="9"/>
      <c r="D282" s="188"/>
      <c r="E282" s="188"/>
      <c r="F282" s="122"/>
      <c r="G282" s="122"/>
      <c r="H282" s="122"/>
      <c r="I282" s="122"/>
      <c r="J282" s="122"/>
      <c r="K282" s="122"/>
      <c r="L282" s="122"/>
      <c r="M282" s="122"/>
      <c r="N282" s="122"/>
      <c r="O282" s="122"/>
      <c r="P282" s="122"/>
      <c r="Q282" s="122"/>
      <c r="R282" s="122"/>
      <c r="S282" s="122"/>
      <c r="T282" s="122"/>
      <c r="U282" s="122"/>
      <c r="V282" s="122"/>
      <c r="W282" s="122"/>
      <c r="X282" s="122"/>
      <c r="Y282" s="122"/>
      <c r="Z282" s="122"/>
    </row>
    <row r="283" ht="29.25" customHeight="1">
      <c r="A283" s="258" t="str">
        <f>'High Risk Non-Compliant'!B239</f>
        <v/>
      </c>
      <c r="B283" s="259" t="str">
        <f>'High Risk Non-Compliant'!C239</f>
        <v/>
      </c>
      <c r="C283" s="9"/>
      <c r="D283" s="188"/>
      <c r="E283" s="188"/>
      <c r="F283" s="122"/>
      <c r="G283" s="122"/>
      <c r="H283" s="122"/>
      <c r="I283" s="122"/>
      <c r="J283" s="122"/>
      <c r="K283" s="122"/>
      <c r="L283" s="122"/>
      <c r="M283" s="122"/>
      <c r="N283" s="122"/>
      <c r="O283" s="122"/>
      <c r="P283" s="122"/>
      <c r="Q283" s="122"/>
      <c r="R283" s="122"/>
      <c r="S283" s="122"/>
      <c r="T283" s="122"/>
      <c r="U283" s="122"/>
      <c r="V283" s="122"/>
      <c r="W283" s="122"/>
      <c r="X283" s="122"/>
      <c r="Y283" s="122"/>
      <c r="Z283" s="122"/>
    </row>
    <row r="284" ht="29.25" customHeight="1">
      <c r="A284" s="258" t="str">
        <f>'High Risk Non-Compliant'!B240</f>
        <v/>
      </c>
      <c r="B284" s="259" t="str">
        <f>'High Risk Non-Compliant'!C240</f>
        <v/>
      </c>
      <c r="C284" s="9"/>
      <c r="D284" s="188"/>
      <c r="E284" s="188"/>
      <c r="F284" s="122"/>
      <c r="G284" s="122"/>
      <c r="H284" s="122"/>
      <c r="I284" s="122"/>
      <c r="J284" s="122"/>
      <c r="K284" s="122"/>
      <c r="L284" s="122"/>
      <c r="M284" s="122"/>
      <c r="N284" s="122"/>
      <c r="O284" s="122"/>
      <c r="P284" s="122"/>
      <c r="Q284" s="122"/>
      <c r="R284" s="122"/>
      <c r="S284" s="122"/>
      <c r="T284" s="122"/>
      <c r="U284" s="122"/>
      <c r="V284" s="122"/>
      <c r="W284" s="122"/>
      <c r="X284" s="122"/>
      <c r="Y284" s="122"/>
      <c r="Z284" s="122"/>
    </row>
    <row r="285" ht="15.75" customHeight="1">
      <c r="A285" s="258" t="str">
        <f>'High Risk Non-Compliant'!B241</f>
        <v/>
      </c>
      <c r="B285" s="259" t="str">
        <f>'High Risk Non-Compliant'!C241</f>
        <v/>
      </c>
      <c r="C285" s="9"/>
      <c r="D285" s="188"/>
      <c r="E285" s="188"/>
      <c r="F285" s="122"/>
      <c r="G285" s="122"/>
      <c r="H285" s="122"/>
      <c r="I285" s="122"/>
      <c r="J285" s="122"/>
      <c r="K285" s="122"/>
      <c r="L285" s="122"/>
      <c r="M285" s="122"/>
      <c r="N285" s="122"/>
      <c r="O285" s="122"/>
      <c r="P285" s="122"/>
      <c r="Q285" s="122"/>
      <c r="R285" s="122"/>
      <c r="S285" s="122"/>
      <c r="T285" s="122"/>
      <c r="U285" s="122"/>
      <c r="V285" s="122"/>
      <c r="W285" s="122"/>
      <c r="X285" s="122"/>
      <c r="Y285" s="122"/>
      <c r="Z285" s="122"/>
    </row>
    <row r="286" ht="15.75" customHeight="1">
      <c r="A286" s="258" t="str">
        <f>'High Risk Non-Compliant'!B242</f>
        <v/>
      </c>
      <c r="B286" s="259" t="str">
        <f>'High Risk Non-Compliant'!C242</f>
        <v/>
      </c>
      <c r="C286" s="9"/>
      <c r="D286" s="188"/>
      <c r="E286" s="188"/>
      <c r="F286" s="122"/>
      <c r="G286" s="122"/>
      <c r="H286" s="122"/>
      <c r="I286" s="122"/>
      <c r="J286" s="122"/>
      <c r="K286" s="122"/>
      <c r="L286" s="122"/>
      <c r="M286" s="122"/>
      <c r="N286" s="122"/>
      <c r="O286" s="122"/>
      <c r="P286" s="122"/>
      <c r="Q286" s="122"/>
      <c r="R286" s="122"/>
      <c r="S286" s="122"/>
      <c r="T286" s="122"/>
      <c r="U286" s="122"/>
      <c r="V286" s="122"/>
      <c r="W286" s="122"/>
      <c r="X286" s="122"/>
      <c r="Y286" s="122"/>
      <c r="Z286" s="122"/>
    </row>
    <row r="287" ht="43.5" customHeight="1">
      <c r="A287" s="258" t="str">
        <f>'High Risk Non-Compliant'!B243</f>
        <v/>
      </c>
      <c r="B287" s="259" t="str">
        <f>'High Risk Non-Compliant'!C243</f>
        <v/>
      </c>
      <c r="C287" s="9"/>
      <c r="D287" s="188"/>
      <c r="E287" s="188"/>
      <c r="F287" s="122"/>
      <c r="G287" s="122"/>
      <c r="H287" s="122"/>
      <c r="I287" s="122"/>
      <c r="J287" s="122"/>
      <c r="K287" s="122"/>
      <c r="L287" s="122"/>
      <c r="M287" s="122"/>
      <c r="N287" s="122"/>
      <c r="O287" s="122"/>
      <c r="P287" s="122"/>
      <c r="Q287" s="122"/>
      <c r="R287" s="122"/>
      <c r="S287" s="122"/>
      <c r="T287" s="122"/>
      <c r="U287" s="122"/>
      <c r="V287" s="122"/>
      <c r="W287" s="122"/>
      <c r="X287" s="122"/>
      <c r="Y287" s="122"/>
      <c r="Z287" s="122"/>
    </row>
    <row r="288" ht="43.5" customHeight="1">
      <c r="A288" s="258" t="str">
        <f>'High Risk Non-Compliant'!B244</f>
        <v/>
      </c>
      <c r="B288" s="259" t="str">
        <f>'High Risk Non-Compliant'!C244</f>
        <v/>
      </c>
      <c r="C288" s="9"/>
      <c r="D288" s="188"/>
      <c r="E288" s="188"/>
      <c r="F288" s="122"/>
      <c r="G288" s="122"/>
      <c r="H288" s="122"/>
      <c r="I288" s="122"/>
      <c r="J288" s="122"/>
      <c r="K288" s="122"/>
      <c r="L288" s="122"/>
      <c r="M288" s="122"/>
      <c r="N288" s="122"/>
      <c r="O288" s="122"/>
      <c r="P288" s="122"/>
      <c r="Q288" s="122"/>
      <c r="R288" s="122"/>
      <c r="S288" s="122"/>
      <c r="T288" s="122"/>
      <c r="U288" s="122"/>
      <c r="V288" s="122"/>
      <c r="W288" s="122"/>
      <c r="X288" s="122"/>
      <c r="Y288" s="122"/>
      <c r="Z288" s="122"/>
    </row>
    <row r="289" ht="87.75" customHeight="1">
      <c r="A289" s="258" t="str">
        <f>'High Risk Non-Compliant'!B245</f>
        <v/>
      </c>
      <c r="B289" s="259" t="str">
        <f>'High Risk Non-Compliant'!C245</f>
        <v/>
      </c>
      <c r="C289" s="9"/>
      <c r="D289" s="188"/>
      <c r="E289" s="188"/>
      <c r="F289" s="122"/>
      <c r="G289" s="122"/>
      <c r="H289" s="122"/>
      <c r="I289" s="122"/>
      <c r="J289" s="122"/>
      <c r="K289" s="122"/>
      <c r="L289" s="122"/>
      <c r="M289" s="122"/>
      <c r="N289" s="122"/>
      <c r="O289" s="122"/>
      <c r="P289" s="122"/>
      <c r="Q289" s="122"/>
      <c r="R289" s="122"/>
      <c r="S289" s="122"/>
      <c r="T289" s="122"/>
      <c r="U289" s="122"/>
      <c r="V289" s="122"/>
      <c r="W289" s="122"/>
      <c r="X289" s="122"/>
      <c r="Y289" s="122"/>
      <c r="Z289" s="122"/>
    </row>
    <row r="290" ht="72.75" customHeight="1">
      <c r="A290" s="258" t="str">
        <f>'High Risk Non-Compliant'!B246</f>
        <v/>
      </c>
      <c r="B290" s="259" t="str">
        <f>'High Risk Non-Compliant'!C246</f>
        <v/>
      </c>
      <c r="C290" s="9"/>
      <c r="D290" s="188"/>
      <c r="E290" s="188"/>
      <c r="F290" s="122"/>
      <c r="G290" s="122"/>
      <c r="H290" s="122"/>
      <c r="I290" s="122"/>
      <c r="J290" s="122"/>
      <c r="K290" s="122"/>
      <c r="L290" s="122"/>
      <c r="M290" s="122"/>
      <c r="N290" s="122"/>
      <c r="O290" s="122"/>
      <c r="P290" s="122"/>
      <c r="Q290" s="122"/>
      <c r="R290" s="122"/>
      <c r="S290" s="122"/>
      <c r="T290" s="122"/>
      <c r="U290" s="122"/>
      <c r="V290" s="122"/>
      <c r="W290" s="122"/>
      <c r="X290" s="122"/>
      <c r="Y290" s="122"/>
      <c r="Z290" s="122"/>
    </row>
    <row r="291" ht="72.75" customHeight="1">
      <c r="A291" s="258" t="str">
        <f>'High Risk Non-Compliant'!B247</f>
        <v/>
      </c>
      <c r="B291" s="259" t="str">
        <f>'High Risk Non-Compliant'!C247</f>
        <v/>
      </c>
      <c r="C291" s="9"/>
      <c r="D291" s="188"/>
      <c r="E291" s="188"/>
      <c r="F291" s="122"/>
      <c r="G291" s="122"/>
      <c r="H291" s="122"/>
      <c r="I291" s="122"/>
      <c r="J291" s="122"/>
      <c r="K291" s="122"/>
      <c r="L291" s="122"/>
      <c r="M291" s="122"/>
      <c r="N291" s="122"/>
      <c r="O291" s="122"/>
      <c r="P291" s="122"/>
      <c r="Q291" s="122"/>
      <c r="R291" s="122"/>
      <c r="S291" s="122"/>
      <c r="T291" s="122"/>
      <c r="U291" s="122"/>
      <c r="V291" s="122"/>
      <c r="W291" s="122"/>
      <c r="X291" s="122"/>
      <c r="Y291" s="122"/>
      <c r="Z291" s="122"/>
    </row>
    <row r="292" ht="43.5" customHeight="1">
      <c r="A292" s="258" t="str">
        <f>'High Risk Non-Compliant'!B248</f>
        <v/>
      </c>
      <c r="B292" s="259" t="str">
        <f>'High Risk Non-Compliant'!C248</f>
        <v/>
      </c>
      <c r="C292" s="9"/>
      <c r="D292" s="188"/>
      <c r="E292" s="188"/>
      <c r="F292" s="122"/>
      <c r="G292" s="122"/>
      <c r="H292" s="122"/>
      <c r="I292" s="122"/>
      <c r="J292" s="122"/>
      <c r="K292" s="122"/>
      <c r="L292" s="122"/>
      <c r="M292" s="122"/>
      <c r="N292" s="122"/>
      <c r="O292" s="122"/>
      <c r="P292" s="122"/>
      <c r="Q292" s="122"/>
      <c r="R292" s="122"/>
      <c r="S292" s="122"/>
      <c r="T292" s="122"/>
      <c r="U292" s="122"/>
      <c r="V292" s="122"/>
      <c r="W292" s="122"/>
      <c r="X292" s="122"/>
      <c r="Y292" s="122"/>
      <c r="Z292" s="122"/>
    </row>
    <row r="293" ht="29.25" customHeight="1">
      <c r="A293" s="258" t="str">
        <f>'High Risk Non-Compliant'!B249</f>
        <v/>
      </c>
      <c r="B293" s="259" t="str">
        <f>'High Risk Non-Compliant'!C249</f>
        <v/>
      </c>
      <c r="C293" s="9"/>
      <c r="D293" s="188"/>
      <c r="E293" s="188"/>
      <c r="F293" s="122"/>
      <c r="G293" s="122"/>
      <c r="H293" s="122"/>
      <c r="I293" s="122"/>
      <c r="J293" s="122"/>
      <c r="K293" s="122"/>
      <c r="L293" s="122"/>
      <c r="M293" s="122"/>
      <c r="N293" s="122"/>
      <c r="O293" s="122"/>
      <c r="P293" s="122"/>
      <c r="Q293" s="122"/>
      <c r="R293" s="122"/>
      <c r="S293" s="122"/>
      <c r="T293" s="122"/>
      <c r="U293" s="122"/>
      <c r="V293" s="122"/>
      <c r="W293" s="122"/>
      <c r="X293" s="122"/>
      <c r="Y293" s="122"/>
      <c r="Z293" s="122"/>
    </row>
    <row r="294" ht="29.25" customHeight="1">
      <c r="A294" s="258" t="str">
        <f>'High Risk Non-Compliant'!B250</f>
        <v/>
      </c>
      <c r="B294" s="259" t="str">
        <f>'High Risk Non-Compliant'!C250</f>
        <v/>
      </c>
      <c r="C294" s="9"/>
      <c r="D294" s="188"/>
      <c r="E294" s="188"/>
      <c r="F294" s="122"/>
      <c r="G294" s="122"/>
      <c r="H294" s="122"/>
      <c r="I294" s="122"/>
      <c r="J294" s="122"/>
      <c r="K294" s="122"/>
      <c r="L294" s="122"/>
      <c r="M294" s="122"/>
      <c r="N294" s="122"/>
      <c r="O294" s="122"/>
      <c r="P294" s="122"/>
      <c r="Q294" s="122"/>
      <c r="R294" s="122"/>
      <c r="S294" s="122"/>
      <c r="T294" s="122"/>
      <c r="U294" s="122"/>
      <c r="V294" s="122"/>
      <c r="W294" s="122"/>
      <c r="X294" s="122"/>
      <c r="Y294" s="122"/>
      <c r="Z294" s="122"/>
    </row>
    <row r="295" ht="29.25" customHeight="1">
      <c r="A295" s="258" t="str">
        <f>'High Risk Non-Compliant'!B251</f>
        <v/>
      </c>
      <c r="B295" s="259" t="str">
        <f>'High Risk Non-Compliant'!C251</f>
        <v/>
      </c>
      <c r="C295" s="9"/>
      <c r="D295" s="188"/>
      <c r="E295" s="188"/>
      <c r="F295" s="122"/>
      <c r="G295" s="122"/>
      <c r="H295" s="122"/>
      <c r="I295" s="122"/>
      <c r="J295" s="122"/>
      <c r="K295" s="122"/>
      <c r="L295" s="122"/>
      <c r="M295" s="122"/>
      <c r="N295" s="122"/>
      <c r="O295" s="122"/>
      <c r="P295" s="122"/>
      <c r="Q295" s="122"/>
      <c r="R295" s="122"/>
      <c r="S295" s="122"/>
      <c r="T295" s="122"/>
      <c r="U295" s="122"/>
      <c r="V295" s="122"/>
      <c r="W295" s="122"/>
      <c r="X295" s="122"/>
      <c r="Y295" s="122"/>
      <c r="Z295" s="122"/>
    </row>
    <row r="296" ht="43.5" customHeight="1">
      <c r="A296" s="258" t="str">
        <f>'High Risk Non-Compliant'!B252</f>
        <v/>
      </c>
      <c r="B296" s="259" t="str">
        <f>'High Risk Non-Compliant'!C252</f>
        <v/>
      </c>
      <c r="C296" s="9"/>
      <c r="D296" s="188"/>
      <c r="E296" s="188"/>
      <c r="F296" s="122"/>
      <c r="G296" s="122"/>
      <c r="H296" s="122"/>
      <c r="I296" s="122"/>
      <c r="J296" s="122"/>
      <c r="K296" s="122"/>
      <c r="L296" s="122"/>
      <c r="M296" s="122"/>
      <c r="N296" s="122"/>
      <c r="O296" s="122"/>
      <c r="P296" s="122"/>
      <c r="Q296" s="122"/>
      <c r="R296" s="122"/>
      <c r="S296" s="122"/>
      <c r="T296" s="122"/>
      <c r="U296" s="122"/>
      <c r="V296" s="122"/>
      <c r="W296" s="122"/>
      <c r="X296" s="122"/>
      <c r="Y296" s="122"/>
      <c r="Z296" s="122"/>
    </row>
    <row r="297" ht="29.25" customHeight="1">
      <c r="A297" s="258" t="str">
        <f>'High Risk Non-Compliant'!B253</f>
        <v/>
      </c>
      <c r="B297" s="259" t="str">
        <f>'High Risk Non-Compliant'!C253</f>
        <v/>
      </c>
      <c r="C297" s="9"/>
      <c r="D297" s="188"/>
      <c r="E297" s="188"/>
      <c r="F297" s="122"/>
      <c r="G297" s="122"/>
      <c r="H297" s="122"/>
      <c r="I297" s="122"/>
      <c r="J297" s="122"/>
      <c r="K297" s="122"/>
      <c r="L297" s="122"/>
      <c r="M297" s="122"/>
      <c r="N297" s="122"/>
      <c r="O297" s="122"/>
      <c r="P297" s="122"/>
      <c r="Q297" s="122"/>
      <c r="R297" s="122"/>
      <c r="S297" s="122"/>
      <c r="T297" s="122"/>
      <c r="U297" s="122"/>
      <c r="V297" s="122"/>
      <c r="W297" s="122"/>
      <c r="X297" s="122"/>
      <c r="Y297" s="122"/>
      <c r="Z297" s="122"/>
    </row>
    <row r="298" ht="72.75" customHeight="1">
      <c r="A298" s="258" t="str">
        <f>'High Risk Non-Compliant'!B254</f>
        <v/>
      </c>
      <c r="B298" s="259" t="str">
        <f>'High Risk Non-Compliant'!C254</f>
        <v/>
      </c>
      <c r="C298" s="9"/>
      <c r="D298" s="188"/>
      <c r="E298" s="188"/>
      <c r="F298" s="122"/>
      <c r="G298" s="122"/>
      <c r="H298" s="122"/>
      <c r="I298" s="122"/>
      <c r="J298" s="122"/>
      <c r="K298" s="122"/>
      <c r="L298" s="122"/>
      <c r="M298" s="122"/>
      <c r="N298" s="122"/>
      <c r="O298" s="122"/>
      <c r="P298" s="122"/>
      <c r="Q298" s="122"/>
      <c r="R298" s="122"/>
      <c r="S298" s="122"/>
      <c r="T298" s="122"/>
      <c r="U298" s="122"/>
      <c r="V298" s="122"/>
      <c r="W298" s="122"/>
      <c r="X298" s="122"/>
      <c r="Y298" s="122"/>
      <c r="Z298" s="122"/>
    </row>
    <row r="299" ht="58.5" customHeight="1">
      <c r="A299" s="258" t="str">
        <f>'High Risk Non-Compliant'!B255</f>
        <v/>
      </c>
      <c r="B299" s="259" t="str">
        <f>'High Risk Non-Compliant'!C255</f>
        <v/>
      </c>
      <c r="C299" s="9"/>
      <c r="D299" s="188"/>
      <c r="E299" s="188"/>
      <c r="F299" s="122"/>
      <c r="G299" s="122"/>
      <c r="H299" s="122"/>
      <c r="I299" s="122"/>
      <c r="J299" s="122"/>
      <c r="K299" s="122"/>
      <c r="L299" s="122"/>
      <c r="M299" s="122"/>
      <c r="N299" s="122"/>
      <c r="O299" s="122"/>
      <c r="P299" s="122"/>
      <c r="Q299" s="122"/>
      <c r="R299" s="122"/>
      <c r="S299" s="122"/>
      <c r="T299" s="122"/>
      <c r="U299" s="122"/>
      <c r="V299" s="122"/>
      <c r="W299" s="122"/>
      <c r="X299" s="122"/>
      <c r="Y299" s="122"/>
      <c r="Z299" s="122"/>
    </row>
    <row r="300" ht="72.75" customHeight="1">
      <c r="A300" s="258" t="str">
        <f>'High Risk Non-Compliant'!B256</f>
        <v/>
      </c>
      <c r="B300" s="259" t="str">
        <f>'High Risk Non-Compliant'!C256</f>
        <v/>
      </c>
      <c r="C300" s="9"/>
      <c r="D300" s="188"/>
      <c r="E300" s="188"/>
      <c r="F300" s="122"/>
      <c r="G300" s="122"/>
      <c r="H300" s="122"/>
      <c r="I300" s="122"/>
      <c r="J300" s="122"/>
      <c r="K300" s="122"/>
      <c r="L300" s="122"/>
      <c r="M300" s="122"/>
      <c r="N300" s="122"/>
      <c r="O300" s="122"/>
      <c r="P300" s="122"/>
      <c r="Q300" s="122"/>
      <c r="R300" s="122"/>
      <c r="S300" s="122"/>
      <c r="T300" s="122"/>
      <c r="U300" s="122"/>
      <c r="V300" s="122"/>
      <c r="W300" s="122"/>
      <c r="X300" s="122"/>
      <c r="Y300" s="122"/>
      <c r="Z300" s="122"/>
    </row>
    <row r="301" ht="87.75" customHeight="1">
      <c r="A301" s="258" t="str">
        <f>'High Risk Non-Compliant'!B257</f>
        <v/>
      </c>
      <c r="B301" s="259" t="str">
        <f>'High Risk Non-Compliant'!C257</f>
        <v/>
      </c>
      <c r="C301" s="9"/>
      <c r="D301" s="188"/>
      <c r="E301" s="188"/>
      <c r="F301" s="122"/>
      <c r="G301" s="122"/>
      <c r="H301" s="122"/>
      <c r="I301" s="122"/>
      <c r="J301" s="122"/>
      <c r="K301" s="122"/>
      <c r="L301" s="122"/>
      <c r="M301" s="122"/>
      <c r="N301" s="122"/>
      <c r="O301" s="122"/>
      <c r="P301" s="122"/>
      <c r="Q301" s="122"/>
      <c r="R301" s="122"/>
      <c r="S301" s="122"/>
      <c r="T301" s="122"/>
      <c r="U301" s="122"/>
      <c r="V301" s="122"/>
      <c r="W301" s="122"/>
      <c r="X301" s="122"/>
      <c r="Y301" s="122"/>
      <c r="Z301" s="122"/>
    </row>
    <row r="302" ht="29.25" customHeight="1">
      <c r="A302" s="258" t="str">
        <f>'High Risk Non-Compliant'!B258</f>
        <v/>
      </c>
      <c r="B302" s="259" t="str">
        <f>'High Risk Non-Compliant'!C258</f>
        <v/>
      </c>
      <c r="C302" s="9"/>
      <c r="D302" s="188"/>
      <c r="E302" s="188"/>
      <c r="F302" s="122"/>
      <c r="G302" s="122"/>
      <c r="H302" s="122"/>
      <c r="I302" s="122"/>
      <c r="J302" s="122"/>
      <c r="K302" s="122"/>
      <c r="L302" s="122"/>
      <c r="M302" s="122"/>
      <c r="N302" s="122"/>
      <c r="O302" s="122"/>
      <c r="P302" s="122"/>
      <c r="Q302" s="122"/>
      <c r="R302" s="122"/>
      <c r="S302" s="122"/>
      <c r="T302" s="122"/>
      <c r="U302" s="122"/>
      <c r="V302" s="122"/>
      <c r="W302" s="122"/>
      <c r="X302" s="122"/>
      <c r="Y302" s="122"/>
      <c r="Z302" s="122"/>
    </row>
    <row r="303" ht="29.25" customHeight="1">
      <c r="A303" s="258" t="str">
        <f>'High Risk Non-Compliant'!B259</f>
        <v/>
      </c>
      <c r="B303" s="259" t="str">
        <f>'High Risk Non-Compliant'!C259</f>
        <v/>
      </c>
      <c r="C303" s="9"/>
      <c r="D303" s="188"/>
      <c r="E303" s="188"/>
      <c r="F303" s="122"/>
      <c r="G303" s="122"/>
      <c r="H303" s="122"/>
      <c r="I303" s="122"/>
      <c r="J303" s="122"/>
      <c r="K303" s="122"/>
      <c r="L303" s="122"/>
      <c r="M303" s="122"/>
      <c r="N303" s="122"/>
      <c r="O303" s="122"/>
      <c r="P303" s="122"/>
      <c r="Q303" s="122"/>
      <c r="R303" s="122"/>
      <c r="S303" s="122"/>
      <c r="T303" s="122"/>
      <c r="U303" s="122"/>
      <c r="V303" s="122"/>
      <c r="W303" s="122"/>
      <c r="X303" s="122"/>
      <c r="Y303" s="122"/>
      <c r="Z303" s="122"/>
    </row>
    <row r="304" ht="29.25" customHeight="1">
      <c r="A304" s="258" t="str">
        <f>'High Risk Non-Compliant'!B260</f>
        <v/>
      </c>
      <c r="B304" s="259" t="str">
        <f>'High Risk Non-Compliant'!C260</f>
        <v/>
      </c>
      <c r="C304" s="9"/>
      <c r="D304" s="188"/>
      <c r="E304" s="188"/>
      <c r="F304" s="122"/>
      <c r="G304" s="122"/>
      <c r="H304" s="122"/>
      <c r="I304" s="122"/>
      <c r="J304" s="122"/>
      <c r="K304" s="122"/>
      <c r="L304" s="122"/>
      <c r="M304" s="122"/>
      <c r="N304" s="122"/>
      <c r="O304" s="122"/>
      <c r="P304" s="122"/>
      <c r="Q304" s="122"/>
      <c r="R304" s="122"/>
      <c r="S304" s="122"/>
      <c r="T304" s="122"/>
      <c r="U304" s="122"/>
      <c r="V304" s="122"/>
      <c r="W304" s="122"/>
      <c r="X304" s="122"/>
      <c r="Y304" s="122"/>
      <c r="Z304" s="122"/>
    </row>
    <row r="305" ht="29.25" customHeight="1">
      <c r="A305" s="258" t="str">
        <f>'High Risk Non-Compliant'!B261</f>
        <v/>
      </c>
      <c r="B305" s="259" t="str">
        <f>'High Risk Non-Compliant'!C261</f>
        <v/>
      </c>
      <c r="C305" s="9"/>
      <c r="D305" s="188"/>
      <c r="E305" s="188"/>
      <c r="F305" s="122"/>
      <c r="G305" s="122"/>
      <c r="H305" s="122"/>
      <c r="I305" s="122"/>
      <c r="J305" s="122"/>
      <c r="K305" s="122"/>
      <c r="L305" s="122"/>
      <c r="M305" s="122"/>
      <c r="N305" s="122"/>
      <c r="O305" s="122"/>
      <c r="P305" s="122"/>
      <c r="Q305" s="122"/>
      <c r="R305" s="122"/>
      <c r="S305" s="122"/>
      <c r="T305" s="122"/>
      <c r="U305" s="122"/>
      <c r="V305" s="122"/>
      <c r="W305" s="122"/>
      <c r="X305" s="122"/>
      <c r="Y305" s="122"/>
      <c r="Z305" s="122"/>
    </row>
    <row r="306" ht="29.25" customHeight="1">
      <c r="A306" s="258" t="str">
        <f>'High Risk Non-Compliant'!B262</f>
        <v/>
      </c>
      <c r="B306" s="259" t="str">
        <f>'High Risk Non-Compliant'!C262</f>
        <v/>
      </c>
      <c r="C306" s="9"/>
      <c r="D306" s="188"/>
      <c r="E306" s="188"/>
      <c r="F306" s="122"/>
      <c r="G306" s="122"/>
      <c r="H306" s="122"/>
      <c r="I306" s="122"/>
      <c r="J306" s="122"/>
      <c r="K306" s="122"/>
      <c r="L306" s="122"/>
      <c r="M306" s="122"/>
      <c r="N306" s="122"/>
      <c r="O306" s="122"/>
      <c r="P306" s="122"/>
      <c r="Q306" s="122"/>
      <c r="R306" s="122"/>
      <c r="S306" s="122"/>
      <c r="T306" s="122"/>
      <c r="U306" s="122"/>
      <c r="V306" s="122"/>
      <c r="W306" s="122"/>
      <c r="X306" s="122"/>
      <c r="Y306" s="122"/>
      <c r="Z306" s="122"/>
    </row>
    <row r="307" ht="43.5" customHeight="1">
      <c r="A307" s="258" t="str">
        <f>'High Risk Non-Compliant'!B263</f>
        <v/>
      </c>
      <c r="B307" s="259" t="str">
        <f>'High Risk Non-Compliant'!C263</f>
        <v/>
      </c>
      <c r="C307" s="9"/>
      <c r="D307" s="188"/>
      <c r="E307" s="188"/>
      <c r="F307" s="122"/>
      <c r="G307" s="122"/>
      <c r="H307" s="122"/>
      <c r="I307" s="122"/>
      <c r="J307" s="122"/>
      <c r="K307" s="122"/>
      <c r="L307" s="122"/>
      <c r="M307" s="122"/>
      <c r="N307" s="122"/>
      <c r="O307" s="122"/>
      <c r="P307" s="122"/>
      <c r="Q307" s="122"/>
      <c r="R307" s="122"/>
      <c r="S307" s="122"/>
      <c r="T307" s="122"/>
      <c r="U307" s="122"/>
      <c r="V307" s="122"/>
      <c r="W307" s="122"/>
      <c r="X307" s="122"/>
      <c r="Y307" s="122"/>
      <c r="Z307" s="122"/>
    </row>
    <row r="308" ht="29.25" customHeight="1">
      <c r="A308" s="258" t="str">
        <f>'High Risk Non-Compliant'!B264</f>
        <v/>
      </c>
      <c r="B308" s="259" t="str">
        <f>'High Risk Non-Compliant'!C264</f>
        <v/>
      </c>
      <c r="C308" s="9"/>
      <c r="D308" s="188"/>
      <c r="E308" s="188"/>
      <c r="F308" s="122"/>
      <c r="G308" s="122"/>
      <c r="H308" s="122"/>
      <c r="I308" s="122"/>
      <c r="J308" s="122"/>
      <c r="K308" s="122"/>
      <c r="L308" s="122"/>
      <c r="M308" s="122"/>
      <c r="N308" s="122"/>
      <c r="O308" s="122"/>
      <c r="P308" s="122"/>
      <c r="Q308" s="122"/>
      <c r="R308" s="122"/>
      <c r="S308" s="122"/>
      <c r="T308" s="122"/>
      <c r="U308" s="122"/>
      <c r="V308" s="122"/>
      <c r="W308" s="122"/>
      <c r="X308" s="122"/>
      <c r="Y308" s="122"/>
      <c r="Z308" s="122"/>
    </row>
    <row r="309" ht="15.75" customHeight="1">
      <c r="A309" s="258" t="str">
        <f>'High Risk Non-Compliant'!B265</f>
        <v/>
      </c>
      <c r="B309" s="259" t="str">
        <f>'High Risk Non-Compliant'!C265</f>
        <v/>
      </c>
      <c r="C309" s="9"/>
      <c r="D309" s="188"/>
      <c r="E309" s="188"/>
      <c r="F309" s="122"/>
      <c r="G309" s="122"/>
      <c r="H309" s="122"/>
      <c r="I309" s="122"/>
      <c r="J309" s="122"/>
      <c r="K309" s="122"/>
      <c r="L309" s="122"/>
      <c r="M309" s="122"/>
      <c r="N309" s="122"/>
      <c r="O309" s="122"/>
      <c r="P309" s="122"/>
      <c r="Q309" s="122"/>
      <c r="R309" s="122"/>
      <c r="S309" s="122"/>
      <c r="T309" s="122"/>
      <c r="U309" s="122"/>
      <c r="V309" s="122"/>
      <c r="W309" s="122"/>
      <c r="X309" s="122"/>
      <c r="Y309" s="122"/>
      <c r="Z309" s="122"/>
    </row>
    <row r="310" ht="15.75" customHeight="1">
      <c r="A310" s="258" t="str">
        <f>'High Risk Non-Compliant'!B266</f>
        <v/>
      </c>
      <c r="B310" s="259" t="str">
        <f>'High Risk Non-Compliant'!C266</f>
        <v/>
      </c>
      <c r="C310" s="9"/>
      <c r="D310" s="188"/>
      <c r="E310" s="188"/>
      <c r="F310" s="122"/>
      <c r="G310" s="122"/>
      <c r="H310" s="122"/>
      <c r="I310" s="122"/>
      <c r="J310" s="122"/>
      <c r="K310" s="122"/>
      <c r="L310" s="122"/>
      <c r="M310" s="122"/>
      <c r="N310" s="122"/>
      <c r="O310" s="122"/>
      <c r="P310" s="122"/>
      <c r="Q310" s="122"/>
      <c r="R310" s="122"/>
      <c r="S310" s="122"/>
      <c r="T310" s="122"/>
      <c r="U310" s="122"/>
      <c r="V310" s="122"/>
      <c r="W310" s="122"/>
      <c r="X310" s="122"/>
      <c r="Y310" s="122"/>
      <c r="Z310" s="122"/>
    </row>
    <row r="311" ht="43.5" customHeight="1">
      <c r="A311" s="258" t="str">
        <f>'High Risk Non-Compliant'!B267</f>
        <v/>
      </c>
      <c r="B311" s="259" t="str">
        <f>'High Risk Non-Compliant'!C267</f>
        <v/>
      </c>
      <c r="C311" s="9"/>
      <c r="D311" s="188"/>
      <c r="E311" s="188"/>
      <c r="F311" s="122"/>
      <c r="G311" s="122"/>
      <c r="H311" s="122"/>
      <c r="I311" s="122"/>
      <c r="J311" s="122"/>
      <c r="K311" s="122"/>
      <c r="L311" s="122"/>
      <c r="M311" s="122"/>
      <c r="N311" s="122"/>
      <c r="O311" s="122"/>
      <c r="P311" s="122"/>
      <c r="Q311" s="122"/>
      <c r="R311" s="122"/>
      <c r="S311" s="122"/>
      <c r="T311" s="122"/>
      <c r="U311" s="122"/>
      <c r="V311" s="122"/>
      <c r="W311" s="122"/>
      <c r="X311" s="122"/>
      <c r="Y311" s="122"/>
      <c r="Z311" s="122"/>
    </row>
    <row r="312" ht="43.5" customHeight="1">
      <c r="A312" s="258" t="str">
        <f>'High Risk Non-Compliant'!B268</f>
        <v/>
      </c>
      <c r="B312" s="259" t="str">
        <f>'High Risk Non-Compliant'!C268</f>
        <v/>
      </c>
      <c r="C312" s="9"/>
      <c r="D312" s="188"/>
      <c r="E312" s="188"/>
      <c r="F312" s="122"/>
      <c r="G312" s="122"/>
      <c r="H312" s="122"/>
      <c r="I312" s="122"/>
      <c r="J312" s="122"/>
      <c r="K312" s="122"/>
      <c r="L312" s="122"/>
      <c r="M312" s="122"/>
      <c r="N312" s="122"/>
      <c r="O312" s="122"/>
      <c r="P312" s="122"/>
      <c r="Q312" s="122"/>
      <c r="R312" s="122"/>
      <c r="S312" s="122"/>
      <c r="T312" s="122"/>
      <c r="U312" s="122"/>
      <c r="V312" s="122"/>
      <c r="W312" s="122"/>
      <c r="X312" s="122"/>
      <c r="Y312" s="122"/>
      <c r="Z312" s="122"/>
    </row>
    <row r="313" ht="43.5" customHeight="1">
      <c r="A313" s="258" t="str">
        <f>'High Risk Non-Compliant'!B269</f>
        <v/>
      </c>
      <c r="B313" s="259" t="str">
        <f>'High Risk Non-Compliant'!C269</f>
        <v/>
      </c>
      <c r="C313" s="9"/>
      <c r="D313" s="188"/>
      <c r="E313" s="188"/>
      <c r="F313" s="122"/>
      <c r="G313" s="122"/>
      <c r="H313" s="122"/>
      <c r="I313" s="122"/>
      <c r="J313" s="122"/>
      <c r="K313" s="122"/>
      <c r="L313" s="122"/>
      <c r="M313" s="122"/>
      <c r="N313" s="122"/>
      <c r="O313" s="122"/>
      <c r="P313" s="122"/>
      <c r="Q313" s="122"/>
      <c r="R313" s="122"/>
      <c r="S313" s="122"/>
      <c r="T313" s="122"/>
      <c r="U313" s="122"/>
      <c r="V313" s="122"/>
      <c r="W313" s="122"/>
      <c r="X313" s="122"/>
      <c r="Y313" s="122"/>
      <c r="Z313" s="122"/>
    </row>
    <row r="314" ht="43.5" customHeight="1">
      <c r="A314" s="258" t="str">
        <f>'High Risk Non-Compliant'!B270</f>
        <v/>
      </c>
      <c r="B314" s="259" t="str">
        <f>'High Risk Non-Compliant'!C270</f>
        <v/>
      </c>
      <c r="C314" s="9"/>
      <c r="D314" s="188"/>
      <c r="E314" s="188"/>
      <c r="F314" s="122"/>
      <c r="G314" s="122"/>
      <c r="H314" s="122"/>
      <c r="I314" s="122"/>
      <c r="J314" s="122"/>
      <c r="K314" s="122"/>
      <c r="L314" s="122"/>
      <c r="M314" s="122"/>
      <c r="N314" s="122"/>
      <c r="O314" s="122"/>
      <c r="P314" s="122"/>
      <c r="Q314" s="122"/>
      <c r="R314" s="122"/>
      <c r="S314" s="122"/>
      <c r="T314" s="122"/>
      <c r="U314" s="122"/>
      <c r="V314" s="122"/>
      <c r="W314" s="122"/>
      <c r="X314" s="122"/>
      <c r="Y314" s="122"/>
      <c r="Z314" s="122"/>
    </row>
    <row r="315" ht="29.25" customHeight="1">
      <c r="A315" s="258" t="str">
        <f>'High Risk Non-Compliant'!B271</f>
        <v/>
      </c>
      <c r="B315" s="259" t="str">
        <f>'High Risk Non-Compliant'!C271</f>
        <v/>
      </c>
      <c r="C315" s="9"/>
      <c r="D315" s="188"/>
      <c r="E315" s="188"/>
      <c r="F315" s="122"/>
      <c r="G315" s="122"/>
      <c r="H315" s="122"/>
      <c r="I315" s="122"/>
      <c r="J315" s="122"/>
      <c r="K315" s="122"/>
      <c r="L315" s="122"/>
      <c r="M315" s="122"/>
      <c r="N315" s="122"/>
      <c r="O315" s="122"/>
      <c r="P315" s="122"/>
      <c r="Q315" s="122"/>
      <c r="R315" s="122"/>
      <c r="S315" s="122"/>
      <c r="T315" s="122"/>
      <c r="U315" s="122"/>
      <c r="V315" s="122"/>
      <c r="W315" s="122"/>
      <c r="X315" s="122"/>
      <c r="Y315" s="122"/>
      <c r="Z315" s="122"/>
    </row>
    <row r="316" ht="29.25" customHeight="1">
      <c r="A316" s="258" t="str">
        <f>'High Risk Non-Compliant'!B272</f>
        <v/>
      </c>
      <c r="B316" s="259" t="str">
        <f>'High Risk Non-Compliant'!C272</f>
        <v/>
      </c>
      <c r="C316" s="9"/>
      <c r="D316" s="188"/>
      <c r="E316" s="188"/>
      <c r="F316" s="122"/>
      <c r="G316" s="122"/>
      <c r="H316" s="122"/>
      <c r="I316" s="122"/>
      <c r="J316" s="122"/>
      <c r="K316" s="122"/>
      <c r="L316" s="122"/>
      <c r="M316" s="122"/>
      <c r="N316" s="122"/>
      <c r="O316" s="122"/>
      <c r="P316" s="122"/>
      <c r="Q316" s="122"/>
      <c r="R316" s="122"/>
      <c r="S316" s="122"/>
      <c r="T316" s="122"/>
      <c r="U316" s="122"/>
      <c r="V316" s="122"/>
      <c r="W316" s="122"/>
      <c r="X316" s="122"/>
      <c r="Y316" s="122"/>
      <c r="Z316" s="122"/>
    </row>
    <row r="317" ht="15.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row>
    <row r="318" ht="15.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row>
    <row r="319" ht="15.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row>
    <row r="320" ht="15.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row>
    <row r="321" ht="15.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row>
    <row r="322" ht="15.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row>
    <row r="323" ht="15.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row>
    <row r="324" ht="15.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row>
    <row r="325" ht="15.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row>
    <row r="326" ht="15.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row>
    <row r="327" ht="15.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row>
    <row r="328" ht="15.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row>
    <row r="329" ht="15.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row>
    <row r="330" ht="15.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row>
    <row r="331" ht="15.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row>
    <row r="332" ht="15.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row>
    <row r="333" ht="15.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row>
    <row r="334" ht="15.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row>
    <row r="335" ht="15.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row>
    <row r="336" ht="15.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row>
    <row r="337" ht="15.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row>
    <row r="338" ht="15.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row>
    <row r="339" ht="15.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row>
    <row r="340" ht="15.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row>
    <row r="341" ht="15.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row>
    <row r="342" ht="15.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row>
    <row r="343" ht="15.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row>
    <row r="344" ht="15.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row>
    <row r="345" ht="15.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row>
    <row r="346" ht="15.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row>
    <row r="347" ht="15.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row>
    <row r="348" ht="15.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row>
    <row r="349" ht="15.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row>
    <row r="350" ht="15.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row>
    <row r="351" ht="15.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row>
    <row r="352" ht="15.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row>
    <row r="353" ht="15.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row>
    <row r="354" ht="15.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row>
    <row r="355" ht="15.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row>
    <row r="356" ht="15.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row>
    <row r="357" ht="15.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row>
    <row r="358" ht="15.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row>
    <row r="359" ht="15.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row>
    <row r="360" ht="15.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row>
    <row r="361" ht="15.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row>
    <row r="362" ht="15.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row>
    <row r="363" ht="15.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row>
    <row r="364" ht="15.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row>
    <row r="365" ht="15.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row>
    <row r="366" ht="15.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row>
    <row r="367" ht="15.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row>
    <row r="368" ht="15.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row>
    <row r="369" ht="15.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row>
    <row r="370" ht="15.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row>
    <row r="371" ht="15.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row>
    <row r="372" ht="15.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row>
    <row r="373" ht="15.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row>
    <row r="374" ht="15.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row>
    <row r="375" ht="15.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row>
    <row r="376" ht="15.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row>
    <row r="377" ht="15.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row>
    <row r="378" ht="15.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row>
    <row r="379" ht="15.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row>
    <row r="380" ht="15.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row>
    <row r="381" ht="15.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row>
    <row r="382" ht="15.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row>
    <row r="383" ht="15.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row>
    <row r="384" ht="15.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row>
    <row r="385" ht="15.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row>
    <row r="386" ht="15.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row>
    <row r="387" ht="15.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row>
    <row r="388" ht="15.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row>
    <row r="389" ht="15.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row>
    <row r="390" ht="15.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row>
    <row r="391" ht="15.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row>
    <row r="392" ht="15.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row>
    <row r="393" ht="15.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row>
    <row r="394" ht="15.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row>
    <row r="395" ht="15.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row>
    <row r="396" ht="15.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row>
    <row r="397" ht="15.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row>
    <row r="398" ht="15.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row>
    <row r="399" ht="15.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row>
    <row r="400" ht="15.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row>
    <row r="401" ht="15.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row>
    <row r="402" ht="15.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row>
    <row r="403" ht="15.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row>
    <row r="404" ht="15.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row>
    <row r="405" ht="15.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row>
    <row r="406" ht="15.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row>
    <row r="407" ht="15.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row>
    <row r="408" ht="15.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row>
    <row r="409" ht="15.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row>
    <row r="410" ht="15.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row>
    <row r="411" ht="15.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row>
    <row r="412" ht="15.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row>
    <row r="413" ht="15.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row>
    <row r="414" ht="15.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row>
    <row r="415" ht="15.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row>
    <row r="416" ht="15.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row>
    <row r="417" ht="15.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row>
    <row r="418" ht="15.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row>
    <row r="419" ht="15.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row>
    <row r="420" ht="15.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row>
    <row r="421" ht="15.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row>
    <row r="422" ht="15.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row>
    <row r="423" ht="15.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row>
    <row r="424" ht="15.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row>
    <row r="425" ht="15.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row>
    <row r="426" ht="15.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row>
    <row r="427" ht="15.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row>
    <row r="428" ht="15.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row>
    <row r="429" ht="15.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row>
    <row r="430" ht="15.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row>
    <row r="431" ht="15.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row>
    <row r="432" ht="15.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row>
    <row r="433" ht="15.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row>
    <row r="434" ht="15.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row>
    <row r="435" ht="15.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row>
    <row r="436" ht="15.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row>
    <row r="437" ht="15.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row>
    <row r="438" ht="15.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row>
    <row r="439" ht="15.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row>
    <row r="440" ht="15.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row>
    <row r="441" ht="15.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row>
    <row r="442" ht="15.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row>
    <row r="443" ht="15.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row>
    <row r="444" ht="15.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row>
    <row r="445" ht="15.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row>
    <row r="446" ht="15.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row>
    <row r="447" ht="15.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row>
    <row r="448" ht="15.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row>
    <row r="449" ht="15.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row>
    <row r="450" ht="15.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row>
    <row r="451" ht="15.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row>
    <row r="452" ht="15.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row>
    <row r="453" ht="15.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row>
    <row r="454" ht="15.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row>
    <row r="455" ht="15.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row>
    <row r="456" ht="15.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row>
    <row r="457" ht="15.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row>
    <row r="458" ht="15.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row>
    <row r="459" ht="15.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row>
    <row r="460" ht="15.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row>
    <row r="461" ht="15.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row>
    <row r="462" ht="15.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row>
    <row r="463" ht="15.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row>
    <row r="464" ht="15.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row>
    <row r="465" ht="15.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row>
    <row r="466" ht="15.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row>
    <row r="467" ht="15.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row>
    <row r="468" ht="15.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row>
    <row r="469" ht="15.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row>
    <row r="470" ht="15.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row>
    <row r="471" ht="15.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row>
    <row r="472" ht="15.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row>
    <row r="473" ht="15.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row>
    <row r="474" ht="15.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row>
    <row r="475" ht="15.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row>
    <row r="476" ht="15.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row>
    <row r="477" ht="15.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row>
    <row r="478" ht="15.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row>
    <row r="479" ht="15.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row>
    <row r="480" ht="15.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row>
    <row r="481" ht="15.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row>
    <row r="482" ht="15.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row>
    <row r="483" ht="15.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row>
    <row r="484" ht="15.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row>
    <row r="485" ht="15.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row>
    <row r="486" ht="15.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row>
    <row r="487" ht="15.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row>
    <row r="488" ht="15.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row>
    <row r="489" ht="15.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row>
    <row r="490" ht="15.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row>
    <row r="491" ht="15.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row>
    <row r="492" ht="15.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row>
    <row r="493" ht="15.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row>
    <row r="494" ht="15.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row>
    <row r="495" ht="15.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row>
    <row r="496" ht="15.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row>
    <row r="497" ht="15.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row>
    <row r="498" ht="15.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row>
    <row r="499" ht="15.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row>
    <row r="500" ht="15.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row>
    <row r="501" ht="15.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row>
    <row r="502" ht="15.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row>
    <row r="503" ht="15.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row>
    <row r="504" ht="15.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row>
    <row r="505" ht="15.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row>
    <row r="506" ht="15.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row>
    <row r="507" ht="15.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row>
    <row r="508" ht="15.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row>
    <row r="509" ht="15.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row>
    <row r="510" ht="15.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row>
    <row r="511" ht="15.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row>
    <row r="512" ht="15.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row>
    <row r="513" ht="15.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row>
    <row r="514" ht="15.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row>
    <row r="515" ht="15.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row>
    <row r="516" ht="15.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row>
    <row r="517" ht="15.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row>
    <row r="518" ht="15.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row>
    <row r="519" ht="15.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row>
    <row r="520" ht="15.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row>
    <row r="521" ht="15.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row>
    <row r="522" ht="15.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row>
    <row r="523" ht="15.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row>
    <row r="524" ht="15.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row>
    <row r="525" ht="15.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row>
    <row r="526" ht="15.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row>
    <row r="527" ht="15.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row>
    <row r="528" ht="15.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row>
    <row r="529" ht="15.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row>
    <row r="530" ht="15.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row>
    <row r="531" ht="15.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row>
    <row r="532" ht="15.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row>
    <row r="533" ht="15.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row>
    <row r="534" ht="15.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row>
    <row r="535" ht="15.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row>
    <row r="536" ht="15.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row>
    <row r="537" ht="15.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row>
    <row r="538" ht="15.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row>
    <row r="539" ht="15.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row>
    <row r="540" ht="15.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row>
    <row r="541" ht="15.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row>
    <row r="542" ht="15.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row>
    <row r="543" ht="15.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row>
    <row r="544" ht="15.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row>
    <row r="545" ht="15.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row>
    <row r="546" ht="15.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row>
    <row r="547" ht="15.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row>
    <row r="548" ht="15.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row>
    <row r="549" ht="15.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row>
    <row r="550" ht="15.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row>
    <row r="551" ht="15.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row>
    <row r="552" ht="15.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row>
    <row r="553" ht="15.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row>
    <row r="554" ht="15.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row>
    <row r="555" ht="15.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row>
    <row r="556" ht="15.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row>
    <row r="557" ht="15.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row>
    <row r="558" ht="15.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row>
    <row r="559" ht="15.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row>
    <row r="560" ht="15.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row>
    <row r="561" ht="15.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row>
    <row r="562" ht="15.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row>
    <row r="563" ht="15.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row>
    <row r="564" ht="15.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row>
    <row r="565" ht="15.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row>
    <row r="566" ht="15.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row>
    <row r="567" ht="15.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row>
    <row r="568" ht="15.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row>
    <row r="569" ht="15.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row>
    <row r="570" ht="15.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row>
    <row r="571" ht="15.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row>
    <row r="572" ht="15.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row>
    <row r="573" ht="15.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row>
    <row r="574" ht="15.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row>
    <row r="575" ht="15.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row>
    <row r="576" ht="15.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row>
    <row r="577" ht="15.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row>
    <row r="578" ht="15.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row>
    <row r="579" ht="15.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row>
    <row r="580" ht="15.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row>
    <row r="581" ht="15.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row>
    <row r="582" ht="15.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row>
    <row r="583" ht="15.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row>
    <row r="584" ht="15.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row>
    <row r="585" ht="15.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row>
    <row r="586" ht="15.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row>
    <row r="587" ht="15.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row>
    <row r="588" ht="15.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row>
    <row r="589" ht="15.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row>
    <row r="590" ht="15.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row>
    <row r="591" ht="15.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row>
    <row r="592" ht="15.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row>
    <row r="593" ht="15.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row>
    <row r="594" ht="15.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row>
    <row r="595" ht="15.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row>
    <row r="596" ht="15.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row>
    <row r="597" ht="15.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row>
    <row r="598" ht="15.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row>
    <row r="599" ht="15.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row>
    <row r="600" ht="15.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row>
    <row r="601" ht="15.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row>
    <row r="602" ht="15.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row>
    <row r="603" ht="15.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row>
    <row r="604" ht="15.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row>
    <row r="605" ht="15.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row>
    <row r="606" ht="15.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row>
    <row r="607" ht="15.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row>
    <row r="608" ht="15.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row>
    <row r="609" ht="15.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row>
    <row r="610" ht="15.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row>
    <row r="611" ht="15.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row>
    <row r="612" ht="15.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row>
    <row r="613" ht="15.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row>
    <row r="614" ht="15.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row>
    <row r="615" ht="15.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row>
    <row r="616" ht="15.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row>
    <row r="617" ht="15.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row>
    <row r="618" ht="15.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row>
    <row r="619" ht="15.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row>
    <row r="620" ht="15.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row>
    <row r="621" ht="15.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row>
    <row r="622" ht="15.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row>
    <row r="623" ht="15.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row>
    <row r="624" ht="15.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row>
    <row r="625" ht="15.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row>
    <row r="626" ht="15.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row>
    <row r="627" ht="15.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row>
    <row r="628" ht="15.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row>
    <row r="629" ht="15.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row>
    <row r="630" ht="15.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row>
    <row r="631" ht="15.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row>
    <row r="632" ht="15.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row>
    <row r="633" ht="15.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row>
    <row r="634" ht="15.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row>
    <row r="635" ht="15.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row>
    <row r="636" ht="15.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row>
    <row r="637" ht="15.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row>
    <row r="638" ht="15.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row>
    <row r="639" ht="15.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row>
    <row r="640" ht="15.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row>
    <row r="641" ht="15.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row>
    <row r="642" ht="15.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row>
    <row r="643" ht="15.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row>
    <row r="644" ht="15.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row>
    <row r="645" ht="15.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row>
    <row r="646" ht="15.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row>
    <row r="647" ht="15.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row>
    <row r="648" ht="15.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row>
    <row r="649" ht="15.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row>
    <row r="650" ht="15.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row>
    <row r="651" ht="15.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row>
    <row r="652" ht="15.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row>
    <row r="653" ht="15.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row>
    <row r="654" ht="15.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row>
    <row r="655" ht="15.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row>
    <row r="656" ht="15.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row>
    <row r="657" ht="15.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row>
    <row r="658" ht="15.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row>
    <row r="659" ht="15.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row>
    <row r="660" ht="15.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row>
    <row r="661" ht="15.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row>
    <row r="662" ht="15.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row>
    <row r="663" ht="15.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row>
    <row r="664" ht="15.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row>
    <row r="665" ht="15.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row>
    <row r="666" ht="15.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row>
    <row r="667" ht="15.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row>
    <row r="668" ht="15.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row>
    <row r="669" ht="15.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row>
    <row r="670" ht="15.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row>
    <row r="671" ht="15.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row>
    <row r="672" ht="15.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row>
    <row r="673" ht="15.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row>
    <row r="674" ht="15.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row>
    <row r="675" ht="15.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row>
    <row r="676" ht="15.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row>
    <row r="677" ht="15.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row>
    <row r="678" ht="15.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row>
    <row r="679" ht="15.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row>
    <row r="680" ht="15.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row>
    <row r="681" ht="15.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row>
    <row r="682" ht="15.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row>
    <row r="683" ht="15.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row>
    <row r="684" ht="15.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row>
    <row r="685" ht="15.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row>
    <row r="686" ht="15.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row>
    <row r="687" ht="15.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row>
    <row r="688" ht="15.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row>
    <row r="689" ht="15.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row>
    <row r="690" ht="15.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row>
    <row r="691" ht="15.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row>
    <row r="692" ht="15.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row>
    <row r="693" ht="15.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row>
    <row r="694" ht="15.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row>
    <row r="695" ht="15.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row>
    <row r="696" ht="15.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row>
    <row r="697" ht="15.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row>
    <row r="698" ht="15.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row>
    <row r="699" ht="15.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row>
    <row r="700" ht="15.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row>
    <row r="701" ht="15.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row>
    <row r="702" ht="15.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row>
    <row r="703" ht="15.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row>
    <row r="704" ht="15.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row>
    <row r="705" ht="15.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row>
    <row r="706" ht="15.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row>
    <row r="707" ht="15.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row>
    <row r="708" ht="15.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row>
    <row r="709" ht="15.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row>
    <row r="710" ht="15.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row>
    <row r="711" ht="15.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row>
    <row r="712" ht="15.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row>
    <row r="713" ht="15.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row>
    <row r="714" ht="15.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row>
    <row r="715" ht="15.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row>
    <row r="716" ht="15.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row>
    <row r="717" ht="15.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row>
    <row r="718" ht="15.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row>
    <row r="719" ht="15.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row>
    <row r="720" ht="15.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row>
    <row r="721" ht="15.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row>
    <row r="722" ht="15.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row>
    <row r="723" ht="15.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row>
    <row r="724" ht="15.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row>
    <row r="725" ht="15.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row>
    <row r="726" ht="15.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row>
    <row r="727" ht="15.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row>
    <row r="728" ht="15.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row>
    <row r="729" ht="15.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row>
    <row r="730" ht="15.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row>
    <row r="731" ht="15.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row>
    <row r="732" ht="15.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row>
    <row r="733" ht="15.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row>
    <row r="734" ht="15.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row>
    <row r="735" ht="15.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row>
    <row r="736" ht="15.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row>
    <row r="737" ht="15.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row>
    <row r="738" ht="15.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row>
    <row r="739" ht="15.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row>
    <row r="740" ht="15.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row>
    <row r="741" ht="15.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row>
    <row r="742" ht="15.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row>
    <row r="743" ht="15.75" customHeight="1">
      <c r="A743" s="122"/>
      <c r="B743" s="122"/>
      <c r="C743" s="122"/>
      <c r="D743" s="122"/>
      <c r="E743" s="122"/>
      <c r="F743" s="122"/>
      <c r="G743" s="122"/>
      <c r="H743" s="122"/>
      <c r="I743" s="122"/>
      <c r="J743" s="122"/>
      <c r="K743" s="122"/>
      <c r="L743" s="122"/>
      <c r="M743" s="122"/>
      <c r="N743" s="122"/>
      <c r="O743" s="122"/>
      <c r="P743" s="122"/>
      <c r="Q743" s="122"/>
      <c r="R743" s="122"/>
      <c r="S743" s="122"/>
      <c r="T743" s="122"/>
      <c r="U743" s="122"/>
      <c r="V743" s="122"/>
      <c r="W743" s="122"/>
      <c r="X743" s="122"/>
      <c r="Y743" s="122"/>
      <c r="Z743" s="122"/>
    </row>
    <row r="744" ht="15.75" customHeight="1">
      <c r="A744" s="122"/>
      <c r="B744" s="122"/>
      <c r="C744" s="122"/>
      <c r="D744" s="122"/>
      <c r="E744" s="122"/>
      <c r="F744" s="122"/>
      <c r="G744" s="122"/>
      <c r="H744" s="122"/>
      <c r="I744" s="122"/>
      <c r="J744" s="122"/>
      <c r="K744" s="122"/>
      <c r="L744" s="122"/>
      <c r="M744" s="122"/>
      <c r="N744" s="122"/>
      <c r="O744" s="122"/>
      <c r="P744" s="122"/>
      <c r="Q744" s="122"/>
      <c r="R744" s="122"/>
      <c r="S744" s="122"/>
      <c r="T744" s="122"/>
      <c r="U744" s="122"/>
      <c r="V744" s="122"/>
      <c r="W744" s="122"/>
      <c r="X744" s="122"/>
      <c r="Y744" s="122"/>
      <c r="Z744" s="122"/>
    </row>
    <row r="745" ht="15.75" customHeight="1">
      <c r="A745" s="122"/>
      <c r="B745" s="122"/>
      <c r="C745" s="122"/>
      <c r="D745" s="122"/>
      <c r="E745" s="122"/>
      <c r="F745" s="122"/>
      <c r="G745" s="122"/>
      <c r="H745" s="122"/>
      <c r="I745" s="122"/>
      <c r="J745" s="122"/>
      <c r="K745" s="122"/>
      <c r="L745" s="122"/>
      <c r="M745" s="122"/>
      <c r="N745" s="122"/>
      <c r="O745" s="122"/>
      <c r="P745" s="122"/>
      <c r="Q745" s="122"/>
      <c r="R745" s="122"/>
      <c r="S745" s="122"/>
      <c r="T745" s="122"/>
      <c r="U745" s="122"/>
      <c r="V745" s="122"/>
      <c r="W745" s="122"/>
      <c r="X745" s="122"/>
      <c r="Y745" s="122"/>
      <c r="Z745" s="122"/>
    </row>
    <row r="746" ht="15.75" customHeight="1">
      <c r="A746" s="122"/>
      <c r="B746" s="122"/>
      <c r="C746" s="122"/>
      <c r="D746" s="122"/>
      <c r="E746" s="122"/>
      <c r="F746" s="122"/>
      <c r="G746" s="122"/>
      <c r="H746" s="122"/>
      <c r="I746" s="122"/>
      <c r="J746" s="122"/>
      <c r="K746" s="122"/>
      <c r="L746" s="122"/>
      <c r="M746" s="122"/>
      <c r="N746" s="122"/>
      <c r="O746" s="122"/>
      <c r="P746" s="122"/>
      <c r="Q746" s="122"/>
      <c r="R746" s="122"/>
      <c r="S746" s="122"/>
      <c r="T746" s="122"/>
      <c r="U746" s="122"/>
      <c r="V746" s="122"/>
      <c r="W746" s="122"/>
      <c r="X746" s="122"/>
      <c r="Y746" s="122"/>
      <c r="Z746" s="122"/>
    </row>
    <row r="747" ht="15.75" customHeight="1">
      <c r="A747" s="122"/>
      <c r="B747" s="122"/>
      <c r="C747" s="122"/>
      <c r="D747" s="122"/>
      <c r="E747" s="122"/>
      <c r="F747" s="122"/>
      <c r="G747" s="122"/>
      <c r="H747" s="122"/>
      <c r="I747" s="122"/>
      <c r="J747" s="122"/>
      <c r="K747" s="122"/>
      <c r="L747" s="122"/>
      <c r="M747" s="122"/>
      <c r="N747" s="122"/>
      <c r="O747" s="122"/>
      <c r="P747" s="122"/>
      <c r="Q747" s="122"/>
      <c r="R747" s="122"/>
      <c r="S747" s="122"/>
      <c r="T747" s="122"/>
      <c r="U747" s="122"/>
      <c r="V747" s="122"/>
      <c r="W747" s="122"/>
      <c r="X747" s="122"/>
      <c r="Y747" s="122"/>
      <c r="Z747" s="122"/>
    </row>
    <row r="748" ht="15.75" customHeight="1">
      <c r="A748" s="122"/>
      <c r="B748" s="122"/>
      <c r="C748" s="122"/>
      <c r="D748" s="122"/>
      <c r="E748" s="122"/>
      <c r="F748" s="122"/>
      <c r="G748" s="122"/>
      <c r="H748" s="122"/>
      <c r="I748" s="122"/>
      <c r="J748" s="122"/>
      <c r="K748" s="122"/>
      <c r="L748" s="122"/>
      <c r="M748" s="122"/>
      <c r="N748" s="122"/>
      <c r="O748" s="122"/>
      <c r="P748" s="122"/>
      <c r="Q748" s="122"/>
      <c r="R748" s="122"/>
      <c r="S748" s="122"/>
      <c r="T748" s="122"/>
      <c r="U748" s="122"/>
      <c r="V748" s="122"/>
      <c r="W748" s="122"/>
      <c r="X748" s="122"/>
      <c r="Y748" s="122"/>
      <c r="Z748" s="122"/>
    </row>
    <row r="749" ht="15.75" customHeight="1">
      <c r="A749" s="122"/>
      <c r="B749" s="122"/>
      <c r="C749" s="122"/>
      <c r="D749" s="122"/>
      <c r="E749" s="122"/>
      <c r="F749" s="122"/>
      <c r="G749" s="122"/>
      <c r="H749" s="122"/>
      <c r="I749" s="122"/>
      <c r="J749" s="122"/>
      <c r="K749" s="122"/>
      <c r="L749" s="122"/>
      <c r="M749" s="122"/>
      <c r="N749" s="122"/>
      <c r="O749" s="122"/>
      <c r="P749" s="122"/>
      <c r="Q749" s="122"/>
      <c r="R749" s="122"/>
      <c r="S749" s="122"/>
      <c r="T749" s="122"/>
      <c r="U749" s="122"/>
      <c r="V749" s="122"/>
      <c r="W749" s="122"/>
      <c r="X749" s="122"/>
      <c r="Y749" s="122"/>
      <c r="Z749" s="122"/>
    </row>
    <row r="750" ht="15.75" customHeight="1">
      <c r="A750" s="122"/>
      <c r="B750" s="122"/>
      <c r="C750" s="122"/>
      <c r="D750" s="122"/>
      <c r="E750" s="122"/>
      <c r="F750" s="122"/>
      <c r="G750" s="122"/>
      <c r="H750" s="122"/>
      <c r="I750" s="122"/>
      <c r="J750" s="122"/>
      <c r="K750" s="122"/>
      <c r="L750" s="122"/>
      <c r="M750" s="122"/>
      <c r="N750" s="122"/>
      <c r="O750" s="122"/>
      <c r="P750" s="122"/>
      <c r="Q750" s="122"/>
      <c r="R750" s="122"/>
      <c r="S750" s="122"/>
      <c r="T750" s="122"/>
      <c r="U750" s="122"/>
      <c r="V750" s="122"/>
      <c r="W750" s="122"/>
      <c r="X750" s="122"/>
      <c r="Y750" s="122"/>
      <c r="Z750" s="122"/>
    </row>
    <row r="751" ht="15.75" customHeight="1">
      <c r="A751" s="122"/>
      <c r="B751" s="122"/>
      <c r="C751" s="122"/>
      <c r="D751" s="122"/>
      <c r="E751" s="122"/>
      <c r="F751" s="122"/>
      <c r="G751" s="122"/>
      <c r="H751" s="122"/>
      <c r="I751" s="122"/>
      <c r="J751" s="122"/>
      <c r="K751" s="122"/>
      <c r="L751" s="122"/>
      <c r="M751" s="122"/>
      <c r="N751" s="122"/>
      <c r="O751" s="122"/>
      <c r="P751" s="122"/>
      <c r="Q751" s="122"/>
      <c r="R751" s="122"/>
      <c r="S751" s="122"/>
      <c r="T751" s="122"/>
      <c r="U751" s="122"/>
      <c r="V751" s="122"/>
      <c r="W751" s="122"/>
      <c r="X751" s="122"/>
      <c r="Y751" s="122"/>
      <c r="Z751" s="122"/>
    </row>
    <row r="752" ht="15.75" customHeight="1">
      <c r="A752" s="122"/>
      <c r="B752" s="122"/>
      <c r="C752" s="122"/>
      <c r="D752" s="122"/>
      <c r="E752" s="122"/>
      <c r="F752" s="122"/>
      <c r="G752" s="122"/>
      <c r="H752" s="122"/>
      <c r="I752" s="122"/>
      <c r="J752" s="122"/>
      <c r="K752" s="122"/>
      <c r="L752" s="122"/>
      <c r="M752" s="122"/>
      <c r="N752" s="122"/>
      <c r="O752" s="122"/>
      <c r="P752" s="122"/>
      <c r="Q752" s="122"/>
      <c r="R752" s="122"/>
      <c r="S752" s="122"/>
      <c r="T752" s="122"/>
      <c r="U752" s="122"/>
      <c r="V752" s="122"/>
      <c r="W752" s="122"/>
      <c r="X752" s="122"/>
      <c r="Y752" s="122"/>
      <c r="Z752" s="122"/>
    </row>
    <row r="753" ht="15.75" customHeight="1">
      <c r="A753" s="122"/>
      <c r="B753" s="122"/>
      <c r="C753" s="122"/>
      <c r="D753" s="122"/>
      <c r="E753" s="122"/>
      <c r="F753" s="122"/>
      <c r="G753" s="122"/>
      <c r="H753" s="122"/>
      <c r="I753" s="122"/>
      <c r="J753" s="122"/>
      <c r="K753" s="122"/>
      <c r="L753" s="122"/>
      <c r="M753" s="122"/>
      <c r="N753" s="122"/>
      <c r="O753" s="122"/>
      <c r="P753" s="122"/>
      <c r="Q753" s="122"/>
      <c r="R753" s="122"/>
      <c r="S753" s="122"/>
      <c r="T753" s="122"/>
      <c r="U753" s="122"/>
      <c r="V753" s="122"/>
      <c r="W753" s="122"/>
      <c r="X753" s="122"/>
      <c r="Y753" s="122"/>
      <c r="Z753" s="122"/>
    </row>
    <row r="754" ht="15.75" customHeight="1">
      <c r="A754" s="122"/>
      <c r="B754" s="122"/>
      <c r="C754" s="122"/>
      <c r="D754" s="122"/>
      <c r="E754" s="122"/>
      <c r="F754" s="122"/>
      <c r="G754" s="122"/>
      <c r="H754" s="122"/>
      <c r="I754" s="122"/>
      <c r="J754" s="122"/>
      <c r="K754" s="122"/>
      <c r="L754" s="122"/>
      <c r="M754" s="122"/>
      <c r="N754" s="122"/>
      <c r="O754" s="122"/>
      <c r="P754" s="122"/>
      <c r="Q754" s="122"/>
      <c r="R754" s="122"/>
      <c r="S754" s="122"/>
      <c r="T754" s="122"/>
      <c r="U754" s="122"/>
      <c r="V754" s="122"/>
      <c r="W754" s="122"/>
      <c r="X754" s="122"/>
      <c r="Y754" s="122"/>
      <c r="Z754" s="122"/>
    </row>
    <row r="755" ht="15.75" customHeight="1">
      <c r="A755" s="122"/>
      <c r="B755" s="122"/>
      <c r="C755" s="122"/>
      <c r="D755" s="122"/>
      <c r="E755" s="122"/>
      <c r="F755" s="122"/>
      <c r="G755" s="122"/>
      <c r="H755" s="122"/>
      <c r="I755" s="122"/>
      <c r="J755" s="122"/>
      <c r="K755" s="122"/>
      <c r="L755" s="122"/>
      <c r="M755" s="122"/>
      <c r="N755" s="122"/>
      <c r="O755" s="122"/>
      <c r="P755" s="122"/>
      <c r="Q755" s="122"/>
      <c r="R755" s="122"/>
      <c r="S755" s="122"/>
      <c r="T755" s="122"/>
      <c r="U755" s="122"/>
      <c r="V755" s="122"/>
      <c r="W755" s="122"/>
      <c r="X755" s="122"/>
      <c r="Y755" s="122"/>
      <c r="Z755" s="122"/>
    </row>
    <row r="756" ht="15.75" customHeight="1">
      <c r="A756" s="122"/>
      <c r="B756" s="122"/>
      <c r="C756" s="122"/>
      <c r="D756" s="122"/>
      <c r="E756" s="122"/>
      <c r="F756" s="122"/>
      <c r="G756" s="122"/>
      <c r="H756" s="122"/>
      <c r="I756" s="122"/>
      <c r="J756" s="122"/>
      <c r="K756" s="122"/>
      <c r="L756" s="122"/>
      <c r="M756" s="122"/>
      <c r="N756" s="122"/>
      <c r="O756" s="122"/>
      <c r="P756" s="122"/>
      <c r="Q756" s="122"/>
      <c r="R756" s="122"/>
      <c r="S756" s="122"/>
      <c r="T756" s="122"/>
      <c r="U756" s="122"/>
      <c r="V756" s="122"/>
      <c r="W756" s="122"/>
      <c r="X756" s="122"/>
      <c r="Y756" s="122"/>
      <c r="Z756" s="122"/>
    </row>
    <row r="757" ht="15.75" customHeight="1">
      <c r="A757" s="122"/>
      <c r="B757" s="122"/>
      <c r="C757" s="122"/>
      <c r="D757" s="122"/>
      <c r="E757" s="122"/>
      <c r="F757" s="122"/>
      <c r="G757" s="122"/>
      <c r="H757" s="122"/>
      <c r="I757" s="122"/>
      <c r="J757" s="122"/>
      <c r="K757" s="122"/>
      <c r="L757" s="122"/>
      <c r="M757" s="122"/>
      <c r="N757" s="122"/>
      <c r="O757" s="122"/>
      <c r="P757" s="122"/>
      <c r="Q757" s="122"/>
      <c r="R757" s="122"/>
      <c r="S757" s="122"/>
      <c r="T757" s="122"/>
      <c r="U757" s="122"/>
      <c r="V757" s="122"/>
      <c r="W757" s="122"/>
      <c r="X757" s="122"/>
      <c r="Y757" s="122"/>
      <c r="Z757" s="122"/>
    </row>
    <row r="758" ht="15.75" customHeight="1">
      <c r="A758" s="122"/>
      <c r="B758" s="122"/>
      <c r="C758" s="122"/>
      <c r="D758" s="122"/>
      <c r="E758" s="122"/>
      <c r="F758" s="122"/>
      <c r="G758" s="122"/>
      <c r="H758" s="122"/>
      <c r="I758" s="122"/>
      <c r="J758" s="122"/>
      <c r="K758" s="122"/>
      <c r="L758" s="122"/>
      <c r="M758" s="122"/>
      <c r="N758" s="122"/>
      <c r="O758" s="122"/>
      <c r="P758" s="122"/>
      <c r="Q758" s="122"/>
      <c r="R758" s="122"/>
      <c r="S758" s="122"/>
      <c r="T758" s="122"/>
      <c r="U758" s="122"/>
      <c r="V758" s="122"/>
      <c r="W758" s="122"/>
      <c r="X758" s="122"/>
      <c r="Y758" s="122"/>
      <c r="Z758" s="122"/>
    </row>
    <row r="759" ht="15.75" customHeight="1">
      <c r="A759" s="122"/>
      <c r="B759" s="122"/>
      <c r="C759" s="122"/>
      <c r="D759" s="122"/>
      <c r="E759" s="122"/>
      <c r="F759" s="122"/>
      <c r="G759" s="122"/>
      <c r="H759" s="122"/>
      <c r="I759" s="122"/>
      <c r="J759" s="122"/>
      <c r="K759" s="122"/>
      <c r="L759" s="122"/>
      <c r="M759" s="122"/>
      <c r="N759" s="122"/>
      <c r="O759" s="122"/>
      <c r="P759" s="122"/>
      <c r="Q759" s="122"/>
      <c r="R759" s="122"/>
      <c r="S759" s="122"/>
      <c r="T759" s="122"/>
      <c r="U759" s="122"/>
      <c r="V759" s="122"/>
      <c r="W759" s="122"/>
      <c r="X759" s="122"/>
      <c r="Y759" s="122"/>
      <c r="Z759" s="122"/>
    </row>
    <row r="760" ht="15.75" customHeight="1">
      <c r="A760" s="122"/>
      <c r="B760" s="122"/>
      <c r="C760" s="122"/>
      <c r="D760" s="122"/>
      <c r="E760" s="122"/>
      <c r="F760" s="122"/>
      <c r="G760" s="122"/>
      <c r="H760" s="122"/>
      <c r="I760" s="122"/>
      <c r="J760" s="122"/>
      <c r="K760" s="122"/>
      <c r="L760" s="122"/>
      <c r="M760" s="122"/>
      <c r="N760" s="122"/>
      <c r="O760" s="122"/>
      <c r="P760" s="122"/>
      <c r="Q760" s="122"/>
      <c r="R760" s="122"/>
      <c r="S760" s="122"/>
      <c r="T760" s="122"/>
      <c r="U760" s="122"/>
      <c r="V760" s="122"/>
      <c r="W760" s="122"/>
      <c r="X760" s="122"/>
      <c r="Y760" s="122"/>
      <c r="Z760" s="122"/>
    </row>
    <row r="761" ht="15.75" customHeight="1">
      <c r="A761" s="122"/>
      <c r="B761" s="122"/>
      <c r="C761" s="122"/>
      <c r="D761" s="122"/>
      <c r="E761" s="122"/>
      <c r="F761" s="122"/>
      <c r="G761" s="122"/>
      <c r="H761" s="122"/>
      <c r="I761" s="122"/>
      <c r="J761" s="122"/>
      <c r="K761" s="122"/>
      <c r="L761" s="122"/>
      <c r="M761" s="122"/>
      <c r="N761" s="122"/>
      <c r="O761" s="122"/>
      <c r="P761" s="122"/>
      <c r="Q761" s="122"/>
      <c r="R761" s="122"/>
      <c r="S761" s="122"/>
      <c r="T761" s="122"/>
      <c r="U761" s="122"/>
      <c r="V761" s="122"/>
      <c r="W761" s="122"/>
      <c r="X761" s="122"/>
      <c r="Y761" s="122"/>
      <c r="Z761" s="122"/>
    </row>
    <row r="762" ht="15.75" customHeight="1">
      <c r="A762" s="122"/>
      <c r="B762" s="122"/>
      <c r="C762" s="122"/>
      <c r="D762" s="122"/>
      <c r="E762" s="122"/>
      <c r="F762" s="122"/>
      <c r="G762" s="122"/>
      <c r="H762" s="122"/>
      <c r="I762" s="122"/>
      <c r="J762" s="122"/>
      <c r="K762" s="122"/>
      <c r="L762" s="122"/>
      <c r="M762" s="122"/>
      <c r="N762" s="122"/>
      <c r="O762" s="122"/>
      <c r="P762" s="122"/>
      <c r="Q762" s="122"/>
      <c r="R762" s="122"/>
      <c r="S762" s="122"/>
      <c r="T762" s="122"/>
      <c r="U762" s="122"/>
      <c r="V762" s="122"/>
      <c r="W762" s="122"/>
      <c r="X762" s="122"/>
      <c r="Y762" s="122"/>
      <c r="Z762" s="122"/>
    </row>
    <row r="763" ht="15.75" customHeight="1">
      <c r="A763" s="122"/>
      <c r="B763" s="122"/>
      <c r="C763" s="122"/>
      <c r="D763" s="122"/>
      <c r="E763" s="122"/>
      <c r="F763" s="122"/>
      <c r="G763" s="122"/>
      <c r="H763" s="122"/>
      <c r="I763" s="122"/>
      <c r="J763" s="122"/>
      <c r="K763" s="122"/>
      <c r="L763" s="122"/>
      <c r="M763" s="122"/>
      <c r="N763" s="122"/>
      <c r="O763" s="122"/>
      <c r="P763" s="122"/>
      <c r="Q763" s="122"/>
      <c r="R763" s="122"/>
      <c r="S763" s="122"/>
      <c r="T763" s="122"/>
      <c r="U763" s="122"/>
      <c r="V763" s="122"/>
      <c r="W763" s="122"/>
      <c r="X763" s="122"/>
      <c r="Y763" s="122"/>
      <c r="Z763" s="122"/>
    </row>
    <row r="764" ht="15.75" customHeight="1">
      <c r="A764" s="122"/>
      <c r="B764" s="122"/>
      <c r="C764" s="122"/>
      <c r="D764" s="122"/>
      <c r="E764" s="122"/>
      <c r="F764" s="122"/>
      <c r="G764" s="122"/>
      <c r="H764" s="122"/>
      <c r="I764" s="122"/>
      <c r="J764" s="122"/>
      <c r="K764" s="122"/>
      <c r="L764" s="122"/>
      <c r="M764" s="122"/>
      <c r="N764" s="122"/>
      <c r="O764" s="122"/>
      <c r="P764" s="122"/>
      <c r="Q764" s="122"/>
      <c r="R764" s="122"/>
      <c r="S764" s="122"/>
      <c r="T764" s="122"/>
      <c r="U764" s="122"/>
      <c r="V764" s="122"/>
      <c r="W764" s="122"/>
      <c r="X764" s="122"/>
      <c r="Y764" s="122"/>
      <c r="Z764" s="122"/>
    </row>
    <row r="765" ht="15.75" customHeight="1">
      <c r="A765" s="122"/>
      <c r="B765" s="122"/>
      <c r="C765" s="122"/>
      <c r="D765" s="122"/>
      <c r="E765" s="122"/>
      <c r="F765" s="122"/>
      <c r="G765" s="122"/>
      <c r="H765" s="122"/>
      <c r="I765" s="122"/>
      <c r="J765" s="122"/>
      <c r="K765" s="122"/>
      <c r="L765" s="122"/>
      <c r="M765" s="122"/>
      <c r="N765" s="122"/>
      <c r="O765" s="122"/>
      <c r="P765" s="122"/>
      <c r="Q765" s="122"/>
      <c r="R765" s="122"/>
      <c r="S765" s="122"/>
      <c r="T765" s="122"/>
      <c r="U765" s="122"/>
      <c r="V765" s="122"/>
      <c r="W765" s="122"/>
      <c r="X765" s="122"/>
      <c r="Y765" s="122"/>
      <c r="Z765" s="122"/>
    </row>
    <row r="766" ht="15.75" customHeight="1">
      <c r="A766" s="122"/>
      <c r="B766" s="122"/>
      <c r="C766" s="122"/>
      <c r="D766" s="122"/>
      <c r="E766" s="122"/>
      <c r="F766" s="122"/>
      <c r="G766" s="122"/>
      <c r="H766" s="122"/>
      <c r="I766" s="122"/>
      <c r="J766" s="122"/>
      <c r="K766" s="122"/>
      <c r="L766" s="122"/>
      <c r="M766" s="122"/>
      <c r="N766" s="122"/>
      <c r="O766" s="122"/>
      <c r="P766" s="122"/>
      <c r="Q766" s="122"/>
      <c r="R766" s="122"/>
      <c r="S766" s="122"/>
      <c r="T766" s="122"/>
      <c r="U766" s="122"/>
      <c r="V766" s="122"/>
      <c r="W766" s="122"/>
      <c r="X766" s="122"/>
      <c r="Y766" s="122"/>
      <c r="Z766" s="122"/>
    </row>
    <row r="767" ht="15.75" customHeight="1">
      <c r="A767" s="122"/>
      <c r="B767" s="122"/>
      <c r="C767" s="122"/>
      <c r="D767" s="122"/>
      <c r="E767" s="122"/>
      <c r="F767" s="122"/>
      <c r="G767" s="122"/>
      <c r="H767" s="122"/>
      <c r="I767" s="122"/>
      <c r="J767" s="122"/>
      <c r="K767" s="122"/>
      <c r="L767" s="122"/>
      <c r="M767" s="122"/>
      <c r="N767" s="122"/>
      <c r="O767" s="122"/>
      <c r="P767" s="122"/>
      <c r="Q767" s="122"/>
      <c r="R767" s="122"/>
      <c r="S767" s="122"/>
      <c r="T767" s="122"/>
      <c r="U767" s="122"/>
      <c r="V767" s="122"/>
      <c r="W767" s="122"/>
      <c r="X767" s="122"/>
      <c r="Y767" s="122"/>
      <c r="Z767" s="122"/>
    </row>
    <row r="768" ht="15.75" customHeight="1">
      <c r="A768" s="122"/>
      <c r="B768" s="122"/>
      <c r="C768" s="122"/>
      <c r="D768" s="122"/>
      <c r="E768" s="122"/>
      <c r="F768" s="122"/>
      <c r="G768" s="122"/>
      <c r="H768" s="122"/>
      <c r="I768" s="122"/>
      <c r="J768" s="122"/>
      <c r="K768" s="122"/>
      <c r="L768" s="122"/>
      <c r="M768" s="122"/>
      <c r="N768" s="122"/>
      <c r="O768" s="122"/>
      <c r="P768" s="122"/>
      <c r="Q768" s="122"/>
      <c r="R768" s="122"/>
      <c r="S768" s="122"/>
      <c r="T768" s="122"/>
      <c r="U768" s="122"/>
      <c r="V768" s="122"/>
      <c r="W768" s="122"/>
      <c r="X768" s="122"/>
      <c r="Y768" s="122"/>
      <c r="Z768" s="122"/>
    </row>
    <row r="769" ht="15.75" customHeight="1">
      <c r="A769" s="122"/>
      <c r="B769" s="122"/>
      <c r="C769" s="122"/>
      <c r="D769" s="122"/>
      <c r="E769" s="122"/>
      <c r="F769" s="122"/>
      <c r="G769" s="122"/>
      <c r="H769" s="122"/>
      <c r="I769" s="122"/>
      <c r="J769" s="122"/>
      <c r="K769" s="122"/>
      <c r="L769" s="122"/>
      <c r="M769" s="122"/>
      <c r="N769" s="122"/>
      <c r="O769" s="122"/>
      <c r="P769" s="122"/>
      <c r="Q769" s="122"/>
      <c r="R769" s="122"/>
      <c r="S769" s="122"/>
      <c r="T769" s="122"/>
      <c r="U769" s="122"/>
      <c r="V769" s="122"/>
      <c r="W769" s="122"/>
      <c r="X769" s="122"/>
      <c r="Y769" s="122"/>
      <c r="Z769" s="122"/>
    </row>
    <row r="770" ht="15.75" customHeight="1">
      <c r="A770" s="122"/>
      <c r="B770" s="122"/>
      <c r="C770" s="122"/>
      <c r="D770" s="122"/>
      <c r="E770" s="122"/>
      <c r="F770" s="122"/>
      <c r="G770" s="122"/>
      <c r="H770" s="122"/>
      <c r="I770" s="122"/>
      <c r="J770" s="122"/>
      <c r="K770" s="122"/>
      <c r="L770" s="122"/>
      <c r="M770" s="122"/>
      <c r="N770" s="122"/>
      <c r="O770" s="122"/>
      <c r="P770" s="122"/>
      <c r="Q770" s="122"/>
      <c r="R770" s="122"/>
      <c r="S770" s="122"/>
      <c r="T770" s="122"/>
      <c r="U770" s="122"/>
      <c r="V770" s="122"/>
      <c r="W770" s="122"/>
      <c r="X770" s="122"/>
      <c r="Y770" s="122"/>
      <c r="Z770" s="122"/>
    </row>
    <row r="771" ht="15.75" customHeight="1">
      <c r="A771" s="122"/>
      <c r="B771" s="122"/>
      <c r="C771" s="122"/>
      <c r="D771" s="122"/>
      <c r="E771" s="122"/>
      <c r="F771" s="122"/>
      <c r="G771" s="122"/>
      <c r="H771" s="122"/>
      <c r="I771" s="122"/>
      <c r="J771" s="122"/>
      <c r="K771" s="122"/>
      <c r="L771" s="122"/>
      <c r="M771" s="122"/>
      <c r="N771" s="122"/>
      <c r="O771" s="122"/>
      <c r="P771" s="122"/>
      <c r="Q771" s="122"/>
      <c r="R771" s="122"/>
      <c r="S771" s="122"/>
      <c r="T771" s="122"/>
      <c r="U771" s="122"/>
      <c r="V771" s="122"/>
      <c r="W771" s="122"/>
      <c r="X771" s="122"/>
      <c r="Y771" s="122"/>
      <c r="Z771" s="122"/>
    </row>
    <row r="772" ht="15.75" customHeight="1">
      <c r="A772" s="122"/>
      <c r="B772" s="122"/>
      <c r="C772" s="122"/>
      <c r="D772" s="122"/>
      <c r="E772" s="122"/>
      <c r="F772" s="122"/>
      <c r="G772" s="122"/>
      <c r="H772" s="122"/>
      <c r="I772" s="122"/>
      <c r="J772" s="122"/>
      <c r="K772" s="122"/>
      <c r="L772" s="122"/>
      <c r="M772" s="122"/>
      <c r="N772" s="122"/>
      <c r="O772" s="122"/>
      <c r="P772" s="122"/>
      <c r="Q772" s="122"/>
      <c r="R772" s="122"/>
      <c r="S772" s="122"/>
      <c r="T772" s="122"/>
      <c r="U772" s="122"/>
      <c r="V772" s="122"/>
      <c r="W772" s="122"/>
      <c r="X772" s="122"/>
      <c r="Y772" s="122"/>
      <c r="Z772" s="122"/>
    </row>
    <row r="773" ht="15.75" customHeight="1">
      <c r="A773" s="122"/>
      <c r="B773" s="122"/>
      <c r="C773" s="122"/>
      <c r="D773" s="122"/>
      <c r="E773" s="122"/>
      <c r="F773" s="122"/>
      <c r="G773" s="122"/>
      <c r="H773" s="122"/>
      <c r="I773" s="122"/>
      <c r="J773" s="122"/>
      <c r="K773" s="122"/>
      <c r="L773" s="122"/>
      <c r="M773" s="122"/>
      <c r="N773" s="122"/>
      <c r="O773" s="122"/>
      <c r="P773" s="122"/>
      <c r="Q773" s="122"/>
      <c r="R773" s="122"/>
      <c r="S773" s="122"/>
      <c r="T773" s="122"/>
      <c r="U773" s="122"/>
      <c r="V773" s="122"/>
      <c r="W773" s="122"/>
      <c r="X773" s="122"/>
      <c r="Y773" s="122"/>
      <c r="Z773" s="122"/>
    </row>
    <row r="774" ht="15.75" customHeight="1">
      <c r="A774" s="122"/>
      <c r="B774" s="122"/>
      <c r="C774" s="122"/>
      <c r="D774" s="122"/>
      <c r="E774" s="122"/>
      <c r="F774" s="122"/>
      <c r="G774" s="122"/>
      <c r="H774" s="122"/>
      <c r="I774" s="122"/>
      <c r="J774" s="122"/>
      <c r="K774" s="122"/>
      <c r="L774" s="122"/>
      <c r="M774" s="122"/>
      <c r="N774" s="122"/>
      <c r="O774" s="122"/>
      <c r="P774" s="122"/>
      <c r="Q774" s="122"/>
      <c r="R774" s="122"/>
      <c r="S774" s="122"/>
      <c r="T774" s="122"/>
      <c r="U774" s="122"/>
      <c r="V774" s="122"/>
      <c r="W774" s="122"/>
      <c r="X774" s="122"/>
      <c r="Y774" s="122"/>
      <c r="Z774" s="122"/>
    </row>
    <row r="775" ht="15.75" customHeight="1">
      <c r="A775" s="122"/>
      <c r="B775" s="122"/>
      <c r="C775" s="122"/>
      <c r="D775" s="122"/>
      <c r="E775" s="122"/>
      <c r="F775" s="122"/>
      <c r="G775" s="122"/>
      <c r="H775" s="122"/>
      <c r="I775" s="122"/>
      <c r="J775" s="122"/>
      <c r="K775" s="122"/>
      <c r="L775" s="122"/>
      <c r="M775" s="122"/>
      <c r="N775" s="122"/>
      <c r="O775" s="122"/>
      <c r="P775" s="122"/>
      <c r="Q775" s="122"/>
      <c r="R775" s="122"/>
      <c r="S775" s="122"/>
      <c r="T775" s="122"/>
      <c r="U775" s="122"/>
      <c r="V775" s="122"/>
      <c r="W775" s="122"/>
      <c r="X775" s="122"/>
      <c r="Y775" s="122"/>
      <c r="Z775" s="122"/>
    </row>
    <row r="776" ht="15.75" customHeight="1">
      <c r="A776" s="122"/>
      <c r="B776" s="122"/>
      <c r="C776" s="122"/>
      <c r="D776" s="122"/>
      <c r="E776" s="122"/>
      <c r="F776" s="122"/>
      <c r="G776" s="122"/>
      <c r="H776" s="122"/>
      <c r="I776" s="122"/>
      <c r="J776" s="122"/>
      <c r="K776" s="122"/>
      <c r="L776" s="122"/>
      <c r="M776" s="122"/>
      <c r="N776" s="122"/>
      <c r="O776" s="122"/>
      <c r="P776" s="122"/>
      <c r="Q776" s="122"/>
      <c r="R776" s="122"/>
      <c r="S776" s="122"/>
      <c r="T776" s="122"/>
      <c r="U776" s="122"/>
      <c r="V776" s="122"/>
      <c r="W776" s="122"/>
      <c r="X776" s="122"/>
      <c r="Y776" s="122"/>
      <c r="Z776" s="122"/>
    </row>
    <row r="777" ht="15.75" customHeight="1">
      <c r="A777" s="122"/>
      <c r="B777" s="122"/>
      <c r="C777" s="122"/>
      <c r="D777" s="122"/>
      <c r="E777" s="122"/>
      <c r="F777" s="122"/>
      <c r="G777" s="122"/>
      <c r="H777" s="122"/>
      <c r="I777" s="122"/>
      <c r="J777" s="122"/>
      <c r="K777" s="122"/>
      <c r="L777" s="122"/>
      <c r="M777" s="122"/>
      <c r="N777" s="122"/>
      <c r="O777" s="122"/>
      <c r="P777" s="122"/>
      <c r="Q777" s="122"/>
      <c r="R777" s="122"/>
      <c r="S777" s="122"/>
      <c r="T777" s="122"/>
      <c r="U777" s="122"/>
      <c r="V777" s="122"/>
      <c r="W777" s="122"/>
      <c r="X777" s="122"/>
      <c r="Y777" s="122"/>
      <c r="Z777" s="122"/>
    </row>
    <row r="778" ht="15.75" customHeight="1">
      <c r="A778" s="122"/>
      <c r="B778" s="122"/>
      <c r="C778" s="122"/>
      <c r="D778" s="122"/>
      <c r="E778" s="122"/>
      <c r="F778" s="122"/>
      <c r="G778" s="122"/>
      <c r="H778" s="122"/>
      <c r="I778" s="122"/>
      <c r="J778" s="122"/>
      <c r="K778" s="122"/>
      <c r="L778" s="122"/>
      <c r="M778" s="122"/>
      <c r="N778" s="122"/>
      <c r="O778" s="122"/>
      <c r="P778" s="122"/>
      <c r="Q778" s="122"/>
      <c r="R778" s="122"/>
      <c r="S778" s="122"/>
      <c r="T778" s="122"/>
      <c r="U778" s="122"/>
      <c r="V778" s="122"/>
      <c r="W778" s="122"/>
      <c r="X778" s="122"/>
      <c r="Y778" s="122"/>
      <c r="Z778" s="122"/>
    </row>
    <row r="779" ht="15.75" customHeight="1">
      <c r="A779" s="122"/>
      <c r="B779" s="122"/>
      <c r="C779" s="122"/>
      <c r="D779" s="122"/>
      <c r="E779" s="122"/>
      <c r="F779" s="122"/>
      <c r="G779" s="122"/>
      <c r="H779" s="122"/>
      <c r="I779" s="122"/>
      <c r="J779" s="122"/>
      <c r="K779" s="122"/>
      <c r="L779" s="122"/>
      <c r="M779" s="122"/>
      <c r="N779" s="122"/>
      <c r="O779" s="122"/>
      <c r="P779" s="122"/>
      <c r="Q779" s="122"/>
      <c r="R779" s="122"/>
      <c r="S779" s="122"/>
      <c r="T779" s="122"/>
      <c r="U779" s="122"/>
      <c r="V779" s="122"/>
      <c r="W779" s="122"/>
      <c r="X779" s="122"/>
      <c r="Y779" s="122"/>
      <c r="Z779" s="122"/>
    </row>
    <row r="780" ht="15.75" customHeight="1">
      <c r="A780" s="122"/>
      <c r="B780" s="122"/>
      <c r="C780" s="122"/>
      <c r="D780" s="122"/>
      <c r="E780" s="122"/>
      <c r="F780" s="122"/>
      <c r="G780" s="122"/>
      <c r="H780" s="122"/>
      <c r="I780" s="122"/>
      <c r="J780" s="122"/>
      <c r="K780" s="122"/>
      <c r="L780" s="122"/>
      <c r="M780" s="122"/>
      <c r="N780" s="122"/>
      <c r="O780" s="122"/>
      <c r="P780" s="122"/>
      <c r="Q780" s="122"/>
      <c r="R780" s="122"/>
      <c r="S780" s="122"/>
      <c r="T780" s="122"/>
      <c r="U780" s="122"/>
      <c r="V780" s="122"/>
      <c r="W780" s="122"/>
      <c r="X780" s="122"/>
      <c r="Y780" s="122"/>
      <c r="Z780" s="122"/>
    </row>
    <row r="781" ht="15.75" customHeight="1">
      <c r="A781" s="122"/>
      <c r="B781" s="122"/>
      <c r="C781" s="122"/>
      <c r="D781" s="122"/>
      <c r="E781" s="122"/>
      <c r="F781" s="122"/>
      <c r="G781" s="122"/>
      <c r="H781" s="122"/>
      <c r="I781" s="122"/>
      <c r="J781" s="122"/>
      <c r="K781" s="122"/>
      <c r="L781" s="122"/>
      <c r="M781" s="122"/>
      <c r="N781" s="122"/>
      <c r="O781" s="122"/>
      <c r="P781" s="122"/>
      <c r="Q781" s="122"/>
      <c r="R781" s="122"/>
      <c r="S781" s="122"/>
      <c r="T781" s="122"/>
      <c r="U781" s="122"/>
      <c r="V781" s="122"/>
      <c r="W781" s="122"/>
      <c r="X781" s="122"/>
      <c r="Y781" s="122"/>
      <c r="Z781" s="122"/>
    </row>
    <row r="782" ht="15.75" customHeight="1">
      <c r="A782" s="122"/>
      <c r="B782" s="122"/>
      <c r="C782" s="122"/>
      <c r="D782" s="122"/>
      <c r="E782" s="122"/>
      <c r="F782" s="122"/>
      <c r="G782" s="122"/>
      <c r="H782" s="122"/>
      <c r="I782" s="122"/>
      <c r="J782" s="122"/>
      <c r="K782" s="122"/>
      <c r="L782" s="122"/>
      <c r="M782" s="122"/>
      <c r="N782" s="122"/>
      <c r="O782" s="122"/>
      <c r="P782" s="122"/>
      <c r="Q782" s="122"/>
      <c r="R782" s="122"/>
      <c r="S782" s="122"/>
      <c r="T782" s="122"/>
      <c r="U782" s="122"/>
      <c r="V782" s="122"/>
      <c r="W782" s="122"/>
      <c r="X782" s="122"/>
      <c r="Y782" s="122"/>
      <c r="Z782" s="122"/>
    </row>
    <row r="783" ht="15.75" customHeight="1">
      <c r="A783" s="122"/>
      <c r="B783" s="122"/>
      <c r="C783" s="122"/>
      <c r="D783" s="122"/>
      <c r="E783" s="122"/>
      <c r="F783" s="122"/>
      <c r="G783" s="122"/>
      <c r="H783" s="122"/>
      <c r="I783" s="122"/>
      <c r="J783" s="122"/>
      <c r="K783" s="122"/>
      <c r="L783" s="122"/>
      <c r="M783" s="122"/>
      <c r="N783" s="122"/>
      <c r="O783" s="122"/>
      <c r="P783" s="122"/>
      <c r="Q783" s="122"/>
      <c r="R783" s="122"/>
      <c r="S783" s="122"/>
      <c r="T783" s="122"/>
      <c r="U783" s="122"/>
      <c r="V783" s="122"/>
      <c r="W783" s="122"/>
      <c r="X783" s="122"/>
      <c r="Y783" s="122"/>
      <c r="Z783" s="122"/>
    </row>
    <row r="784" ht="15.75" customHeight="1">
      <c r="A784" s="122"/>
      <c r="B784" s="122"/>
      <c r="C784" s="122"/>
      <c r="D784" s="122"/>
      <c r="E784" s="122"/>
      <c r="F784" s="122"/>
      <c r="G784" s="122"/>
      <c r="H784" s="122"/>
      <c r="I784" s="122"/>
      <c r="J784" s="122"/>
      <c r="K784" s="122"/>
      <c r="L784" s="122"/>
      <c r="M784" s="122"/>
      <c r="N784" s="122"/>
      <c r="O784" s="122"/>
      <c r="P784" s="122"/>
      <c r="Q784" s="122"/>
      <c r="R784" s="122"/>
      <c r="S784" s="122"/>
      <c r="T784" s="122"/>
      <c r="U784" s="122"/>
      <c r="V784" s="122"/>
      <c r="W784" s="122"/>
      <c r="X784" s="122"/>
      <c r="Y784" s="122"/>
      <c r="Z784" s="122"/>
    </row>
    <row r="785" ht="15.75" customHeight="1">
      <c r="A785" s="122"/>
      <c r="B785" s="122"/>
      <c r="C785" s="122"/>
      <c r="D785" s="122"/>
      <c r="E785" s="122"/>
      <c r="F785" s="122"/>
      <c r="G785" s="122"/>
      <c r="H785" s="122"/>
      <c r="I785" s="122"/>
      <c r="J785" s="122"/>
      <c r="K785" s="122"/>
      <c r="L785" s="122"/>
      <c r="M785" s="122"/>
      <c r="N785" s="122"/>
      <c r="O785" s="122"/>
      <c r="P785" s="122"/>
      <c r="Q785" s="122"/>
      <c r="R785" s="122"/>
      <c r="S785" s="122"/>
      <c r="T785" s="122"/>
      <c r="U785" s="122"/>
      <c r="V785" s="122"/>
      <c r="W785" s="122"/>
      <c r="X785" s="122"/>
      <c r="Y785" s="122"/>
      <c r="Z785" s="122"/>
    </row>
    <row r="786" ht="15.75" customHeight="1">
      <c r="A786" s="122"/>
      <c r="B786" s="122"/>
      <c r="C786" s="122"/>
      <c r="D786" s="122"/>
      <c r="E786" s="122"/>
      <c r="F786" s="122"/>
      <c r="G786" s="122"/>
      <c r="H786" s="122"/>
      <c r="I786" s="122"/>
      <c r="J786" s="122"/>
      <c r="K786" s="122"/>
      <c r="L786" s="122"/>
      <c r="M786" s="122"/>
      <c r="N786" s="122"/>
      <c r="O786" s="122"/>
      <c r="P786" s="122"/>
      <c r="Q786" s="122"/>
      <c r="R786" s="122"/>
      <c r="S786" s="122"/>
      <c r="T786" s="122"/>
      <c r="U786" s="122"/>
      <c r="V786" s="122"/>
      <c r="W786" s="122"/>
      <c r="X786" s="122"/>
      <c r="Y786" s="122"/>
      <c r="Z786" s="122"/>
    </row>
    <row r="787" ht="15.75" customHeight="1">
      <c r="A787" s="122"/>
      <c r="B787" s="122"/>
      <c r="C787" s="122"/>
      <c r="D787" s="122"/>
      <c r="E787" s="122"/>
      <c r="F787" s="122"/>
      <c r="G787" s="122"/>
      <c r="H787" s="122"/>
      <c r="I787" s="122"/>
      <c r="J787" s="122"/>
      <c r="K787" s="122"/>
      <c r="L787" s="122"/>
      <c r="M787" s="122"/>
      <c r="N787" s="122"/>
      <c r="O787" s="122"/>
      <c r="P787" s="122"/>
      <c r="Q787" s="122"/>
      <c r="R787" s="122"/>
      <c r="S787" s="122"/>
      <c r="T787" s="122"/>
      <c r="U787" s="122"/>
      <c r="V787" s="122"/>
      <c r="W787" s="122"/>
      <c r="X787" s="122"/>
      <c r="Y787" s="122"/>
      <c r="Z787" s="122"/>
    </row>
    <row r="788" ht="15.75" customHeight="1">
      <c r="A788" s="122"/>
      <c r="B788" s="122"/>
      <c r="C788" s="122"/>
      <c r="D788" s="122"/>
      <c r="E788" s="122"/>
      <c r="F788" s="122"/>
      <c r="G788" s="122"/>
      <c r="H788" s="122"/>
      <c r="I788" s="122"/>
      <c r="J788" s="122"/>
      <c r="K788" s="122"/>
      <c r="L788" s="122"/>
      <c r="M788" s="122"/>
      <c r="N788" s="122"/>
      <c r="O788" s="122"/>
      <c r="P788" s="122"/>
      <c r="Q788" s="122"/>
      <c r="R788" s="122"/>
      <c r="S788" s="122"/>
      <c r="T788" s="122"/>
      <c r="U788" s="122"/>
      <c r="V788" s="122"/>
      <c r="W788" s="122"/>
      <c r="X788" s="122"/>
      <c r="Y788" s="122"/>
      <c r="Z788" s="122"/>
    </row>
    <row r="789" ht="15.75" customHeight="1">
      <c r="A789" s="122"/>
      <c r="B789" s="122"/>
      <c r="C789" s="122"/>
      <c r="D789" s="122"/>
      <c r="E789" s="122"/>
      <c r="F789" s="122"/>
      <c r="G789" s="122"/>
      <c r="H789" s="122"/>
      <c r="I789" s="122"/>
      <c r="J789" s="122"/>
      <c r="K789" s="122"/>
      <c r="L789" s="122"/>
      <c r="M789" s="122"/>
      <c r="N789" s="122"/>
      <c r="O789" s="122"/>
      <c r="P789" s="122"/>
      <c r="Q789" s="122"/>
      <c r="R789" s="122"/>
      <c r="S789" s="122"/>
      <c r="T789" s="122"/>
      <c r="U789" s="122"/>
      <c r="V789" s="122"/>
      <c r="W789" s="122"/>
      <c r="X789" s="122"/>
      <c r="Y789" s="122"/>
      <c r="Z789" s="122"/>
    </row>
    <row r="790" ht="15.75" customHeight="1">
      <c r="A790" s="122"/>
      <c r="B790" s="122"/>
      <c r="C790" s="122"/>
      <c r="D790" s="122"/>
      <c r="E790" s="122"/>
      <c r="F790" s="122"/>
      <c r="G790" s="122"/>
      <c r="H790" s="122"/>
      <c r="I790" s="122"/>
      <c r="J790" s="122"/>
      <c r="K790" s="122"/>
      <c r="L790" s="122"/>
      <c r="M790" s="122"/>
      <c r="N790" s="122"/>
      <c r="O790" s="122"/>
      <c r="P790" s="122"/>
      <c r="Q790" s="122"/>
      <c r="R790" s="122"/>
      <c r="S790" s="122"/>
      <c r="T790" s="122"/>
      <c r="U790" s="122"/>
      <c r="V790" s="122"/>
      <c r="W790" s="122"/>
      <c r="X790" s="122"/>
      <c r="Y790" s="122"/>
      <c r="Z790" s="122"/>
    </row>
    <row r="791" ht="15.75" customHeight="1">
      <c r="A791" s="122"/>
      <c r="B791" s="122"/>
      <c r="C791" s="122"/>
      <c r="D791" s="122"/>
      <c r="E791" s="122"/>
      <c r="F791" s="122"/>
      <c r="G791" s="122"/>
      <c r="H791" s="122"/>
      <c r="I791" s="122"/>
      <c r="J791" s="122"/>
      <c r="K791" s="122"/>
      <c r="L791" s="122"/>
      <c r="M791" s="122"/>
      <c r="N791" s="122"/>
      <c r="O791" s="122"/>
      <c r="P791" s="122"/>
      <c r="Q791" s="122"/>
      <c r="R791" s="122"/>
      <c r="S791" s="122"/>
      <c r="T791" s="122"/>
      <c r="U791" s="122"/>
      <c r="V791" s="122"/>
      <c r="W791" s="122"/>
      <c r="X791" s="122"/>
      <c r="Y791" s="122"/>
      <c r="Z791" s="122"/>
    </row>
    <row r="792" ht="15.75" customHeight="1">
      <c r="A792" s="122"/>
      <c r="B792" s="122"/>
      <c r="C792" s="122"/>
      <c r="D792" s="122"/>
      <c r="E792" s="122"/>
      <c r="F792" s="122"/>
      <c r="G792" s="122"/>
      <c r="H792" s="122"/>
      <c r="I792" s="122"/>
      <c r="J792" s="122"/>
      <c r="K792" s="122"/>
      <c r="L792" s="122"/>
      <c r="M792" s="122"/>
      <c r="N792" s="122"/>
      <c r="O792" s="122"/>
      <c r="P792" s="122"/>
      <c r="Q792" s="122"/>
      <c r="R792" s="122"/>
      <c r="S792" s="122"/>
      <c r="T792" s="122"/>
      <c r="U792" s="122"/>
      <c r="V792" s="122"/>
      <c r="W792" s="122"/>
      <c r="X792" s="122"/>
      <c r="Y792" s="122"/>
      <c r="Z792" s="122"/>
    </row>
    <row r="793" ht="15.75" customHeight="1">
      <c r="A793" s="122"/>
      <c r="B793" s="122"/>
      <c r="C793" s="122"/>
      <c r="D793" s="122"/>
      <c r="E793" s="122"/>
      <c r="F793" s="122"/>
      <c r="G793" s="122"/>
      <c r="H793" s="122"/>
      <c r="I793" s="122"/>
      <c r="J793" s="122"/>
      <c r="K793" s="122"/>
      <c r="L793" s="122"/>
      <c r="M793" s="122"/>
      <c r="N793" s="122"/>
      <c r="O793" s="122"/>
      <c r="P793" s="122"/>
      <c r="Q793" s="122"/>
      <c r="R793" s="122"/>
      <c r="S793" s="122"/>
      <c r="T793" s="122"/>
      <c r="U793" s="122"/>
      <c r="V793" s="122"/>
      <c r="W793" s="122"/>
      <c r="X793" s="122"/>
      <c r="Y793" s="122"/>
      <c r="Z793" s="122"/>
    </row>
    <row r="794" ht="15.75" customHeight="1">
      <c r="A794" s="122"/>
      <c r="B794" s="122"/>
      <c r="C794" s="122"/>
      <c r="D794" s="122"/>
      <c r="E794" s="122"/>
      <c r="F794" s="122"/>
      <c r="G794" s="122"/>
      <c r="H794" s="122"/>
      <c r="I794" s="122"/>
      <c r="J794" s="122"/>
      <c r="K794" s="122"/>
      <c r="L794" s="122"/>
      <c r="M794" s="122"/>
      <c r="N794" s="122"/>
      <c r="O794" s="122"/>
      <c r="P794" s="122"/>
      <c r="Q794" s="122"/>
      <c r="R794" s="122"/>
      <c r="S794" s="122"/>
      <c r="T794" s="122"/>
      <c r="U794" s="122"/>
      <c r="V794" s="122"/>
      <c r="W794" s="122"/>
      <c r="X794" s="122"/>
      <c r="Y794" s="122"/>
      <c r="Z794" s="122"/>
    </row>
    <row r="795" ht="15.75" customHeight="1">
      <c r="A795" s="122"/>
      <c r="B795" s="122"/>
      <c r="C795" s="122"/>
      <c r="D795" s="122"/>
      <c r="E795" s="122"/>
      <c r="F795" s="122"/>
      <c r="G795" s="122"/>
      <c r="H795" s="122"/>
      <c r="I795" s="122"/>
      <c r="J795" s="122"/>
      <c r="K795" s="122"/>
      <c r="L795" s="122"/>
      <c r="M795" s="122"/>
      <c r="N795" s="122"/>
      <c r="O795" s="122"/>
      <c r="P795" s="122"/>
      <c r="Q795" s="122"/>
      <c r="R795" s="122"/>
      <c r="S795" s="122"/>
      <c r="T795" s="122"/>
      <c r="U795" s="122"/>
      <c r="V795" s="122"/>
      <c r="W795" s="122"/>
      <c r="X795" s="122"/>
      <c r="Y795" s="122"/>
      <c r="Z795" s="122"/>
    </row>
    <row r="796" ht="15.75" customHeight="1">
      <c r="A796" s="122"/>
      <c r="B796" s="122"/>
      <c r="C796" s="122"/>
      <c r="D796" s="122"/>
      <c r="E796" s="122"/>
      <c r="F796" s="122"/>
      <c r="G796" s="122"/>
      <c r="H796" s="122"/>
      <c r="I796" s="122"/>
      <c r="J796" s="122"/>
      <c r="K796" s="122"/>
      <c r="L796" s="122"/>
      <c r="M796" s="122"/>
      <c r="N796" s="122"/>
      <c r="O796" s="122"/>
      <c r="P796" s="122"/>
      <c r="Q796" s="122"/>
      <c r="R796" s="122"/>
      <c r="S796" s="122"/>
      <c r="T796" s="122"/>
      <c r="U796" s="122"/>
      <c r="V796" s="122"/>
      <c r="W796" s="122"/>
      <c r="X796" s="122"/>
      <c r="Y796" s="122"/>
      <c r="Z796" s="122"/>
    </row>
    <row r="797" ht="15.75" customHeight="1">
      <c r="A797" s="122"/>
      <c r="B797" s="122"/>
      <c r="C797" s="122"/>
      <c r="D797" s="122"/>
      <c r="E797" s="122"/>
      <c r="F797" s="122"/>
      <c r="G797" s="122"/>
      <c r="H797" s="122"/>
      <c r="I797" s="122"/>
      <c r="J797" s="122"/>
      <c r="K797" s="122"/>
      <c r="L797" s="122"/>
      <c r="M797" s="122"/>
      <c r="N797" s="122"/>
      <c r="O797" s="122"/>
      <c r="P797" s="122"/>
      <c r="Q797" s="122"/>
      <c r="R797" s="122"/>
      <c r="S797" s="122"/>
      <c r="T797" s="122"/>
      <c r="U797" s="122"/>
      <c r="V797" s="122"/>
      <c r="W797" s="122"/>
      <c r="X797" s="122"/>
      <c r="Y797" s="122"/>
      <c r="Z797" s="122"/>
    </row>
    <row r="798" ht="15.75" customHeight="1">
      <c r="A798" s="122"/>
      <c r="B798" s="122"/>
      <c r="C798" s="122"/>
      <c r="D798" s="122"/>
      <c r="E798" s="122"/>
      <c r="F798" s="122"/>
      <c r="G798" s="122"/>
      <c r="H798" s="122"/>
      <c r="I798" s="122"/>
      <c r="J798" s="122"/>
      <c r="K798" s="122"/>
      <c r="L798" s="122"/>
      <c r="M798" s="122"/>
      <c r="N798" s="122"/>
      <c r="O798" s="122"/>
      <c r="P798" s="122"/>
      <c r="Q798" s="122"/>
      <c r="R798" s="122"/>
      <c r="S798" s="122"/>
      <c r="T798" s="122"/>
      <c r="U798" s="122"/>
      <c r="V798" s="122"/>
      <c r="W798" s="122"/>
      <c r="X798" s="122"/>
      <c r="Y798" s="122"/>
      <c r="Z798" s="122"/>
    </row>
    <row r="799" ht="15.75" customHeight="1">
      <c r="A799" s="122"/>
      <c r="B799" s="122"/>
      <c r="C799" s="122"/>
      <c r="D799" s="122"/>
      <c r="E799" s="122"/>
      <c r="F799" s="122"/>
      <c r="G799" s="122"/>
      <c r="H799" s="122"/>
      <c r="I799" s="122"/>
      <c r="J799" s="122"/>
      <c r="K799" s="122"/>
      <c r="L799" s="122"/>
      <c r="M799" s="122"/>
      <c r="N799" s="122"/>
      <c r="O799" s="122"/>
      <c r="P799" s="122"/>
      <c r="Q799" s="122"/>
      <c r="R799" s="122"/>
      <c r="S799" s="122"/>
      <c r="T799" s="122"/>
      <c r="U799" s="122"/>
      <c r="V799" s="122"/>
      <c r="W799" s="122"/>
      <c r="X799" s="122"/>
      <c r="Y799" s="122"/>
      <c r="Z799" s="122"/>
    </row>
    <row r="800" ht="15.75" customHeight="1">
      <c r="A800" s="122"/>
      <c r="B800" s="122"/>
      <c r="C800" s="122"/>
      <c r="D800" s="122"/>
      <c r="E800" s="122"/>
      <c r="F800" s="122"/>
      <c r="G800" s="122"/>
      <c r="H800" s="122"/>
      <c r="I800" s="122"/>
      <c r="J800" s="122"/>
      <c r="K800" s="122"/>
      <c r="L800" s="122"/>
      <c r="M800" s="122"/>
      <c r="N800" s="122"/>
      <c r="O800" s="122"/>
      <c r="P800" s="122"/>
      <c r="Q800" s="122"/>
      <c r="R800" s="122"/>
      <c r="S800" s="122"/>
      <c r="T800" s="122"/>
      <c r="U800" s="122"/>
      <c r="V800" s="122"/>
      <c r="W800" s="122"/>
      <c r="X800" s="122"/>
      <c r="Y800" s="122"/>
      <c r="Z800" s="122"/>
    </row>
    <row r="801" ht="15.75" customHeight="1">
      <c r="A801" s="122"/>
      <c r="B801" s="122"/>
      <c r="C801" s="122"/>
      <c r="D801" s="122"/>
      <c r="E801" s="122"/>
      <c r="F801" s="122"/>
      <c r="G801" s="122"/>
      <c r="H801" s="122"/>
      <c r="I801" s="122"/>
      <c r="J801" s="122"/>
      <c r="K801" s="122"/>
      <c r="L801" s="122"/>
      <c r="M801" s="122"/>
      <c r="N801" s="122"/>
      <c r="O801" s="122"/>
      <c r="P801" s="122"/>
      <c r="Q801" s="122"/>
      <c r="R801" s="122"/>
      <c r="S801" s="122"/>
      <c r="T801" s="122"/>
      <c r="U801" s="122"/>
      <c r="V801" s="122"/>
      <c r="W801" s="122"/>
      <c r="X801" s="122"/>
      <c r="Y801" s="122"/>
      <c r="Z801" s="122"/>
    </row>
    <row r="802" ht="15.75" customHeight="1">
      <c r="A802" s="122"/>
      <c r="B802" s="122"/>
      <c r="C802" s="122"/>
      <c r="D802" s="122"/>
      <c r="E802" s="122"/>
      <c r="F802" s="122"/>
      <c r="G802" s="122"/>
      <c r="H802" s="122"/>
      <c r="I802" s="122"/>
      <c r="J802" s="122"/>
      <c r="K802" s="122"/>
      <c r="L802" s="122"/>
      <c r="M802" s="122"/>
      <c r="N802" s="122"/>
      <c r="O802" s="122"/>
      <c r="P802" s="122"/>
      <c r="Q802" s="122"/>
      <c r="R802" s="122"/>
      <c r="S802" s="122"/>
      <c r="T802" s="122"/>
      <c r="U802" s="122"/>
      <c r="V802" s="122"/>
      <c r="W802" s="122"/>
      <c r="X802" s="122"/>
      <c r="Y802" s="122"/>
      <c r="Z802" s="122"/>
    </row>
    <row r="803" ht="15.75" customHeight="1">
      <c r="A803" s="122"/>
      <c r="B803" s="122"/>
      <c r="C803" s="122"/>
      <c r="D803" s="122"/>
      <c r="E803" s="122"/>
      <c r="F803" s="122"/>
      <c r="G803" s="122"/>
      <c r="H803" s="122"/>
      <c r="I803" s="122"/>
      <c r="J803" s="122"/>
      <c r="K803" s="122"/>
      <c r="L803" s="122"/>
      <c r="M803" s="122"/>
      <c r="N803" s="122"/>
      <c r="O803" s="122"/>
      <c r="P803" s="122"/>
      <c r="Q803" s="122"/>
      <c r="R803" s="122"/>
      <c r="S803" s="122"/>
      <c r="T803" s="122"/>
      <c r="U803" s="122"/>
      <c r="V803" s="122"/>
      <c r="W803" s="122"/>
      <c r="X803" s="122"/>
      <c r="Y803" s="122"/>
      <c r="Z803" s="122"/>
    </row>
    <row r="804" ht="15.75" customHeight="1">
      <c r="A804" s="122"/>
      <c r="B804" s="122"/>
      <c r="C804" s="122"/>
      <c r="D804" s="122"/>
      <c r="E804" s="122"/>
      <c r="F804" s="122"/>
      <c r="G804" s="122"/>
      <c r="H804" s="122"/>
      <c r="I804" s="122"/>
      <c r="J804" s="122"/>
      <c r="K804" s="122"/>
      <c r="L804" s="122"/>
      <c r="M804" s="122"/>
      <c r="N804" s="122"/>
      <c r="O804" s="122"/>
      <c r="P804" s="122"/>
      <c r="Q804" s="122"/>
      <c r="R804" s="122"/>
      <c r="S804" s="122"/>
      <c r="T804" s="122"/>
      <c r="U804" s="122"/>
      <c r="V804" s="122"/>
      <c r="W804" s="122"/>
      <c r="X804" s="122"/>
      <c r="Y804" s="122"/>
      <c r="Z804" s="122"/>
    </row>
    <row r="805" ht="15.75" customHeight="1">
      <c r="A805" s="122"/>
      <c r="B805" s="122"/>
      <c r="C805" s="122"/>
      <c r="D805" s="122"/>
      <c r="E805" s="122"/>
      <c r="F805" s="122"/>
      <c r="G805" s="122"/>
      <c r="H805" s="122"/>
      <c r="I805" s="122"/>
      <c r="J805" s="122"/>
      <c r="K805" s="122"/>
      <c r="L805" s="122"/>
      <c r="M805" s="122"/>
      <c r="N805" s="122"/>
      <c r="O805" s="122"/>
      <c r="P805" s="122"/>
      <c r="Q805" s="122"/>
      <c r="R805" s="122"/>
      <c r="S805" s="122"/>
      <c r="T805" s="122"/>
      <c r="U805" s="122"/>
      <c r="V805" s="122"/>
      <c r="W805" s="122"/>
      <c r="X805" s="122"/>
      <c r="Y805" s="122"/>
      <c r="Z805" s="122"/>
    </row>
    <row r="806" ht="15.75" customHeight="1">
      <c r="A806" s="122"/>
      <c r="B806" s="122"/>
      <c r="C806" s="122"/>
      <c r="D806" s="122"/>
      <c r="E806" s="122"/>
      <c r="F806" s="122"/>
      <c r="G806" s="122"/>
      <c r="H806" s="122"/>
      <c r="I806" s="122"/>
      <c r="J806" s="122"/>
      <c r="K806" s="122"/>
      <c r="L806" s="122"/>
      <c r="M806" s="122"/>
      <c r="N806" s="122"/>
      <c r="O806" s="122"/>
      <c r="P806" s="122"/>
      <c r="Q806" s="122"/>
      <c r="R806" s="122"/>
      <c r="S806" s="122"/>
      <c r="T806" s="122"/>
      <c r="U806" s="122"/>
      <c r="V806" s="122"/>
      <c r="W806" s="122"/>
      <c r="X806" s="122"/>
      <c r="Y806" s="122"/>
      <c r="Z806" s="122"/>
    </row>
    <row r="807" ht="15.75" customHeight="1">
      <c r="A807" s="122"/>
      <c r="B807" s="122"/>
      <c r="C807" s="122"/>
      <c r="D807" s="122"/>
      <c r="E807" s="122"/>
      <c r="F807" s="122"/>
      <c r="G807" s="122"/>
      <c r="H807" s="122"/>
      <c r="I807" s="122"/>
      <c r="J807" s="122"/>
      <c r="K807" s="122"/>
      <c r="L807" s="122"/>
      <c r="M807" s="122"/>
      <c r="N807" s="122"/>
      <c r="O807" s="122"/>
      <c r="P807" s="122"/>
      <c r="Q807" s="122"/>
      <c r="R807" s="122"/>
      <c r="S807" s="122"/>
      <c r="T807" s="122"/>
      <c r="U807" s="122"/>
      <c r="V807" s="122"/>
      <c r="W807" s="122"/>
      <c r="X807" s="122"/>
      <c r="Y807" s="122"/>
      <c r="Z807" s="122"/>
    </row>
    <row r="808" ht="15.75" customHeight="1">
      <c r="A808" s="122"/>
      <c r="B808" s="122"/>
      <c r="C808" s="122"/>
      <c r="D808" s="122"/>
      <c r="E808" s="122"/>
      <c r="F808" s="122"/>
      <c r="G808" s="122"/>
      <c r="H808" s="122"/>
      <c r="I808" s="122"/>
      <c r="J808" s="122"/>
      <c r="K808" s="122"/>
      <c r="L808" s="122"/>
      <c r="M808" s="122"/>
      <c r="N808" s="122"/>
      <c r="O808" s="122"/>
      <c r="P808" s="122"/>
      <c r="Q808" s="122"/>
      <c r="R808" s="122"/>
      <c r="S808" s="122"/>
      <c r="T808" s="122"/>
      <c r="U808" s="122"/>
      <c r="V808" s="122"/>
      <c r="W808" s="122"/>
      <c r="X808" s="122"/>
      <c r="Y808" s="122"/>
      <c r="Z808" s="122"/>
    </row>
    <row r="809" ht="15.75" customHeight="1">
      <c r="A809" s="122"/>
      <c r="B809" s="122"/>
      <c r="C809" s="122"/>
      <c r="D809" s="122"/>
      <c r="E809" s="122"/>
      <c r="F809" s="122"/>
      <c r="G809" s="122"/>
      <c r="H809" s="122"/>
      <c r="I809" s="122"/>
      <c r="J809" s="122"/>
      <c r="K809" s="122"/>
      <c r="L809" s="122"/>
      <c r="M809" s="122"/>
      <c r="N809" s="122"/>
      <c r="O809" s="122"/>
      <c r="P809" s="122"/>
      <c r="Q809" s="122"/>
      <c r="R809" s="122"/>
      <c r="S809" s="122"/>
      <c r="T809" s="122"/>
      <c r="U809" s="122"/>
      <c r="V809" s="122"/>
      <c r="W809" s="122"/>
      <c r="X809" s="122"/>
      <c r="Y809" s="122"/>
      <c r="Z809" s="122"/>
    </row>
    <row r="810" ht="15.75" customHeight="1">
      <c r="A810" s="122"/>
      <c r="B810" s="122"/>
      <c r="C810" s="122"/>
      <c r="D810" s="122"/>
      <c r="E810" s="122"/>
      <c r="F810" s="122"/>
      <c r="G810" s="122"/>
      <c r="H810" s="122"/>
      <c r="I810" s="122"/>
      <c r="J810" s="122"/>
      <c r="K810" s="122"/>
      <c r="L810" s="122"/>
      <c r="M810" s="122"/>
      <c r="N810" s="122"/>
      <c r="O810" s="122"/>
      <c r="P810" s="122"/>
      <c r="Q810" s="122"/>
      <c r="R810" s="122"/>
      <c r="S810" s="122"/>
      <c r="T810" s="122"/>
      <c r="U810" s="122"/>
      <c r="V810" s="122"/>
      <c r="W810" s="122"/>
      <c r="X810" s="122"/>
      <c r="Y810" s="122"/>
      <c r="Z810" s="122"/>
    </row>
    <row r="811" ht="15.75" customHeight="1">
      <c r="A811" s="122"/>
      <c r="B811" s="122"/>
      <c r="C811" s="122"/>
      <c r="D811" s="122"/>
      <c r="E811" s="122"/>
      <c r="F811" s="122"/>
      <c r="G811" s="122"/>
      <c r="H811" s="122"/>
      <c r="I811" s="122"/>
      <c r="J811" s="122"/>
      <c r="K811" s="122"/>
      <c r="L811" s="122"/>
      <c r="M811" s="122"/>
      <c r="N811" s="122"/>
      <c r="O811" s="122"/>
      <c r="P811" s="122"/>
      <c r="Q811" s="122"/>
      <c r="R811" s="122"/>
      <c r="S811" s="122"/>
      <c r="T811" s="122"/>
      <c r="U811" s="122"/>
      <c r="V811" s="122"/>
      <c r="W811" s="122"/>
      <c r="X811" s="122"/>
      <c r="Y811" s="122"/>
      <c r="Z811" s="122"/>
    </row>
    <row r="812" ht="15.75" customHeight="1">
      <c r="A812" s="122"/>
      <c r="B812" s="122"/>
      <c r="C812" s="122"/>
      <c r="D812" s="122"/>
      <c r="E812" s="122"/>
      <c r="F812" s="122"/>
      <c r="G812" s="122"/>
      <c r="H812" s="122"/>
      <c r="I812" s="122"/>
      <c r="J812" s="122"/>
      <c r="K812" s="122"/>
      <c r="L812" s="122"/>
      <c r="M812" s="122"/>
      <c r="N812" s="122"/>
      <c r="O812" s="122"/>
      <c r="P812" s="122"/>
      <c r="Q812" s="122"/>
      <c r="R812" s="122"/>
      <c r="S812" s="122"/>
      <c r="T812" s="122"/>
      <c r="U812" s="122"/>
      <c r="V812" s="122"/>
      <c r="W812" s="122"/>
      <c r="X812" s="122"/>
      <c r="Y812" s="122"/>
      <c r="Z812" s="122"/>
    </row>
    <row r="813" ht="15.75" customHeight="1">
      <c r="A813" s="122"/>
      <c r="B813" s="122"/>
      <c r="C813" s="122"/>
      <c r="D813" s="122"/>
      <c r="E813" s="122"/>
      <c r="F813" s="122"/>
      <c r="G813" s="122"/>
      <c r="H813" s="122"/>
      <c r="I813" s="122"/>
      <c r="J813" s="122"/>
      <c r="K813" s="122"/>
      <c r="L813" s="122"/>
      <c r="M813" s="122"/>
      <c r="N813" s="122"/>
      <c r="O813" s="122"/>
      <c r="P813" s="122"/>
      <c r="Q813" s="122"/>
      <c r="R813" s="122"/>
      <c r="S813" s="122"/>
      <c r="T813" s="122"/>
      <c r="U813" s="122"/>
      <c r="V813" s="122"/>
      <c r="W813" s="122"/>
      <c r="X813" s="122"/>
      <c r="Y813" s="122"/>
      <c r="Z813" s="122"/>
    </row>
    <row r="814" ht="15.75" customHeight="1">
      <c r="A814" s="122"/>
      <c r="B814" s="122"/>
      <c r="C814" s="122"/>
      <c r="D814" s="122"/>
      <c r="E814" s="122"/>
      <c r="F814" s="122"/>
      <c r="G814" s="122"/>
      <c r="H814" s="122"/>
      <c r="I814" s="122"/>
      <c r="J814" s="122"/>
      <c r="K814" s="122"/>
      <c r="L814" s="122"/>
      <c r="M814" s="122"/>
      <c r="N814" s="122"/>
      <c r="O814" s="122"/>
      <c r="P814" s="122"/>
      <c r="Q814" s="122"/>
      <c r="R814" s="122"/>
      <c r="S814" s="122"/>
      <c r="T814" s="122"/>
      <c r="U814" s="122"/>
      <c r="V814" s="122"/>
      <c r="W814" s="122"/>
      <c r="X814" s="122"/>
      <c r="Y814" s="122"/>
      <c r="Z814" s="122"/>
    </row>
    <row r="815" ht="15.75" customHeight="1">
      <c r="A815" s="122"/>
      <c r="B815" s="122"/>
      <c r="C815" s="122"/>
      <c r="D815" s="122"/>
      <c r="E815" s="122"/>
      <c r="F815" s="122"/>
      <c r="G815" s="122"/>
      <c r="H815" s="122"/>
      <c r="I815" s="122"/>
      <c r="J815" s="122"/>
      <c r="K815" s="122"/>
      <c r="L815" s="122"/>
      <c r="M815" s="122"/>
      <c r="N815" s="122"/>
      <c r="O815" s="122"/>
      <c r="P815" s="122"/>
      <c r="Q815" s="122"/>
      <c r="R815" s="122"/>
      <c r="S815" s="122"/>
      <c r="T815" s="122"/>
      <c r="U815" s="122"/>
      <c r="V815" s="122"/>
      <c r="W815" s="122"/>
      <c r="X815" s="122"/>
      <c r="Y815" s="122"/>
      <c r="Z815" s="122"/>
    </row>
    <row r="816" ht="15.75" customHeight="1">
      <c r="A816" s="122"/>
      <c r="B816" s="122"/>
      <c r="C816" s="122"/>
      <c r="D816" s="122"/>
      <c r="E816" s="122"/>
      <c r="F816" s="122"/>
      <c r="G816" s="122"/>
      <c r="H816" s="122"/>
      <c r="I816" s="122"/>
      <c r="J816" s="122"/>
      <c r="K816" s="122"/>
      <c r="L816" s="122"/>
      <c r="M816" s="122"/>
      <c r="N816" s="122"/>
      <c r="O816" s="122"/>
      <c r="P816" s="122"/>
      <c r="Q816" s="122"/>
      <c r="R816" s="122"/>
      <c r="S816" s="122"/>
      <c r="T816" s="122"/>
      <c r="U816" s="122"/>
      <c r="V816" s="122"/>
      <c r="W816" s="122"/>
      <c r="X816" s="122"/>
      <c r="Y816" s="122"/>
      <c r="Z816" s="122"/>
    </row>
    <row r="817" ht="15.75" customHeight="1">
      <c r="A817" s="122"/>
      <c r="B817" s="122"/>
      <c r="C817" s="122"/>
      <c r="D817" s="122"/>
      <c r="E817" s="122"/>
      <c r="F817" s="122"/>
      <c r="G817" s="122"/>
      <c r="H817" s="122"/>
      <c r="I817" s="122"/>
      <c r="J817" s="122"/>
      <c r="K817" s="122"/>
      <c r="L817" s="122"/>
      <c r="M817" s="122"/>
      <c r="N817" s="122"/>
      <c r="O817" s="122"/>
      <c r="P817" s="122"/>
      <c r="Q817" s="122"/>
      <c r="R817" s="122"/>
      <c r="S817" s="122"/>
      <c r="T817" s="122"/>
      <c r="U817" s="122"/>
      <c r="V817" s="122"/>
      <c r="W817" s="122"/>
      <c r="X817" s="122"/>
      <c r="Y817" s="122"/>
      <c r="Z817" s="122"/>
    </row>
    <row r="818" ht="15.75" customHeight="1">
      <c r="A818" s="122"/>
      <c r="B818" s="122"/>
      <c r="C818" s="122"/>
      <c r="D818" s="122"/>
      <c r="E818" s="122"/>
      <c r="F818" s="122"/>
      <c r="G818" s="122"/>
      <c r="H818" s="122"/>
      <c r="I818" s="122"/>
      <c r="J818" s="122"/>
      <c r="K818" s="122"/>
      <c r="L818" s="122"/>
      <c r="M818" s="122"/>
      <c r="N818" s="122"/>
      <c r="O818" s="122"/>
      <c r="P818" s="122"/>
      <c r="Q818" s="122"/>
      <c r="R818" s="122"/>
      <c r="S818" s="122"/>
      <c r="T818" s="122"/>
      <c r="U818" s="122"/>
      <c r="V818" s="122"/>
      <c r="W818" s="122"/>
      <c r="X818" s="122"/>
      <c r="Y818" s="122"/>
      <c r="Z818" s="122"/>
    </row>
    <row r="819" ht="15.75" customHeight="1">
      <c r="A819" s="122"/>
      <c r="B819" s="122"/>
      <c r="C819" s="122"/>
      <c r="D819" s="122"/>
      <c r="E819" s="122"/>
      <c r="F819" s="122"/>
      <c r="G819" s="122"/>
      <c r="H819" s="122"/>
      <c r="I819" s="122"/>
      <c r="J819" s="122"/>
      <c r="K819" s="122"/>
      <c r="L819" s="122"/>
      <c r="M819" s="122"/>
      <c r="N819" s="122"/>
      <c r="O819" s="122"/>
      <c r="P819" s="122"/>
      <c r="Q819" s="122"/>
      <c r="R819" s="122"/>
      <c r="S819" s="122"/>
      <c r="T819" s="122"/>
      <c r="U819" s="122"/>
      <c r="V819" s="122"/>
      <c r="W819" s="122"/>
      <c r="X819" s="122"/>
      <c r="Y819" s="122"/>
      <c r="Z819" s="122"/>
    </row>
    <row r="820" ht="15.75" customHeight="1">
      <c r="A820" s="122"/>
      <c r="B820" s="122"/>
      <c r="C820" s="122"/>
      <c r="D820" s="122"/>
      <c r="E820" s="122"/>
      <c r="F820" s="122"/>
      <c r="G820" s="122"/>
      <c r="H820" s="122"/>
      <c r="I820" s="122"/>
      <c r="J820" s="122"/>
      <c r="K820" s="122"/>
      <c r="L820" s="122"/>
      <c r="M820" s="122"/>
      <c r="N820" s="122"/>
      <c r="O820" s="122"/>
      <c r="P820" s="122"/>
      <c r="Q820" s="122"/>
      <c r="R820" s="122"/>
      <c r="S820" s="122"/>
      <c r="T820" s="122"/>
      <c r="U820" s="122"/>
      <c r="V820" s="122"/>
      <c r="W820" s="122"/>
      <c r="X820" s="122"/>
      <c r="Y820" s="122"/>
      <c r="Z820" s="122"/>
    </row>
    <row r="821" ht="15.75" customHeight="1">
      <c r="A821" s="122"/>
      <c r="B821" s="122"/>
      <c r="C821" s="122"/>
      <c r="D821" s="122"/>
      <c r="E821" s="122"/>
      <c r="F821" s="122"/>
      <c r="G821" s="122"/>
      <c r="H821" s="122"/>
      <c r="I821" s="122"/>
      <c r="J821" s="122"/>
      <c r="K821" s="122"/>
      <c r="L821" s="122"/>
      <c r="M821" s="122"/>
      <c r="N821" s="122"/>
      <c r="O821" s="122"/>
      <c r="P821" s="122"/>
      <c r="Q821" s="122"/>
      <c r="R821" s="122"/>
      <c r="S821" s="122"/>
      <c r="T821" s="122"/>
      <c r="U821" s="122"/>
      <c r="V821" s="122"/>
      <c r="W821" s="122"/>
      <c r="X821" s="122"/>
      <c r="Y821" s="122"/>
      <c r="Z821" s="122"/>
    </row>
    <row r="822" ht="15.75" customHeight="1">
      <c r="A822" s="122"/>
      <c r="B822" s="122"/>
      <c r="C822" s="122"/>
      <c r="D822" s="122"/>
      <c r="E822" s="122"/>
      <c r="F822" s="122"/>
      <c r="G822" s="122"/>
      <c r="H822" s="122"/>
      <c r="I822" s="122"/>
      <c r="J822" s="122"/>
      <c r="K822" s="122"/>
      <c r="L822" s="122"/>
      <c r="M822" s="122"/>
      <c r="N822" s="122"/>
      <c r="O822" s="122"/>
      <c r="P822" s="122"/>
      <c r="Q822" s="122"/>
      <c r="R822" s="122"/>
      <c r="S822" s="122"/>
      <c r="T822" s="122"/>
      <c r="U822" s="122"/>
      <c r="V822" s="122"/>
      <c r="W822" s="122"/>
      <c r="X822" s="122"/>
      <c r="Y822" s="122"/>
      <c r="Z822" s="122"/>
    </row>
    <row r="823" ht="15.75" customHeight="1">
      <c r="A823" s="122"/>
      <c r="B823" s="122"/>
      <c r="C823" s="122"/>
      <c r="D823" s="122"/>
      <c r="E823" s="122"/>
      <c r="F823" s="122"/>
      <c r="G823" s="122"/>
      <c r="H823" s="122"/>
      <c r="I823" s="122"/>
      <c r="J823" s="122"/>
      <c r="K823" s="122"/>
      <c r="L823" s="122"/>
      <c r="M823" s="122"/>
      <c r="N823" s="122"/>
      <c r="O823" s="122"/>
      <c r="P823" s="122"/>
      <c r="Q823" s="122"/>
      <c r="R823" s="122"/>
      <c r="S823" s="122"/>
      <c r="T823" s="122"/>
      <c r="U823" s="122"/>
      <c r="V823" s="122"/>
      <c r="W823" s="122"/>
      <c r="X823" s="122"/>
      <c r="Y823" s="122"/>
      <c r="Z823" s="122"/>
    </row>
    <row r="824" ht="15.75" customHeight="1">
      <c r="A824" s="122"/>
      <c r="B824" s="122"/>
      <c r="C824" s="122"/>
      <c r="D824" s="122"/>
      <c r="E824" s="122"/>
      <c r="F824" s="122"/>
      <c r="G824" s="122"/>
      <c r="H824" s="122"/>
      <c r="I824" s="122"/>
      <c r="J824" s="122"/>
      <c r="K824" s="122"/>
      <c r="L824" s="122"/>
      <c r="M824" s="122"/>
      <c r="N824" s="122"/>
      <c r="O824" s="122"/>
      <c r="P824" s="122"/>
      <c r="Q824" s="122"/>
      <c r="R824" s="122"/>
      <c r="S824" s="122"/>
      <c r="T824" s="122"/>
      <c r="U824" s="122"/>
      <c r="V824" s="122"/>
      <c r="W824" s="122"/>
      <c r="X824" s="122"/>
      <c r="Y824" s="122"/>
      <c r="Z824" s="122"/>
    </row>
    <row r="825" ht="15.75" customHeight="1">
      <c r="A825" s="122"/>
      <c r="B825" s="122"/>
      <c r="C825" s="122"/>
      <c r="D825" s="122"/>
      <c r="E825" s="122"/>
      <c r="F825" s="122"/>
      <c r="G825" s="122"/>
      <c r="H825" s="122"/>
      <c r="I825" s="122"/>
      <c r="J825" s="122"/>
      <c r="K825" s="122"/>
      <c r="L825" s="122"/>
      <c r="M825" s="122"/>
      <c r="N825" s="122"/>
      <c r="O825" s="122"/>
      <c r="P825" s="122"/>
      <c r="Q825" s="122"/>
      <c r="R825" s="122"/>
      <c r="S825" s="122"/>
      <c r="T825" s="122"/>
      <c r="U825" s="122"/>
      <c r="V825" s="122"/>
      <c r="W825" s="122"/>
      <c r="X825" s="122"/>
      <c r="Y825" s="122"/>
      <c r="Z825" s="122"/>
    </row>
    <row r="826" ht="15.75" customHeight="1">
      <c r="A826" s="122"/>
      <c r="B826" s="122"/>
      <c r="C826" s="122"/>
      <c r="D826" s="122"/>
      <c r="E826" s="122"/>
      <c r="F826" s="122"/>
      <c r="G826" s="122"/>
      <c r="H826" s="122"/>
      <c r="I826" s="122"/>
      <c r="J826" s="122"/>
      <c r="K826" s="122"/>
      <c r="L826" s="122"/>
      <c r="M826" s="122"/>
      <c r="N826" s="122"/>
      <c r="O826" s="122"/>
      <c r="P826" s="122"/>
      <c r="Q826" s="122"/>
      <c r="R826" s="122"/>
      <c r="S826" s="122"/>
      <c r="T826" s="122"/>
      <c r="U826" s="122"/>
      <c r="V826" s="122"/>
      <c r="W826" s="122"/>
      <c r="X826" s="122"/>
      <c r="Y826" s="122"/>
      <c r="Z826" s="122"/>
    </row>
    <row r="827" ht="15.75" customHeight="1">
      <c r="A827" s="122"/>
      <c r="B827" s="122"/>
      <c r="C827" s="122"/>
      <c r="D827" s="122"/>
      <c r="E827" s="122"/>
      <c r="F827" s="122"/>
      <c r="G827" s="122"/>
      <c r="H827" s="122"/>
      <c r="I827" s="122"/>
      <c r="J827" s="122"/>
      <c r="K827" s="122"/>
      <c r="L827" s="122"/>
      <c r="M827" s="122"/>
      <c r="N827" s="122"/>
      <c r="O827" s="122"/>
      <c r="P827" s="122"/>
      <c r="Q827" s="122"/>
      <c r="R827" s="122"/>
      <c r="S827" s="122"/>
      <c r="T827" s="122"/>
      <c r="U827" s="122"/>
      <c r="V827" s="122"/>
      <c r="W827" s="122"/>
      <c r="X827" s="122"/>
      <c r="Y827" s="122"/>
      <c r="Z827" s="122"/>
    </row>
    <row r="828" ht="15.75" customHeight="1">
      <c r="A828" s="122"/>
      <c r="B828" s="122"/>
      <c r="C828" s="122"/>
      <c r="D828" s="122"/>
      <c r="E828" s="122"/>
      <c r="F828" s="122"/>
      <c r="G828" s="122"/>
      <c r="H828" s="122"/>
      <c r="I828" s="122"/>
      <c r="J828" s="122"/>
      <c r="K828" s="122"/>
      <c r="L828" s="122"/>
      <c r="M828" s="122"/>
      <c r="N828" s="122"/>
      <c r="O828" s="122"/>
      <c r="P828" s="122"/>
      <c r="Q828" s="122"/>
      <c r="R828" s="122"/>
      <c r="S828" s="122"/>
      <c r="T828" s="122"/>
      <c r="U828" s="122"/>
      <c r="V828" s="122"/>
      <c r="W828" s="122"/>
      <c r="X828" s="122"/>
      <c r="Y828" s="122"/>
      <c r="Z828" s="122"/>
    </row>
    <row r="829" ht="15.75" customHeight="1">
      <c r="A829" s="122"/>
      <c r="B829" s="122"/>
      <c r="C829" s="122"/>
      <c r="D829" s="122"/>
      <c r="E829" s="122"/>
      <c r="F829" s="122"/>
      <c r="G829" s="122"/>
      <c r="H829" s="122"/>
      <c r="I829" s="122"/>
      <c r="J829" s="122"/>
      <c r="K829" s="122"/>
      <c r="L829" s="122"/>
      <c r="M829" s="122"/>
      <c r="N829" s="122"/>
      <c r="O829" s="122"/>
      <c r="P829" s="122"/>
      <c r="Q829" s="122"/>
      <c r="R829" s="122"/>
      <c r="S829" s="122"/>
      <c r="T829" s="122"/>
      <c r="U829" s="122"/>
      <c r="V829" s="122"/>
      <c r="W829" s="122"/>
      <c r="X829" s="122"/>
      <c r="Y829" s="122"/>
      <c r="Z829" s="122"/>
    </row>
    <row r="830" ht="15.75" customHeight="1">
      <c r="A830" s="122"/>
      <c r="B830" s="122"/>
      <c r="C830" s="122"/>
      <c r="D830" s="122"/>
      <c r="E830" s="122"/>
      <c r="F830" s="122"/>
      <c r="G830" s="122"/>
      <c r="H830" s="122"/>
      <c r="I830" s="122"/>
      <c r="J830" s="122"/>
      <c r="K830" s="122"/>
      <c r="L830" s="122"/>
      <c r="M830" s="122"/>
      <c r="N830" s="122"/>
      <c r="O830" s="122"/>
      <c r="P830" s="122"/>
      <c r="Q830" s="122"/>
      <c r="R830" s="122"/>
      <c r="S830" s="122"/>
      <c r="T830" s="122"/>
      <c r="U830" s="122"/>
      <c r="V830" s="122"/>
      <c r="W830" s="122"/>
      <c r="X830" s="122"/>
      <c r="Y830" s="122"/>
      <c r="Z830" s="122"/>
    </row>
    <row r="831" ht="15.75" customHeight="1">
      <c r="A831" s="122"/>
      <c r="B831" s="122"/>
      <c r="C831" s="122"/>
      <c r="D831" s="122"/>
      <c r="E831" s="122"/>
      <c r="F831" s="122"/>
      <c r="G831" s="122"/>
      <c r="H831" s="122"/>
      <c r="I831" s="122"/>
      <c r="J831" s="122"/>
      <c r="K831" s="122"/>
      <c r="L831" s="122"/>
      <c r="M831" s="122"/>
      <c r="N831" s="122"/>
      <c r="O831" s="122"/>
      <c r="P831" s="122"/>
      <c r="Q831" s="122"/>
      <c r="R831" s="122"/>
      <c r="S831" s="122"/>
      <c r="T831" s="122"/>
      <c r="U831" s="122"/>
      <c r="V831" s="122"/>
      <c r="W831" s="122"/>
      <c r="X831" s="122"/>
      <c r="Y831" s="122"/>
      <c r="Z831" s="122"/>
    </row>
    <row r="832" ht="15.75" customHeight="1">
      <c r="A832" s="122"/>
      <c r="B832" s="122"/>
      <c r="C832" s="122"/>
      <c r="D832" s="122"/>
      <c r="E832" s="122"/>
      <c r="F832" s="122"/>
      <c r="G832" s="122"/>
      <c r="H832" s="122"/>
      <c r="I832" s="122"/>
      <c r="J832" s="122"/>
      <c r="K832" s="122"/>
      <c r="L832" s="122"/>
      <c r="M832" s="122"/>
      <c r="N832" s="122"/>
      <c r="O832" s="122"/>
      <c r="P832" s="122"/>
      <c r="Q832" s="122"/>
      <c r="R832" s="122"/>
      <c r="S832" s="122"/>
      <c r="T832" s="122"/>
      <c r="U832" s="122"/>
      <c r="V832" s="122"/>
      <c r="W832" s="122"/>
      <c r="X832" s="122"/>
      <c r="Y832" s="122"/>
      <c r="Z832" s="122"/>
    </row>
    <row r="833" ht="15.75" customHeight="1">
      <c r="A833" s="122"/>
      <c r="B833" s="122"/>
      <c r="C833" s="122"/>
      <c r="D833" s="122"/>
      <c r="E833" s="122"/>
      <c r="F833" s="122"/>
      <c r="G833" s="122"/>
      <c r="H833" s="122"/>
      <c r="I833" s="122"/>
      <c r="J833" s="122"/>
      <c r="K833" s="122"/>
      <c r="L833" s="122"/>
      <c r="M833" s="122"/>
      <c r="N833" s="122"/>
      <c r="O833" s="122"/>
      <c r="P833" s="122"/>
      <c r="Q833" s="122"/>
      <c r="R833" s="122"/>
      <c r="S833" s="122"/>
      <c r="T833" s="122"/>
      <c r="U833" s="122"/>
      <c r="V833" s="122"/>
      <c r="W833" s="122"/>
      <c r="X833" s="122"/>
      <c r="Y833" s="122"/>
      <c r="Z833" s="122"/>
    </row>
    <row r="834" ht="15.75" customHeight="1">
      <c r="A834" s="122"/>
      <c r="B834" s="122"/>
      <c r="C834" s="122"/>
      <c r="D834" s="122"/>
      <c r="E834" s="122"/>
      <c r="F834" s="122"/>
      <c r="G834" s="122"/>
      <c r="H834" s="122"/>
      <c r="I834" s="122"/>
      <c r="J834" s="122"/>
      <c r="K834" s="122"/>
      <c r="L834" s="122"/>
      <c r="M834" s="122"/>
      <c r="N834" s="122"/>
      <c r="O834" s="122"/>
      <c r="P834" s="122"/>
      <c r="Q834" s="122"/>
      <c r="R834" s="122"/>
      <c r="S834" s="122"/>
      <c r="T834" s="122"/>
      <c r="U834" s="122"/>
      <c r="V834" s="122"/>
      <c r="W834" s="122"/>
      <c r="X834" s="122"/>
      <c r="Y834" s="122"/>
      <c r="Z834" s="122"/>
    </row>
    <row r="835" ht="15.75" customHeight="1">
      <c r="A835" s="122"/>
      <c r="B835" s="122"/>
      <c r="C835" s="122"/>
      <c r="D835" s="122"/>
      <c r="E835" s="122"/>
      <c r="F835" s="122"/>
      <c r="G835" s="122"/>
      <c r="H835" s="122"/>
      <c r="I835" s="122"/>
      <c r="J835" s="122"/>
      <c r="K835" s="122"/>
      <c r="L835" s="122"/>
      <c r="M835" s="122"/>
      <c r="N835" s="122"/>
      <c r="O835" s="122"/>
      <c r="P835" s="122"/>
      <c r="Q835" s="122"/>
      <c r="R835" s="122"/>
      <c r="S835" s="122"/>
      <c r="T835" s="122"/>
      <c r="U835" s="122"/>
      <c r="V835" s="122"/>
      <c r="W835" s="122"/>
      <c r="X835" s="122"/>
      <c r="Y835" s="122"/>
      <c r="Z835" s="122"/>
    </row>
    <row r="836" ht="15.75" customHeight="1">
      <c r="A836" s="122"/>
      <c r="B836" s="122"/>
      <c r="C836" s="122"/>
      <c r="D836" s="122"/>
      <c r="E836" s="122"/>
      <c r="F836" s="122"/>
      <c r="G836" s="122"/>
      <c r="H836" s="122"/>
      <c r="I836" s="122"/>
      <c r="J836" s="122"/>
      <c r="K836" s="122"/>
      <c r="L836" s="122"/>
      <c r="M836" s="122"/>
      <c r="N836" s="122"/>
      <c r="O836" s="122"/>
      <c r="P836" s="122"/>
      <c r="Q836" s="122"/>
      <c r="R836" s="122"/>
      <c r="S836" s="122"/>
      <c r="T836" s="122"/>
      <c r="U836" s="122"/>
      <c r="V836" s="122"/>
      <c r="W836" s="122"/>
      <c r="X836" s="122"/>
      <c r="Y836" s="122"/>
      <c r="Z836" s="122"/>
    </row>
    <row r="837" ht="15.75" customHeight="1">
      <c r="A837" s="122"/>
      <c r="B837" s="122"/>
      <c r="C837" s="122"/>
      <c r="D837" s="122"/>
      <c r="E837" s="122"/>
      <c r="F837" s="122"/>
      <c r="G837" s="122"/>
      <c r="H837" s="122"/>
      <c r="I837" s="122"/>
      <c r="J837" s="122"/>
      <c r="K837" s="122"/>
      <c r="L837" s="122"/>
      <c r="M837" s="122"/>
      <c r="N837" s="122"/>
      <c r="O837" s="122"/>
      <c r="P837" s="122"/>
      <c r="Q837" s="122"/>
      <c r="R837" s="122"/>
      <c r="S837" s="122"/>
      <c r="T837" s="122"/>
      <c r="U837" s="122"/>
      <c r="V837" s="122"/>
      <c r="W837" s="122"/>
      <c r="X837" s="122"/>
      <c r="Y837" s="122"/>
      <c r="Z837" s="122"/>
    </row>
    <row r="838" ht="15.75" customHeight="1">
      <c r="A838" s="122"/>
      <c r="B838" s="122"/>
      <c r="C838" s="122"/>
      <c r="D838" s="122"/>
      <c r="E838" s="122"/>
      <c r="F838" s="122"/>
      <c r="G838" s="122"/>
      <c r="H838" s="122"/>
      <c r="I838" s="122"/>
      <c r="J838" s="122"/>
      <c r="K838" s="122"/>
      <c r="L838" s="122"/>
      <c r="M838" s="122"/>
      <c r="N838" s="122"/>
      <c r="O838" s="122"/>
      <c r="P838" s="122"/>
      <c r="Q838" s="122"/>
      <c r="R838" s="122"/>
      <c r="S838" s="122"/>
      <c r="T838" s="122"/>
      <c r="U838" s="122"/>
      <c r="V838" s="122"/>
      <c r="W838" s="122"/>
      <c r="X838" s="122"/>
      <c r="Y838" s="122"/>
      <c r="Z838" s="122"/>
    </row>
    <row r="839" ht="15.75" customHeight="1">
      <c r="A839" s="122"/>
      <c r="B839" s="122"/>
      <c r="C839" s="122"/>
      <c r="D839" s="122"/>
      <c r="E839" s="122"/>
      <c r="F839" s="122"/>
      <c r="G839" s="122"/>
      <c r="H839" s="122"/>
      <c r="I839" s="122"/>
      <c r="J839" s="122"/>
      <c r="K839" s="122"/>
      <c r="L839" s="122"/>
      <c r="M839" s="122"/>
      <c r="N839" s="122"/>
      <c r="O839" s="122"/>
      <c r="P839" s="122"/>
      <c r="Q839" s="122"/>
      <c r="R839" s="122"/>
      <c r="S839" s="122"/>
      <c r="T839" s="122"/>
      <c r="U839" s="122"/>
      <c r="V839" s="122"/>
      <c r="W839" s="122"/>
      <c r="X839" s="122"/>
      <c r="Y839" s="122"/>
      <c r="Z839" s="122"/>
    </row>
    <row r="840" ht="15.75" customHeight="1">
      <c r="A840" s="122"/>
      <c r="B840" s="122"/>
      <c r="C840" s="122"/>
      <c r="D840" s="122"/>
      <c r="E840" s="122"/>
      <c r="F840" s="122"/>
      <c r="G840" s="122"/>
      <c r="H840" s="122"/>
      <c r="I840" s="122"/>
      <c r="J840" s="122"/>
      <c r="K840" s="122"/>
      <c r="L840" s="122"/>
      <c r="M840" s="122"/>
      <c r="N840" s="122"/>
      <c r="O840" s="122"/>
      <c r="P840" s="122"/>
      <c r="Q840" s="122"/>
      <c r="R840" s="122"/>
      <c r="S840" s="122"/>
      <c r="T840" s="122"/>
      <c r="U840" s="122"/>
      <c r="V840" s="122"/>
      <c r="W840" s="122"/>
      <c r="X840" s="122"/>
      <c r="Y840" s="122"/>
      <c r="Z840" s="122"/>
    </row>
    <row r="841" ht="15.75" customHeight="1">
      <c r="A841" s="122"/>
      <c r="B841" s="122"/>
      <c r="C841" s="122"/>
      <c r="D841" s="122"/>
      <c r="E841" s="122"/>
      <c r="F841" s="122"/>
      <c r="G841" s="122"/>
      <c r="H841" s="122"/>
      <c r="I841" s="122"/>
      <c r="J841" s="122"/>
      <c r="K841" s="122"/>
      <c r="L841" s="122"/>
      <c r="M841" s="122"/>
      <c r="N841" s="122"/>
      <c r="O841" s="122"/>
      <c r="P841" s="122"/>
      <c r="Q841" s="122"/>
      <c r="R841" s="122"/>
      <c r="S841" s="122"/>
      <c r="T841" s="122"/>
      <c r="U841" s="122"/>
      <c r="V841" s="122"/>
      <c r="W841" s="122"/>
      <c r="X841" s="122"/>
      <c r="Y841" s="122"/>
      <c r="Z841" s="122"/>
    </row>
    <row r="842" ht="15.75" customHeight="1">
      <c r="A842" s="122"/>
      <c r="B842" s="122"/>
      <c r="C842" s="122"/>
      <c r="D842" s="122"/>
      <c r="E842" s="122"/>
      <c r="F842" s="122"/>
      <c r="G842" s="122"/>
      <c r="H842" s="122"/>
      <c r="I842" s="122"/>
      <c r="J842" s="122"/>
      <c r="K842" s="122"/>
      <c r="L842" s="122"/>
      <c r="M842" s="122"/>
      <c r="N842" s="122"/>
      <c r="O842" s="122"/>
      <c r="P842" s="122"/>
      <c r="Q842" s="122"/>
      <c r="R842" s="122"/>
      <c r="S842" s="122"/>
      <c r="T842" s="122"/>
      <c r="U842" s="122"/>
      <c r="V842" s="122"/>
      <c r="W842" s="122"/>
      <c r="X842" s="122"/>
      <c r="Y842" s="122"/>
      <c r="Z842" s="122"/>
    </row>
    <row r="843" ht="15.75" customHeight="1">
      <c r="A843" s="122"/>
      <c r="B843" s="122"/>
      <c r="C843" s="122"/>
      <c r="D843" s="122"/>
      <c r="E843" s="122"/>
      <c r="F843" s="122"/>
      <c r="G843" s="122"/>
      <c r="H843" s="122"/>
      <c r="I843" s="122"/>
      <c r="J843" s="122"/>
      <c r="K843" s="122"/>
      <c r="L843" s="122"/>
      <c r="M843" s="122"/>
      <c r="N843" s="122"/>
      <c r="O843" s="122"/>
      <c r="P843" s="122"/>
      <c r="Q843" s="122"/>
      <c r="R843" s="122"/>
      <c r="S843" s="122"/>
      <c r="T843" s="122"/>
      <c r="U843" s="122"/>
      <c r="V843" s="122"/>
      <c r="W843" s="122"/>
      <c r="X843" s="122"/>
      <c r="Y843" s="122"/>
      <c r="Z843" s="122"/>
    </row>
    <row r="844" ht="15.75" customHeight="1">
      <c r="A844" s="122"/>
      <c r="B844" s="122"/>
      <c r="C844" s="122"/>
      <c r="D844" s="122"/>
      <c r="E844" s="122"/>
      <c r="F844" s="122"/>
      <c r="G844" s="122"/>
      <c r="H844" s="122"/>
      <c r="I844" s="122"/>
      <c r="J844" s="122"/>
      <c r="K844" s="122"/>
      <c r="L844" s="122"/>
      <c r="M844" s="122"/>
      <c r="N844" s="122"/>
      <c r="O844" s="122"/>
      <c r="P844" s="122"/>
      <c r="Q844" s="122"/>
      <c r="R844" s="122"/>
      <c r="S844" s="122"/>
      <c r="T844" s="122"/>
      <c r="U844" s="122"/>
      <c r="V844" s="122"/>
      <c r="W844" s="122"/>
      <c r="X844" s="122"/>
      <c r="Y844" s="122"/>
      <c r="Z844" s="122"/>
    </row>
    <row r="845" ht="15.75" customHeight="1">
      <c r="A845" s="122"/>
      <c r="B845" s="122"/>
      <c r="C845" s="122"/>
      <c r="D845" s="122"/>
      <c r="E845" s="122"/>
      <c r="F845" s="122"/>
      <c r="G845" s="122"/>
      <c r="H845" s="122"/>
      <c r="I845" s="122"/>
      <c r="J845" s="122"/>
      <c r="K845" s="122"/>
      <c r="L845" s="122"/>
      <c r="M845" s="122"/>
      <c r="N845" s="122"/>
      <c r="O845" s="122"/>
      <c r="P845" s="122"/>
      <c r="Q845" s="122"/>
      <c r="R845" s="122"/>
      <c r="S845" s="122"/>
      <c r="T845" s="122"/>
      <c r="U845" s="122"/>
      <c r="V845" s="122"/>
      <c r="W845" s="122"/>
      <c r="X845" s="122"/>
      <c r="Y845" s="122"/>
      <c r="Z845" s="122"/>
    </row>
    <row r="846" ht="15.75" customHeight="1">
      <c r="A846" s="122"/>
      <c r="B846" s="122"/>
      <c r="C846" s="122"/>
      <c r="D846" s="122"/>
      <c r="E846" s="122"/>
      <c r="F846" s="122"/>
      <c r="G846" s="122"/>
      <c r="H846" s="122"/>
      <c r="I846" s="122"/>
      <c r="J846" s="122"/>
      <c r="K846" s="122"/>
      <c r="L846" s="122"/>
      <c r="M846" s="122"/>
      <c r="N846" s="122"/>
      <c r="O846" s="122"/>
      <c r="P846" s="122"/>
      <c r="Q846" s="122"/>
      <c r="R846" s="122"/>
      <c r="S846" s="122"/>
      <c r="T846" s="122"/>
      <c r="U846" s="122"/>
      <c r="V846" s="122"/>
      <c r="W846" s="122"/>
      <c r="X846" s="122"/>
      <c r="Y846" s="122"/>
      <c r="Z846" s="122"/>
    </row>
    <row r="847" ht="15.75" customHeight="1">
      <c r="A847" s="122"/>
      <c r="B847" s="122"/>
      <c r="C847" s="122"/>
      <c r="D847" s="122"/>
      <c r="E847" s="122"/>
      <c r="F847" s="122"/>
      <c r="G847" s="122"/>
      <c r="H847" s="122"/>
      <c r="I847" s="122"/>
      <c r="J847" s="122"/>
      <c r="K847" s="122"/>
      <c r="L847" s="122"/>
      <c r="M847" s="122"/>
      <c r="N847" s="122"/>
      <c r="O847" s="122"/>
      <c r="P847" s="122"/>
      <c r="Q847" s="122"/>
      <c r="R847" s="122"/>
      <c r="S847" s="122"/>
      <c r="T847" s="122"/>
      <c r="U847" s="122"/>
      <c r="V847" s="122"/>
      <c r="W847" s="122"/>
      <c r="X847" s="122"/>
      <c r="Y847" s="122"/>
      <c r="Z847" s="122"/>
    </row>
    <row r="848" ht="15.75" customHeight="1">
      <c r="A848" s="122"/>
      <c r="B848" s="122"/>
      <c r="C848" s="122"/>
      <c r="D848" s="122"/>
      <c r="E848" s="122"/>
      <c r="F848" s="122"/>
      <c r="G848" s="122"/>
      <c r="H848" s="122"/>
      <c r="I848" s="122"/>
      <c r="J848" s="122"/>
      <c r="K848" s="122"/>
      <c r="L848" s="122"/>
      <c r="M848" s="122"/>
      <c r="N848" s="122"/>
      <c r="O848" s="122"/>
      <c r="P848" s="122"/>
      <c r="Q848" s="122"/>
      <c r="R848" s="122"/>
      <c r="S848" s="122"/>
      <c r="T848" s="122"/>
      <c r="U848" s="122"/>
      <c r="V848" s="122"/>
      <c r="W848" s="122"/>
      <c r="X848" s="122"/>
      <c r="Y848" s="122"/>
      <c r="Z848" s="122"/>
    </row>
    <row r="849" ht="15.75" customHeight="1">
      <c r="A849" s="122"/>
      <c r="B849" s="122"/>
      <c r="C849" s="122"/>
      <c r="D849" s="122"/>
      <c r="E849" s="122"/>
      <c r="F849" s="122"/>
      <c r="G849" s="122"/>
      <c r="H849" s="122"/>
      <c r="I849" s="122"/>
      <c r="J849" s="122"/>
      <c r="K849" s="122"/>
      <c r="L849" s="122"/>
      <c r="M849" s="122"/>
      <c r="N849" s="122"/>
      <c r="O849" s="122"/>
      <c r="P849" s="122"/>
      <c r="Q849" s="122"/>
      <c r="R849" s="122"/>
      <c r="S849" s="122"/>
      <c r="T849" s="122"/>
      <c r="U849" s="122"/>
      <c r="V849" s="122"/>
      <c r="W849" s="122"/>
      <c r="X849" s="122"/>
      <c r="Y849" s="122"/>
      <c r="Z849" s="122"/>
    </row>
    <row r="850" ht="15.75" customHeight="1">
      <c r="A850" s="122"/>
      <c r="B850" s="122"/>
      <c r="C850" s="122"/>
      <c r="D850" s="122"/>
      <c r="E850" s="122"/>
      <c r="F850" s="122"/>
      <c r="G850" s="122"/>
      <c r="H850" s="122"/>
      <c r="I850" s="122"/>
      <c r="J850" s="122"/>
      <c r="K850" s="122"/>
      <c r="L850" s="122"/>
      <c r="M850" s="122"/>
      <c r="N850" s="122"/>
      <c r="O850" s="122"/>
      <c r="P850" s="122"/>
      <c r="Q850" s="122"/>
      <c r="R850" s="122"/>
      <c r="S850" s="122"/>
      <c r="T850" s="122"/>
      <c r="U850" s="122"/>
      <c r="V850" s="122"/>
      <c r="W850" s="122"/>
      <c r="X850" s="122"/>
      <c r="Y850" s="122"/>
      <c r="Z850" s="122"/>
    </row>
    <row r="851" ht="15.75" customHeight="1">
      <c r="A851" s="122"/>
      <c r="B851" s="122"/>
      <c r="C851" s="122"/>
      <c r="D851" s="122"/>
      <c r="E851" s="122"/>
      <c r="F851" s="122"/>
      <c r="G851" s="122"/>
      <c r="H851" s="122"/>
      <c r="I851" s="122"/>
      <c r="J851" s="122"/>
      <c r="K851" s="122"/>
      <c r="L851" s="122"/>
      <c r="M851" s="122"/>
      <c r="N851" s="122"/>
      <c r="O851" s="122"/>
      <c r="P851" s="122"/>
      <c r="Q851" s="122"/>
      <c r="R851" s="122"/>
      <c r="S851" s="122"/>
      <c r="T851" s="122"/>
      <c r="U851" s="122"/>
      <c r="V851" s="122"/>
      <c r="W851" s="122"/>
      <c r="X851" s="122"/>
      <c r="Y851" s="122"/>
      <c r="Z851" s="122"/>
    </row>
    <row r="852" ht="15.75" customHeight="1">
      <c r="A852" s="122"/>
      <c r="B852" s="122"/>
      <c r="C852" s="122"/>
      <c r="D852" s="122"/>
      <c r="E852" s="122"/>
      <c r="F852" s="122"/>
      <c r="G852" s="122"/>
      <c r="H852" s="122"/>
      <c r="I852" s="122"/>
      <c r="J852" s="122"/>
      <c r="K852" s="122"/>
      <c r="L852" s="122"/>
      <c r="M852" s="122"/>
      <c r="N852" s="122"/>
      <c r="O852" s="122"/>
      <c r="P852" s="122"/>
      <c r="Q852" s="122"/>
      <c r="R852" s="122"/>
      <c r="S852" s="122"/>
      <c r="T852" s="122"/>
      <c r="U852" s="122"/>
      <c r="V852" s="122"/>
      <c r="W852" s="122"/>
      <c r="X852" s="122"/>
      <c r="Y852" s="122"/>
      <c r="Z852" s="122"/>
    </row>
    <row r="853" ht="15.75" customHeight="1">
      <c r="A853" s="122"/>
      <c r="B853" s="122"/>
      <c r="C853" s="122"/>
      <c r="D853" s="122"/>
      <c r="E853" s="122"/>
      <c r="F853" s="122"/>
      <c r="G853" s="122"/>
      <c r="H853" s="122"/>
      <c r="I853" s="122"/>
      <c r="J853" s="122"/>
      <c r="K853" s="122"/>
      <c r="L853" s="122"/>
      <c r="M853" s="122"/>
      <c r="N853" s="122"/>
      <c r="O853" s="122"/>
      <c r="P853" s="122"/>
      <c r="Q853" s="122"/>
      <c r="R853" s="122"/>
      <c r="S853" s="122"/>
      <c r="T853" s="122"/>
      <c r="U853" s="122"/>
      <c r="V853" s="122"/>
      <c r="W853" s="122"/>
      <c r="X853" s="122"/>
      <c r="Y853" s="122"/>
      <c r="Z853" s="122"/>
    </row>
    <row r="854" ht="15.75" customHeight="1">
      <c r="A854" s="122"/>
      <c r="B854" s="122"/>
      <c r="C854" s="122"/>
      <c r="D854" s="122"/>
      <c r="E854" s="122"/>
      <c r="F854" s="122"/>
      <c r="G854" s="122"/>
      <c r="H854" s="122"/>
      <c r="I854" s="122"/>
      <c r="J854" s="122"/>
      <c r="K854" s="122"/>
      <c r="L854" s="122"/>
      <c r="M854" s="122"/>
      <c r="N854" s="122"/>
      <c r="O854" s="122"/>
      <c r="P854" s="122"/>
      <c r="Q854" s="122"/>
      <c r="R854" s="122"/>
      <c r="S854" s="122"/>
      <c r="T854" s="122"/>
      <c r="U854" s="122"/>
      <c r="V854" s="122"/>
      <c r="W854" s="122"/>
      <c r="X854" s="122"/>
      <c r="Y854" s="122"/>
      <c r="Z854" s="122"/>
    </row>
    <row r="855" ht="15.75" customHeight="1">
      <c r="A855" s="122"/>
      <c r="B855" s="122"/>
      <c r="C855" s="122"/>
      <c r="D855" s="122"/>
      <c r="E855" s="122"/>
      <c r="F855" s="122"/>
      <c r="G855" s="122"/>
      <c r="H855" s="122"/>
      <c r="I855" s="122"/>
      <c r="J855" s="122"/>
      <c r="K855" s="122"/>
      <c r="L855" s="122"/>
      <c r="M855" s="122"/>
      <c r="N855" s="122"/>
      <c r="O855" s="122"/>
      <c r="P855" s="122"/>
      <c r="Q855" s="122"/>
      <c r="R855" s="122"/>
      <c r="S855" s="122"/>
      <c r="T855" s="122"/>
      <c r="U855" s="122"/>
      <c r="V855" s="122"/>
      <c r="W855" s="122"/>
      <c r="X855" s="122"/>
      <c r="Y855" s="122"/>
      <c r="Z855" s="122"/>
    </row>
    <row r="856" ht="15.75" customHeight="1">
      <c r="A856" s="122"/>
      <c r="B856" s="122"/>
      <c r="C856" s="122"/>
      <c r="D856" s="122"/>
      <c r="E856" s="122"/>
      <c r="F856" s="122"/>
      <c r="G856" s="122"/>
      <c r="H856" s="122"/>
      <c r="I856" s="122"/>
      <c r="J856" s="122"/>
      <c r="K856" s="122"/>
      <c r="L856" s="122"/>
      <c r="M856" s="122"/>
      <c r="N856" s="122"/>
      <c r="O856" s="122"/>
      <c r="P856" s="122"/>
      <c r="Q856" s="122"/>
      <c r="R856" s="122"/>
      <c r="S856" s="122"/>
      <c r="T856" s="122"/>
      <c r="U856" s="122"/>
      <c r="V856" s="122"/>
      <c r="W856" s="122"/>
      <c r="X856" s="122"/>
      <c r="Y856" s="122"/>
      <c r="Z856" s="122"/>
    </row>
    <row r="857" ht="15.75" customHeight="1">
      <c r="A857" s="122"/>
      <c r="B857" s="122"/>
      <c r="C857" s="122"/>
      <c r="D857" s="122"/>
      <c r="E857" s="122"/>
      <c r="F857" s="122"/>
      <c r="G857" s="122"/>
      <c r="H857" s="122"/>
      <c r="I857" s="122"/>
      <c r="J857" s="122"/>
      <c r="K857" s="122"/>
      <c r="L857" s="122"/>
      <c r="M857" s="122"/>
      <c r="N857" s="122"/>
      <c r="O857" s="122"/>
      <c r="P857" s="122"/>
      <c r="Q857" s="122"/>
      <c r="R857" s="122"/>
      <c r="S857" s="122"/>
      <c r="T857" s="122"/>
      <c r="U857" s="122"/>
      <c r="V857" s="122"/>
      <c r="W857" s="122"/>
      <c r="X857" s="122"/>
      <c r="Y857" s="122"/>
      <c r="Z857" s="122"/>
    </row>
    <row r="858" ht="15.75" customHeight="1">
      <c r="A858" s="122"/>
      <c r="B858" s="122"/>
      <c r="C858" s="122"/>
      <c r="D858" s="122"/>
      <c r="E858" s="122"/>
      <c r="F858" s="122"/>
      <c r="G858" s="122"/>
      <c r="H858" s="122"/>
      <c r="I858" s="122"/>
      <c r="J858" s="122"/>
      <c r="K858" s="122"/>
      <c r="L858" s="122"/>
      <c r="M858" s="122"/>
      <c r="N858" s="122"/>
      <c r="O858" s="122"/>
      <c r="P858" s="122"/>
      <c r="Q858" s="122"/>
      <c r="R858" s="122"/>
      <c r="S858" s="122"/>
      <c r="T858" s="122"/>
      <c r="U858" s="122"/>
      <c r="V858" s="122"/>
      <c r="W858" s="122"/>
      <c r="X858" s="122"/>
      <c r="Y858" s="122"/>
      <c r="Z858" s="122"/>
    </row>
    <row r="859" ht="15.75" customHeight="1">
      <c r="A859" s="122"/>
      <c r="B859" s="122"/>
      <c r="C859" s="122"/>
      <c r="D859" s="122"/>
      <c r="E859" s="122"/>
      <c r="F859" s="122"/>
      <c r="G859" s="122"/>
      <c r="H859" s="122"/>
      <c r="I859" s="122"/>
      <c r="J859" s="122"/>
      <c r="K859" s="122"/>
      <c r="L859" s="122"/>
      <c r="M859" s="122"/>
      <c r="N859" s="122"/>
      <c r="O859" s="122"/>
      <c r="P859" s="122"/>
      <c r="Q859" s="122"/>
      <c r="R859" s="122"/>
      <c r="S859" s="122"/>
      <c r="T859" s="122"/>
      <c r="U859" s="122"/>
      <c r="V859" s="122"/>
      <c r="W859" s="122"/>
      <c r="X859" s="122"/>
      <c r="Y859" s="122"/>
      <c r="Z859" s="122"/>
    </row>
    <row r="860" ht="15.75" customHeight="1">
      <c r="A860" s="122"/>
      <c r="B860" s="122"/>
      <c r="C860" s="122"/>
      <c r="D860" s="122"/>
      <c r="E860" s="122"/>
      <c r="F860" s="122"/>
      <c r="G860" s="122"/>
      <c r="H860" s="122"/>
      <c r="I860" s="122"/>
      <c r="J860" s="122"/>
      <c r="K860" s="122"/>
      <c r="L860" s="122"/>
      <c r="M860" s="122"/>
      <c r="N860" s="122"/>
      <c r="O860" s="122"/>
      <c r="P860" s="122"/>
      <c r="Q860" s="122"/>
      <c r="R860" s="122"/>
      <c r="S860" s="122"/>
      <c r="T860" s="122"/>
      <c r="U860" s="122"/>
      <c r="V860" s="122"/>
      <c r="W860" s="122"/>
      <c r="X860" s="122"/>
      <c r="Y860" s="122"/>
      <c r="Z860" s="122"/>
    </row>
    <row r="861" ht="15.75" customHeight="1">
      <c r="A861" s="122"/>
      <c r="B861" s="122"/>
      <c r="C861" s="122"/>
      <c r="D861" s="122"/>
      <c r="E861" s="122"/>
      <c r="F861" s="122"/>
      <c r="G861" s="122"/>
      <c r="H861" s="122"/>
      <c r="I861" s="122"/>
      <c r="J861" s="122"/>
      <c r="K861" s="122"/>
      <c r="L861" s="122"/>
      <c r="M861" s="122"/>
      <c r="N861" s="122"/>
      <c r="O861" s="122"/>
      <c r="P861" s="122"/>
      <c r="Q861" s="122"/>
      <c r="R861" s="122"/>
      <c r="S861" s="122"/>
      <c r="T861" s="122"/>
      <c r="U861" s="122"/>
      <c r="V861" s="122"/>
      <c r="W861" s="122"/>
      <c r="X861" s="122"/>
      <c r="Y861" s="122"/>
      <c r="Z861" s="122"/>
    </row>
    <row r="862" ht="15.75" customHeight="1">
      <c r="A862" s="122"/>
      <c r="B862" s="122"/>
      <c r="C862" s="122"/>
      <c r="D862" s="122"/>
      <c r="E862" s="122"/>
      <c r="F862" s="122"/>
      <c r="G862" s="122"/>
      <c r="H862" s="122"/>
      <c r="I862" s="122"/>
      <c r="J862" s="122"/>
      <c r="K862" s="122"/>
      <c r="L862" s="122"/>
      <c r="M862" s="122"/>
      <c r="N862" s="122"/>
      <c r="O862" s="122"/>
      <c r="P862" s="122"/>
      <c r="Q862" s="122"/>
      <c r="R862" s="122"/>
      <c r="S862" s="122"/>
      <c r="T862" s="122"/>
      <c r="U862" s="122"/>
      <c r="V862" s="122"/>
      <c r="W862" s="122"/>
      <c r="X862" s="122"/>
      <c r="Y862" s="122"/>
      <c r="Z862" s="122"/>
    </row>
    <row r="863" ht="15.75" customHeight="1">
      <c r="A863" s="122"/>
      <c r="B863" s="122"/>
      <c r="C863" s="122"/>
      <c r="D863" s="122"/>
      <c r="E863" s="122"/>
      <c r="F863" s="122"/>
      <c r="G863" s="122"/>
      <c r="H863" s="122"/>
      <c r="I863" s="122"/>
      <c r="J863" s="122"/>
      <c r="K863" s="122"/>
      <c r="L863" s="122"/>
      <c r="M863" s="122"/>
      <c r="N863" s="122"/>
      <c r="O863" s="122"/>
      <c r="P863" s="122"/>
      <c r="Q863" s="122"/>
      <c r="R863" s="122"/>
      <c r="S863" s="122"/>
      <c r="T863" s="122"/>
      <c r="U863" s="122"/>
      <c r="V863" s="122"/>
      <c r="W863" s="122"/>
      <c r="X863" s="122"/>
      <c r="Y863" s="122"/>
      <c r="Z863" s="122"/>
    </row>
    <row r="864" ht="15.75" customHeight="1">
      <c r="A864" s="122"/>
      <c r="B864" s="122"/>
      <c r="C864" s="122"/>
      <c r="D864" s="122"/>
      <c r="E864" s="122"/>
      <c r="F864" s="122"/>
      <c r="G864" s="122"/>
      <c r="H864" s="122"/>
      <c r="I864" s="122"/>
      <c r="J864" s="122"/>
      <c r="K864" s="122"/>
      <c r="L864" s="122"/>
      <c r="M864" s="122"/>
      <c r="N864" s="122"/>
      <c r="O864" s="122"/>
      <c r="P864" s="122"/>
      <c r="Q864" s="122"/>
      <c r="R864" s="122"/>
      <c r="S864" s="122"/>
      <c r="T864" s="122"/>
      <c r="U864" s="122"/>
      <c r="V864" s="122"/>
      <c r="W864" s="122"/>
      <c r="X864" s="122"/>
      <c r="Y864" s="122"/>
      <c r="Z864" s="122"/>
    </row>
    <row r="865" ht="15.75" customHeight="1">
      <c r="A865" s="122"/>
      <c r="B865" s="122"/>
      <c r="C865" s="122"/>
      <c r="D865" s="122"/>
      <c r="E865" s="122"/>
      <c r="F865" s="122"/>
      <c r="G865" s="122"/>
      <c r="H865" s="122"/>
      <c r="I865" s="122"/>
      <c r="J865" s="122"/>
      <c r="K865" s="122"/>
      <c r="L865" s="122"/>
      <c r="M865" s="122"/>
      <c r="N865" s="122"/>
      <c r="O865" s="122"/>
      <c r="P865" s="122"/>
      <c r="Q865" s="122"/>
      <c r="R865" s="122"/>
      <c r="S865" s="122"/>
      <c r="T865" s="122"/>
      <c r="U865" s="122"/>
      <c r="V865" s="122"/>
      <c r="W865" s="122"/>
      <c r="X865" s="122"/>
      <c r="Y865" s="122"/>
      <c r="Z865" s="122"/>
    </row>
    <row r="866" ht="15.75" customHeight="1">
      <c r="A866" s="122"/>
      <c r="B866" s="122"/>
      <c r="C866" s="122"/>
      <c r="D866" s="122"/>
      <c r="E866" s="122"/>
      <c r="F866" s="122"/>
      <c r="G866" s="122"/>
      <c r="H866" s="122"/>
      <c r="I866" s="122"/>
      <c r="J866" s="122"/>
      <c r="K866" s="122"/>
      <c r="L866" s="122"/>
      <c r="M866" s="122"/>
      <c r="N866" s="122"/>
      <c r="O866" s="122"/>
      <c r="P866" s="122"/>
      <c r="Q866" s="122"/>
      <c r="R866" s="122"/>
      <c r="S866" s="122"/>
      <c r="T866" s="122"/>
      <c r="U866" s="122"/>
      <c r="V866" s="122"/>
      <c r="W866" s="122"/>
      <c r="X866" s="122"/>
      <c r="Y866" s="122"/>
      <c r="Z866" s="122"/>
    </row>
    <row r="867" ht="15.75" customHeight="1">
      <c r="A867" s="122"/>
      <c r="B867" s="122"/>
      <c r="C867" s="122"/>
      <c r="D867" s="122"/>
      <c r="E867" s="122"/>
      <c r="F867" s="122"/>
      <c r="G867" s="122"/>
      <c r="H867" s="122"/>
      <c r="I867" s="122"/>
      <c r="J867" s="122"/>
      <c r="K867" s="122"/>
      <c r="L867" s="122"/>
      <c r="M867" s="122"/>
      <c r="N867" s="122"/>
      <c r="O867" s="122"/>
      <c r="P867" s="122"/>
      <c r="Q867" s="122"/>
      <c r="R867" s="122"/>
      <c r="S867" s="122"/>
      <c r="T867" s="122"/>
      <c r="U867" s="122"/>
      <c r="V867" s="122"/>
      <c r="W867" s="122"/>
      <c r="X867" s="122"/>
      <c r="Y867" s="122"/>
      <c r="Z867" s="122"/>
    </row>
    <row r="868" ht="15.75" customHeight="1">
      <c r="A868" s="122"/>
      <c r="B868" s="122"/>
      <c r="C868" s="122"/>
      <c r="D868" s="122"/>
      <c r="E868" s="122"/>
      <c r="F868" s="122"/>
      <c r="G868" s="122"/>
      <c r="H868" s="122"/>
      <c r="I868" s="122"/>
      <c r="J868" s="122"/>
      <c r="K868" s="122"/>
      <c r="L868" s="122"/>
      <c r="M868" s="122"/>
      <c r="N868" s="122"/>
      <c r="O868" s="122"/>
      <c r="P868" s="122"/>
      <c r="Q868" s="122"/>
      <c r="R868" s="122"/>
      <c r="S868" s="122"/>
      <c r="T868" s="122"/>
      <c r="U868" s="122"/>
      <c r="V868" s="122"/>
      <c r="W868" s="122"/>
      <c r="X868" s="122"/>
      <c r="Y868" s="122"/>
      <c r="Z868" s="122"/>
    </row>
    <row r="869" ht="15.75" customHeight="1">
      <c r="A869" s="122"/>
      <c r="B869" s="122"/>
      <c r="C869" s="122"/>
      <c r="D869" s="122"/>
      <c r="E869" s="122"/>
      <c r="F869" s="122"/>
      <c r="G869" s="122"/>
      <c r="H869" s="122"/>
      <c r="I869" s="122"/>
      <c r="J869" s="122"/>
      <c r="K869" s="122"/>
      <c r="L869" s="122"/>
      <c r="M869" s="122"/>
      <c r="N869" s="122"/>
      <c r="O869" s="122"/>
      <c r="P869" s="122"/>
      <c r="Q869" s="122"/>
      <c r="R869" s="122"/>
      <c r="S869" s="122"/>
      <c r="T869" s="122"/>
      <c r="U869" s="122"/>
      <c r="V869" s="122"/>
      <c r="W869" s="122"/>
      <c r="X869" s="122"/>
      <c r="Y869" s="122"/>
      <c r="Z869" s="122"/>
    </row>
    <row r="870" ht="15.75" customHeight="1">
      <c r="A870" s="122"/>
      <c r="B870" s="122"/>
      <c r="C870" s="122"/>
      <c r="D870" s="122"/>
      <c r="E870" s="122"/>
      <c r="F870" s="122"/>
      <c r="G870" s="122"/>
      <c r="H870" s="122"/>
      <c r="I870" s="122"/>
      <c r="J870" s="122"/>
      <c r="K870" s="122"/>
      <c r="L870" s="122"/>
      <c r="M870" s="122"/>
      <c r="N870" s="122"/>
      <c r="O870" s="122"/>
      <c r="P870" s="122"/>
      <c r="Q870" s="122"/>
      <c r="R870" s="122"/>
      <c r="S870" s="122"/>
      <c r="T870" s="122"/>
      <c r="U870" s="122"/>
      <c r="V870" s="122"/>
      <c r="W870" s="122"/>
      <c r="X870" s="122"/>
      <c r="Y870" s="122"/>
      <c r="Z870" s="122"/>
    </row>
    <row r="871" ht="15.75" customHeight="1">
      <c r="A871" s="122"/>
      <c r="B871" s="122"/>
      <c r="C871" s="122"/>
      <c r="D871" s="122"/>
      <c r="E871" s="122"/>
      <c r="F871" s="122"/>
      <c r="G871" s="122"/>
      <c r="H871" s="122"/>
      <c r="I871" s="122"/>
      <c r="J871" s="122"/>
      <c r="K871" s="122"/>
      <c r="L871" s="122"/>
      <c r="M871" s="122"/>
      <c r="N871" s="122"/>
      <c r="O871" s="122"/>
      <c r="P871" s="122"/>
      <c r="Q871" s="122"/>
      <c r="R871" s="122"/>
      <c r="S871" s="122"/>
      <c r="T871" s="122"/>
      <c r="U871" s="122"/>
      <c r="V871" s="122"/>
      <c r="W871" s="122"/>
      <c r="X871" s="122"/>
      <c r="Y871" s="122"/>
      <c r="Z871" s="122"/>
    </row>
    <row r="872" ht="15.75" customHeight="1">
      <c r="A872" s="122"/>
      <c r="B872" s="122"/>
      <c r="C872" s="122"/>
      <c r="D872" s="122"/>
      <c r="E872" s="122"/>
      <c r="F872" s="122"/>
      <c r="G872" s="122"/>
      <c r="H872" s="122"/>
      <c r="I872" s="122"/>
      <c r="J872" s="122"/>
      <c r="K872" s="122"/>
      <c r="L872" s="122"/>
      <c r="M872" s="122"/>
      <c r="N872" s="122"/>
      <c r="O872" s="122"/>
      <c r="P872" s="122"/>
      <c r="Q872" s="122"/>
      <c r="R872" s="122"/>
      <c r="S872" s="122"/>
      <c r="T872" s="122"/>
      <c r="U872" s="122"/>
      <c r="V872" s="122"/>
      <c r="W872" s="122"/>
      <c r="X872" s="122"/>
      <c r="Y872" s="122"/>
      <c r="Z872" s="122"/>
    </row>
    <row r="873" ht="15.75" customHeight="1">
      <c r="A873" s="122"/>
      <c r="B873" s="122"/>
      <c r="C873" s="122"/>
      <c r="D873" s="122"/>
      <c r="E873" s="122"/>
      <c r="F873" s="122"/>
      <c r="G873" s="122"/>
      <c r="H873" s="122"/>
      <c r="I873" s="122"/>
      <c r="J873" s="122"/>
      <c r="K873" s="122"/>
      <c r="L873" s="122"/>
      <c r="M873" s="122"/>
      <c r="N873" s="122"/>
      <c r="O873" s="122"/>
      <c r="P873" s="122"/>
      <c r="Q873" s="122"/>
      <c r="R873" s="122"/>
      <c r="S873" s="122"/>
      <c r="T873" s="122"/>
      <c r="U873" s="122"/>
      <c r="V873" s="122"/>
      <c r="W873" s="122"/>
      <c r="X873" s="122"/>
      <c r="Y873" s="122"/>
      <c r="Z873" s="122"/>
    </row>
    <row r="874" ht="15.75" customHeight="1">
      <c r="A874" s="122"/>
      <c r="B874" s="122"/>
      <c r="C874" s="122"/>
      <c r="D874" s="122"/>
      <c r="E874" s="122"/>
      <c r="F874" s="122"/>
      <c r="G874" s="122"/>
      <c r="H874" s="122"/>
      <c r="I874" s="122"/>
      <c r="J874" s="122"/>
      <c r="K874" s="122"/>
      <c r="L874" s="122"/>
      <c r="M874" s="122"/>
      <c r="N874" s="122"/>
      <c r="O874" s="122"/>
      <c r="P874" s="122"/>
      <c r="Q874" s="122"/>
      <c r="R874" s="122"/>
      <c r="S874" s="122"/>
      <c r="T874" s="122"/>
      <c r="U874" s="122"/>
      <c r="V874" s="122"/>
      <c r="W874" s="122"/>
      <c r="X874" s="122"/>
      <c r="Y874" s="122"/>
      <c r="Z874" s="122"/>
    </row>
    <row r="875" ht="15.75" customHeight="1">
      <c r="A875" s="122"/>
      <c r="B875" s="122"/>
      <c r="C875" s="122"/>
      <c r="D875" s="122"/>
      <c r="E875" s="122"/>
      <c r="F875" s="122"/>
      <c r="G875" s="122"/>
      <c r="H875" s="122"/>
      <c r="I875" s="122"/>
      <c r="J875" s="122"/>
      <c r="K875" s="122"/>
      <c r="L875" s="122"/>
      <c r="M875" s="122"/>
      <c r="N875" s="122"/>
      <c r="O875" s="122"/>
      <c r="P875" s="122"/>
      <c r="Q875" s="122"/>
      <c r="R875" s="122"/>
      <c r="S875" s="122"/>
      <c r="T875" s="122"/>
      <c r="U875" s="122"/>
      <c r="V875" s="122"/>
      <c r="W875" s="122"/>
      <c r="X875" s="122"/>
      <c r="Y875" s="122"/>
      <c r="Z875" s="122"/>
    </row>
    <row r="876" ht="15.75" customHeight="1">
      <c r="A876" s="122"/>
      <c r="B876" s="122"/>
      <c r="C876" s="122"/>
      <c r="D876" s="122"/>
      <c r="E876" s="122"/>
      <c r="F876" s="122"/>
      <c r="G876" s="122"/>
      <c r="H876" s="122"/>
      <c r="I876" s="122"/>
      <c r="J876" s="122"/>
      <c r="K876" s="122"/>
      <c r="L876" s="122"/>
      <c r="M876" s="122"/>
      <c r="N876" s="122"/>
      <c r="O876" s="122"/>
      <c r="P876" s="122"/>
      <c r="Q876" s="122"/>
      <c r="R876" s="122"/>
      <c r="S876" s="122"/>
      <c r="T876" s="122"/>
      <c r="U876" s="122"/>
      <c r="V876" s="122"/>
      <c r="W876" s="122"/>
      <c r="X876" s="122"/>
      <c r="Y876" s="122"/>
      <c r="Z876" s="122"/>
    </row>
    <row r="877" ht="15.75" customHeight="1">
      <c r="A877" s="122"/>
      <c r="B877" s="122"/>
      <c r="C877" s="122"/>
      <c r="D877" s="122"/>
      <c r="E877" s="122"/>
      <c r="F877" s="122"/>
      <c r="G877" s="122"/>
      <c r="H877" s="122"/>
      <c r="I877" s="122"/>
      <c r="J877" s="122"/>
      <c r="K877" s="122"/>
      <c r="L877" s="122"/>
      <c r="M877" s="122"/>
      <c r="N877" s="122"/>
      <c r="O877" s="122"/>
      <c r="P877" s="122"/>
      <c r="Q877" s="122"/>
      <c r="R877" s="122"/>
      <c r="S877" s="122"/>
      <c r="T877" s="122"/>
      <c r="U877" s="122"/>
      <c r="V877" s="122"/>
      <c r="W877" s="122"/>
      <c r="X877" s="122"/>
      <c r="Y877" s="122"/>
      <c r="Z877" s="122"/>
    </row>
    <row r="878" ht="15.75" customHeight="1">
      <c r="A878" s="122"/>
      <c r="B878" s="122"/>
      <c r="C878" s="122"/>
      <c r="D878" s="122"/>
      <c r="E878" s="122"/>
      <c r="F878" s="122"/>
      <c r="G878" s="122"/>
      <c r="H878" s="122"/>
      <c r="I878" s="122"/>
      <c r="J878" s="122"/>
      <c r="K878" s="122"/>
      <c r="L878" s="122"/>
      <c r="M878" s="122"/>
      <c r="N878" s="122"/>
      <c r="O878" s="122"/>
      <c r="P878" s="122"/>
      <c r="Q878" s="122"/>
      <c r="R878" s="122"/>
      <c r="S878" s="122"/>
      <c r="T878" s="122"/>
      <c r="U878" s="122"/>
      <c r="V878" s="122"/>
      <c r="W878" s="122"/>
      <c r="X878" s="122"/>
      <c r="Y878" s="122"/>
      <c r="Z878" s="122"/>
    </row>
    <row r="879" ht="15.75" customHeight="1">
      <c r="A879" s="122"/>
      <c r="B879" s="122"/>
      <c r="C879" s="122"/>
      <c r="D879" s="122"/>
      <c r="E879" s="122"/>
      <c r="F879" s="122"/>
      <c r="G879" s="122"/>
      <c r="H879" s="122"/>
      <c r="I879" s="122"/>
      <c r="J879" s="122"/>
      <c r="K879" s="122"/>
      <c r="L879" s="122"/>
      <c r="M879" s="122"/>
      <c r="N879" s="122"/>
      <c r="O879" s="122"/>
      <c r="P879" s="122"/>
      <c r="Q879" s="122"/>
      <c r="R879" s="122"/>
      <c r="S879" s="122"/>
      <c r="T879" s="122"/>
      <c r="U879" s="122"/>
      <c r="V879" s="122"/>
      <c r="W879" s="122"/>
      <c r="X879" s="122"/>
      <c r="Y879" s="122"/>
      <c r="Z879" s="122"/>
    </row>
    <row r="880" ht="15.75" customHeight="1">
      <c r="A880" s="122"/>
      <c r="B880" s="122"/>
      <c r="C880" s="122"/>
      <c r="D880" s="122"/>
      <c r="E880" s="122"/>
      <c r="F880" s="122"/>
      <c r="G880" s="122"/>
      <c r="H880" s="122"/>
      <c r="I880" s="122"/>
      <c r="J880" s="122"/>
      <c r="K880" s="122"/>
      <c r="L880" s="122"/>
      <c r="M880" s="122"/>
      <c r="N880" s="122"/>
      <c r="O880" s="122"/>
      <c r="P880" s="122"/>
      <c r="Q880" s="122"/>
      <c r="R880" s="122"/>
      <c r="S880" s="122"/>
      <c r="T880" s="122"/>
      <c r="U880" s="122"/>
      <c r="V880" s="122"/>
      <c r="W880" s="122"/>
      <c r="X880" s="122"/>
      <c r="Y880" s="122"/>
      <c r="Z880" s="122"/>
    </row>
    <row r="881" ht="15.75" customHeight="1">
      <c r="A881" s="122"/>
      <c r="B881" s="122"/>
      <c r="C881" s="122"/>
      <c r="D881" s="122"/>
      <c r="E881" s="122"/>
      <c r="F881" s="122"/>
      <c r="G881" s="122"/>
      <c r="H881" s="122"/>
      <c r="I881" s="122"/>
      <c r="J881" s="122"/>
      <c r="K881" s="122"/>
      <c r="L881" s="122"/>
      <c r="M881" s="122"/>
      <c r="N881" s="122"/>
      <c r="O881" s="122"/>
      <c r="P881" s="122"/>
      <c r="Q881" s="122"/>
      <c r="R881" s="122"/>
      <c r="S881" s="122"/>
      <c r="T881" s="122"/>
      <c r="U881" s="122"/>
      <c r="V881" s="122"/>
      <c r="W881" s="122"/>
      <c r="X881" s="122"/>
      <c r="Y881" s="122"/>
      <c r="Z881" s="122"/>
    </row>
    <row r="882" ht="15.75" customHeight="1">
      <c r="A882" s="122"/>
      <c r="B882" s="122"/>
      <c r="C882" s="122"/>
      <c r="D882" s="122"/>
      <c r="E882" s="122"/>
      <c r="F882" s="122"/>
      <c r="G882" s="122"/>
      <c r="H882" s="122"/>
      <c r="I882" s="122"/>
      <c r="J882" s="122"/>
      <c r="K882" s="122"/>
      <c r="L882" s="122"/>
      <c r="M882" s="122"/>
      <c r="N882" s="122"/>
      <c r="O882" s="122"/>
      <c r="P882" s="122"/>
      <c r="Q882" s="122"/>
      <c r="R882" s="122"/>
      <c r="S882" s="122"/>
      <c r="T882" s="122"/>
      <c r="U882" s="122"/>
      <c r="V882" s="122"/>
      <c r="W882" s="122"/>
      <c r="X882" s="122"/>
      <c r="Y882" s="122"/>
      <c r="Z882" s="122"/>
    </row>
    <row r="883" ht="15.75" customHeight="1">
      <c r="A883" s="122"/>
      <c r="B883" s="122"/>
      <c r="C883" s="122"/>
      <c r="D883" s="122"/>
      <c r="E883" s="122"/>
      <c r="F883" s="122"/>
      <c r="G883" s="122"/>
      <c r="H883" s="122"/>
      <c r="I883" s="122"/>
      <c r="J883" s="122"/>
      <c r="K883" s="122"/>
      <c r="L883" s="122"/>
      <c r="M883" s="122"/>
      <c r="N883" s="122"/>
      <c r="O883" s="122"/>
      <c r="P883" s="122"/>
      <c r="Q883" s="122"/>
      <c r="R883" s="122"/>
      <c r="S883" s="122"/>
      <c r="T883" s="122"/>
      <c r="U883" s="122"/>
      <c r="V883" s="122"/>
      <c r="W883" s="122"/>
      <c r="X883" s="122"/>
      <c r="Y883" s="122"/>
      <c r="Z883" s="122"/>
    </row>
    <row r="884" ht="15.75" customHeight="1">
      <c r="A884" s="122"/>
      <c r="B884" s="122"/>
      <c r="C884" s="122"/>
      <c r="D884" s="122"/>
      <c r="E884" s="122"/>
      <c r="F884" s="122"/>
      <c r="G884" s="122"/>
      <c r="H884" s="122"/>
      <c r="I884" s="122"/>
      <c r="J884" s="122"/>
      <c r="K884" s="122"/>
      <c r="L884" s="122"/>
      <c r="M884" s="122"/>
      <c r="N884" s="122"/>
      <c r="O884" s="122"/>
      <c r="P884" s="122"/>
      <c r="Q884" s="122"/>
      <c r="R884" s="122"/>
      <c r="S884" s="122"/>
      <c r="T884" s="122"/>
      <c r="U884" s="122"/>
      <c r="V884" s="122"/>
      <c r="W884" s="122"/>
      <c r="X884" s="122"/>
      <c r="Y884" s="122"/>
      <c r="Z884" s="122"/>
    </row>
    <row r="885" ht="15.75" customHeight="1">
      <c r="A885" s="122"/>
      <c r="B885" s="122"/>
      <c r="C885" s="122"/>
      <c r="D885" s="122"/>
      <c r="E885" s="122"/>
      <c r="F885" s="122"/>
      <c r="G885" s="122"/>
      <c r="H885" s="122"/>
      <c r="I885" s="122"/>
      <c r="J885" s="122"/>
      <c r="K885" s="122"/>
      <c r="L885" s="122"/>
      <c r="M885" s="122"/>
      <c r="N885" s="122"/>
      <c r="O885" s="122"/>
      <c r="P885" s="122"/>
      <c r="Q885" s="122"/>
      <c r="R885" s="122"/>
      <c r="S885" s="122"/>
      <c r="T885" s="122"/>
      <c r="U885" s="122"/>
      <c r="V885" s="122"/>
      <c r="W885" s="122"/>
      <c r="X885" s="122"/>
      <c r="Y885" s="122"/>
      <c r="Z885" s="122"/>
    </row>
    <row r="886" ht="15.75" customHeight="1">
      <c r="A886" s="122"/>
      <c r="B886" s="122"/>
      <c r="C886" s="122"/>
      <c r="D886" s="122"/>
      <c r="E886" s="122"/>
      <c r="F886" s="122"/>
      <c r="G886" s="122"/>
      <c r="H886" s="122"/>
      <c r="I886" s="122"/>
      <c r="J886" s="122"/>
      <c r="K886" s="122"/>
      <c r="L886" s="122"/>
      <c r="M886" s="122"/>
      <c r="N886" s="122"/>
      <c r="O886" s="122"/>
      <c r="P886" s="122"/>
      <c r="Q886" s="122"/>
      <c r="R886" s="122"/>
      <c r="S886" s="122"/>
      <c r="T886" s="122"/>
      <c r="U886" s="122"/>
      <c r="V886" s="122"/>
      <c r="W886" s="122"/>
      <c r="X886" s="122"/>
      <c r="Y886" s="122"/>
      <c r="Z886" s="122"/>
    </row>
    <row r="887" ht="15.75" customHeight="1">
      <c r="A887" s="122"/>
      <c r="B887" s="122"/>
      <c r="C887" s="122"/>
      <c r="D887" s="122"/>
      <c r="E887" s="122"/>
      <c r="F887" s="122"/>
      <c r="G887" s="122"/>
      <c r="H887" s="122"/>
      <c r="I887" s="122"/>
      <c r="J887" s="122"/>
      <c r="K887" s="122"/>
      <c r="L887" s="122"/>
      <c r="M887" s="122"/>
      <c r="N887" s="122"/>
      <c r="O887" s="122"/>
      <c r="P887" s="122"/>
      <c r="Q887" s="122"/>
      <c r="R887" s="122"/>
      <c r="S887" s="122"/>
      <c r="T887" s="122"/>
      <c r="U887" s="122"/>
      <c r="V887" s="122"/>
      <c r="W887" s="122"/>
      <c r="X887" s="122"/>
      <c r="Y887" s="122"/>
      <c r="Z887" s="122"/>
    </row>
    <row r="888" ht="15.75" customHeight="1">
      <c r="A888" s="122"/>
      <c r="B888" s="122"/>
      <c r="C888" s="122"/>
      <c r="D888" s="122"/>
      <c r="E888" s="122"/>
      <c r="F888" s="122"/>
      <c r="G888" s="122"/>
      <c r="H888" s="122"/>
      <c r="I888" s="122"/>
      <c r="J888" s="122"/>
      <c r="K888" s="122"/>
      <c r="L888" s="122"/>
      <c r="M888" s="122"/>
      <c r="N888" s="122"/>
      <c r="O888" s="122"/>
      <c r="P888" s="122"/>
      <c r="Q888" s="122"/>
      <c r="R888" s="122"/>
      <c r="S888" s="122"/>
      <c r="T888" s="122"/>
      <c r="U888" s="122"/>
      <c r="V888" s="122"/>
      <c r="W888" s="122"/>
      <c r="X888" s="122"/>
      <c r="Y888" s="122"/>
      <c r="Z888" s="122"/>
    </row>
    <row r="889" ht="15.75" customHeight="1">
      <c r="A889" s="122"/>
      <c r="B889" s="122"/>
      <c r="C889" s="122"/>
      <c r="D889" s="122"/>
      <c r="E889" s="122"/>
      <c r="F889" s="122"/>
      <c r="G889" s="122"/>
      <c r="H889" s="122"/>
      <c r="I889" s="122"/>
      <c r="J889" s="122"/>
      <c r="K889" s="122"/>
      <c r="L889" s="122"/>
      <c r="M889" s="122"/>
      <c r="N889" s="122"/>
      <c r="O889" s="122"/>
      <c r="P889" s="122"/>
      <c r="Q889" s="122"/>
      <c r="R889" s="122"/>
      <c r="S889" s="122"/>
      <c r="T889" s="122"/>
      <c r="U889" s="122"/>
      <c r="V889" s="122"/>
      <c r="W889" s="122"/>
      <c r="X889" s="122"/>
      <c r="Y889" s="122"/>
      <c r="Z889" s="122"/>
    </row>
    <row r="890" ht="15.75" customHeight="1">
      <c r="A890" s="122"/>
      <c r="B890" s="122"/>
      <c r="C890" s="122"/>
      <c r="D890" s="122"/>
      <c r="E890" s="122"/>
      <c r="F890" s="122"/>
      <c r="G890" s="122"/>
      <c r="H890" s="122"/>
      <c r="I890" s="122"/>
      <c r="J890" s="122"/>
      <c r="K890" s="122"/>
      <c r="L890" s="122"/>
      <c r="M890" s="122"/>
      <c r="N890" s="122"/>
      <c r="O890" s="122"/>
      <c r="P890" s="122"/>
      <c r="Q890" s="122"/>
      <c r="R890" s="122"/>
      <c r="S890" s="122"/>
      <c r="T890" s="122"/>
      <c r="U890" s="122"/>
      <c r="V890" s="122"/>
      <c r="W890" s="122"/>
      <c r="X890" s="122"/>
      <c r="Y890" s="122"/>
      <c r="Z890" s="122"/>
    </row>
    <row r="891" ht="15.75" customHeight="1">
      <c r="A891" s="122"/>
      <c r="B891" s="122"/>
      <c r="C891" s="122"/>
      <c r="D891" s="122"/>
      <c r="E891" s="122"/>
      <c r="F891" s="122"/>
      <c r="G891" s="122"/>
      <c r="H891" s="122"/>
      <c r="I891" s="122"/>
      <c r="J891" s="122"/>
      <c r="K891" s="122"/>
      <c r="L891" s="122"/>
      <c r="M891" s="122"/>
      <c r="N891" s="122"/>
      <c r="O891" s="122"/>
      <c r="P891" s="122"/>
      <c r="Q891" s="122"/>
      <c r="R891" s="122"/>
      <c r="S891" s="122"/>
      <c r="T891" s="122"/>
      <c r="U891" s="122"/>
      <c r="V891" s="122"/>
      <c r="W891" s="122"/>
      <c r="X891" s="122"/>
      <c r="Y891" s="122"/>
      <c r="Z891" s="122"/>
    </row>
    <row r="892" ht="15.75" customHeight="1">
      <c r="A892" s="122"/>
      <c r="B892" s="122"/>
      <c r="C892" s="122"/>
      <c r="D892" s="122"/>
      <c r="E892" s="122"/>
      <c r="F892" s="122"/>
      <c r="G892" s="122"/>
      <c r="H892" s="122"/>
      <c r="I892" s="122"/>
      <c r="J892" s="122"/>
      <c r="K892" s="122"/>
      <c r="L892" s="122"/>
      <c r="M892" s="122"/>
      <c r="N892" s="122"/>
      <c r="O892" s="122"/>
      <c r="P892" s="122"/>
      <c r="Q892" s="122"/>
      <c r="R892" s="122"/>
      <c r="S892" s="122"/>
      <c r="T892" s="122"/>
      <c r="U892" s="122"/>
      <c r="V892" s="122"/>
      <c r="W892" s="122"/>
      <c r="X892" s="122"/>
      <c r="Y892" s="122"/>
      <c r="Z892" s="122"/>
    </row>
    <row r="893" ht="15.75" customHeight="1">
      <c r="A893" s="122"/>
      <c r="B893" s="122"/>
      <c r="C893" s="122"/>
      <c r="D893" s="122"/>
      <c r="E893" s="122"/>
      <c r="F893" s="122"/>
      <c r="G893" s="122"/>
      <c r="H893" s="122"/>
      <c r="I893" s="122"/>
      <c r="J893" s="122"/>
      <c r="K893" s="122"/>
      <c r="L893" s="122"/>
      <c r="M893" s="122"/>
      <c r="N893" s="122"/>
      <c r="O893" s="122"/>
      <c r="P893" s="122"/>
      <c r="Q893" s="122"/>
      <c r="R893" s="122"/>
      <c r="S893" s="122"/>
      <c r="T893" s="122"/>
      <c r="U893" s="122"/>
      <c r="V893" s="122"/>
      <c r="W893" s="122"/>
      <c r="X893" s="122"/>
      <c r="Y893" s="122"/>
      <c r="Z893" s="122"/>
    </row>
    <row r="894" ht="15.75" customHeight="1">
      <c r="A894" s="122"/>
      <c r="B894" s="122"/>
      <c r="C894" s="122"/>
      <c r="D894" s="122"/>
      <c r="E894" s="122"/>
      <c r="F894" s="122"/>
      <c r="G894" s="122"/>
      <c r="H894" s="122"/>
      <c r="I894" s="122"/>
      <c r="J894" s="122"/>
      <c r="K894" s="122"/>
      <c r="L894" s="122"/>
      <c r="M894" s="122"/>
      <c r="N894" s="122"/>
      <c r="O894" s="122"/>
      <c r="P894" s="122"/>
      <c r="Q894" s="122"/>
      <c r="R894" s="122"/>
      <c r="S894" s="122"/>
      <c r="T894" s="122"/>
      <c r="U894" s="122"/>
      <c r="V894" s="122"/>
      <c r="W894" s="122"/>
      <c r="X894" s="122"/>
      <c r="Y894" s="122"/>
      <c r="Z894" s="122"/>
    </row>
    <row r="895" ht="15.75" customHeight="1">
      <c r="A895" s="122"/>
      <c r="B895" s="122"/>
      <c r="C895" s="122"/>
      <c r="D895" s="122"/>
      <c r="E895" s="122"/>
      <c r="F895" s="122"/>
      <c r="G895" s="122"/>
      <c r="H895" s="122"/>
      <c r="I895" s="122"/>
      <c r="J895" s="122"/>
      <c r="K895" s="122"/>
      <c r="L895" s="122"/>
      <c r="M895" s="122"/>
      <c r="N895" s="122"/>
      <c r="O895" s="122"/>
      <c r="P895" s="122"/>
      <c r="Q895" s="122"/>
      <c r="R895" s="122"/>
      <c r="S895" s="122"/>
      <c r="T895" s="122"/>
      <c r="U895" s="122"/>
      <c r="V895" s="122"/>
      <c r="W895" s="122"/>
      <c r="X895" s="122"/>
      <c r="Y895" s="122"/>
      <c r="Z895" s="122"/>
    </row>
    <row r="896" ht="15.75" customHeight="1">
      <c r="A896" s="122"/>
      <c r="B896" s="122"/>
      <c r="C896" s="122"/>
      <c r="D896" s="122"/>
      <c r="E896" s="122"/>
      <c r="F896" s="122"/>
      <c r="G896" s="122"/>
      <c r="H896" s="122"/>
      <c r="I896" s="122"/>
      <c r="J896" s="122"/>
      <c r="K896" s="122"/>
      <c r="L896" s="122"/>
      <c r="M896" s="122"/>
      <c r="N896" s="122"/>
      <c r="O896" s="122"/>
      <c r="P896" s="122"/>
      <c r="Q896" s="122"/>
      <c r="R896" s="122"/>
      <c r="S896" s="122"/>
      <c r="T896" s="122"/>
      <c r="U896" s="122"/>
      <c r="V896" s="122"/>
      <c r="W896" s="122"/>
      <c r="X896" s="122"/>
      <c r="Y896" s="122"/>
      <c r="Z896" s="122"/>
    </row>
    <row r="897" ht="15.75" customHeight="1">
      <c r="A897" s="122"/>
      <c r="B897" s="122"/>
      <c r="C897" s="122"/>
      <c r="D897" s="122"/>
      <c r="E897" s="122"/>
      <c r="F897" s="122"/>
      <c r="G897" s="122"/>
      <c r="H897" s="122"/>
      <c r="I897" s="122"/>
      <c r="J897" s="122"/>
      <c r="K897" s="122"/>
      <c r="L897" s="122"/>
      <c r="M897" s="122"/>
      <c r="N897" s="122"/>
      <c r="O897" s="122"/>
      <c r="P897" s="122"/>
      <c r="Q897" s="122"/>
      <c r="R897" s="122"/>
      <c r="S897" s="122"/>
      <c r="T897" s="122"/>
      <c r="U897" s="122"/>
      <c r="V897" s="122"/>
      <c r="W897" s="122"/>
      <c r="X897" s="122"/>
      <c r="Y897" s="122"/>
      <c r="Z897" s="122"/>
    </row>
    <row r="898" ht="15.75" customHeight="1">
      <c r="A898" s="122"/>
      <c r="B898" s="122"/>
      <c r="C898" s="122"/>
      <c r="D898" s="122"/>
      <c r="E898" s="122"/>
      <c r="F898" s="122"/>
      <c r="G898" s="122"/>
      <c r="H898" s="122"/>
      <c r="I898" s="122"/>
      <c r="J898" s="122"/>
      <c r="K898" s="122"/>
      <c r="L898" s="122"/>
      <c r="M898" s="122"/>
      <c r="N898" s="122"/>
      <c r="O898" s="122"/>
      <c r="P898" s="122"/>
      <c r="Q898" s="122"/>
      <c r="R898" s="122"/>
      <c r="S898" s="122"/>
      <c r="T898" s="122"/>
      <c r="U898" s="122"/>
      <c r="V898" s="122"/>
      <c r="W898" s="122"/>
      <c r="X898" s="122"/>
      <c r="Y898" s="122"/>
      <c r="Z898" s="122"/>
    </row>
    <row r="899" ht="15.75" customHeight="1">
      <c r="A899" s="122"/>
      <c r="B899" s="122"/>
      <c r="C899" s="122"/>
      <c r="D899" s="122"/>
      <c r="E899" s="122"/>
      <c r="F899" s="122"/>
      <c r="G899" s="122"/>
      <c r="H899" s="122"/>
      <c r="I899" s="122"/>
      <c r="J899" s="122"/>
      <c r="K899" s="122"/>
      <c r="L899" s="122"/>
      <c r="M899" s="122"/>
      <c r="N899" s="122"/>
      <c r="O899" s="122"/>
      <c r="P899" s="122"/>
      <c r="Q899" s="122"/>
      <c r="R899" s="122"/>
      <c r="S899" s="122"/>
      <c r="T899" s="122"/>
      <c r="U899" s="122"/>
      <c r="V899" s="122"/>
      <c r="W899" s="122"/>
      <c r="X899" s="122"/>
      <c r="Y899" s="122"/>
      <c r="Z899" s="122"/>
    </row>
    <row r="900" ht="15.75" customHeight="1">
      <c r="A900" s="122"/>
      <c r="B900" s="122"/>
      <c r="C900" s="122"/>
      <c r="D900" s="122"/>
      <c r="E900" s="122"/>
      <c r="F900" s="122"/>
      <c r="G900" s="122"/>
      <c r="H900" s="122"/>
      <c r="I900" s="122"/>
      <c r="J900" s="122"/>
      <c r="K900" s="122"/>
      <c r="L900" s="122"/>
      <c r="M900" s="122"/>
      <c r="N900" s="122"/>
      <c r="O900" s="122"/>
      <c r="P900" s="122"/>
      <c r="Q900" s="122"/>
      <c r="R900" s="122"/>
      <c r="S900" s="122"/>
      <c r="T900" s="122"/>
      <c r="U900" s="122"/>
      <c r="V900" s="122"/>
      <c r="W900" s="122"/>
      <c r="X900" s="122"/>
      <c r="Y900" s="122"/>
      <c r="Z900" s="122"/>
    </row>
    <row r="901" ht="15.75" customHeight="1">
      <c r="A901" s="122"/>
      <c r="B901" s="122"/>
      <c r="C901" s="122"/>
      <c r="D901" s="122"/>
      <c r="E901" s="122"/>
      <c r="F901" s="122"/>
      <c r="G901" s="122"/>
      <c r="H901" s="122"/>
      <c r="I901" s="122"/>
      <c r="J901" s="122"/>
      <c r="K901" s="122"/>
      <c r="L901" s="122"/>
      <c r="M901" s="122"/>
      <c r="N901" s="122"/>
      <c r="O901" s="122"/>
      <c r="P901" s="122"/>
      <c r="Q901" s="122"/>
      <c r="R901" s="122"/>
      <c r="S901" s="122"/>
      <c r="T901" s="122"/>
      <c r="U901" s="122"/>
      <c r="V901" s="122"/>
      <c r="W901" s="122"/>
      <c r="X901" s="122"/>
      <c r="Y901" s="122"/>
      <c r="Z901" s="122"/>
    </row>
    <row r="902" ht="15.75" customHeight="1">
      <c r="A902" s="122"/>
      <c r="B902" s="122"/>
      <c r="C902" s="122"/>
      <c r="D902" s="122"/>
      <c r="E902" s="122"/>
      <c r="F902" s="122"/>
      <c r="G902" s="122"/>
      <c r="H902" s="122"/>
      <c r="I902" s="122"/>
      <c r="J902" s="122"/>
      <c r="K902" s="122"/>
      <c r="L902" s="122"/>
      <c r="M902" s="122"/>
      <c r="N902" s="122"/>
      <c r="O902" s="122"/>
      <c r="P902" s="122"/>
      <c r="Q902" s="122"/>
      <c r="R902" s="122"/>
      <c r="S902" s="122"/>
      <c r="T902" s="122"/>
      <c r="U902" s="122"/>
      <c r="V902" s="122"/>
      <c r="W902" s="122"/>
      <c r="X902" s="122"/>
      <c r="Y902" s="122"/>
      <c r="Z902" s="122"/>
    </row>
    <row r="903" ht="15.75" customHeight="1">
      <c r="A903" s="122"/>
      <c r="B903" s="122"/>
      <c r="C903" s="122"/>
      <c r="D903" s="122"/>
      <c r="E903" s="122"/>
      <c r="F903" s="122"/>
      <c r="G903" s="122"/>
      <c r="H903" s="122"/>
      <c r="I903" s="122"/>
      <c r="J903" s="122"/>
      <c r="K903" s="122"/>
      <c r="L903" s="122"/>
      <c r="M903" s="122"/>
      <c r="N903" s="122"/>
      <c r="O903" s="122"/>
      <c r="P903" s="122"/>
      <c r="Q903" s="122"/>
      <c r="R903" s="122"/>
      <c r="S903" s="122"/>
      <c r="T903" s="122"/>
      <c r="U903" s="122"/>
      <c r="V903" s="122"/>
      <c r="W903" s="122"/>
      <c r="X903" s="122"/>
      <c r="Y903" s="122"/>
      <c r="Z903" s="122"/>
    </row>
    <row r="904" ht="15.75" customHeight="1">
      <c r="A904" s="122"/>
      <c r="B904" s="122"/>
      <c r="C904" s="122"/>
      <c r="D904" s="122"/>
      <c r="E904" s="122"/>
      <c r="F904" s="122"/>
      <c r="G904" s="122"/>
      <c r="H904" s="122"/>
      <c r="I904" s="122"/>
      <c r="J904" s="122"/>
      <c r="K904" s="122"/>
      <c r="L904" s="122"/>
      <c r="M904" s="122"/>
      <c r="N904" s="122"/>
      <c r="O904" s="122"/>
      <c r="P904" s="122"/>
      <c r="Q904" s="122"/>
      <c r="R904" s="122"/>
      <c r="S904" s="122"/>
      <c r="T904" s="122"/>
      <c r="U904" s="122"/>
      <c r="V904" s="122"/>
      <c r="W904" s="122"/>
      <c r="X904" s="122"/>
      <c r="Y904" s="122"/>
      <c r="Z904" s="122"/>
    </row>
    <row r="905" ht="15.75" customHeight="1">
      <c r="A905" s="122"/>
      <c r="B905" s="122"/>
      <c r="C905" s="122"/>
      <c r="D905" s="122"/>
      <c r="E905" s="122"/>
      <c r="F905" s="122"/>
      <c r="G905" s="122"/>
      <c r="H905" s="122"/>
      <c r="I905" s="122"/>
      <c r="J905" s="122"/>
      <c r="K905" s="122"/>
      <c r="L905" s="122"/>
      <c r="M905" s="122"/>
      <c r="N905" s="122"/>
      <c r="O905" s="122"/>
      <c r="P905" s="122"/>
      <c r="Q905" s="122"/>
      <c r="R905" s="122"/>
      <c r="S905" s="122"/>
      <c r="T905" s="122"/>
      <c r="U905" s="122"/>
      <c r="V905" s="122"/>
      <c r="W905" s="122"/>
      <c r="X905" s="122"/>
      <c r="Y905" s="122"/>
      <c r="Z905" s="122"/>
    </row>
    <row r="906" ht="15.75" customHeight="1">
      <c r="A906" s="122"/>
      <c r="B906" s="122"/>
      <c r="C906" s="122"/>
      <c r="D906" s="122"/>
      <c r="E906" s="122"/>
      <c r="F906" s="122"/>
      <c r="G906" s="122"/>
      <c r="H906" s="122"/>
      <c r="I906" s="122"/>
      <c r="J906" s="122"/>
      <c r="K906" s="122"/>
      <c r="L906" s="122"/>
      <c r="M906" s="122"/>
      <c r="N906" s="122"/>
      <c r="O906" s="122"/>
      <c r="P906" s="122"/>
      <c r="Q906" s="122"/>
      <c r="R906" s="122"/>
      <c r="S906" s="122"/>
      <c r="T906" s="122"/>
      <c r="U906" s="122"/>
      <c r="V906" s="122"/>
      <c r="W906" s="122"/>
      <c r="X906" s="122"/>
      <c r="Y906" s="122"/>
      <c r="Z906" s="122"/>
    </row>
    <row r="907" ht="15.75" customHeight="1">
      <c r="A907" s="122"/>
      <c r="B907" s="122"/>
      <c r="C907" s="122"/>
      <c r="D907" s="122"/>
      <c r="E907" s="122"/>
      <c r="F907" s="122"/>
      <c r="G907" s="122"/>
      <c r="H907" s="122"/>
      <c r="I907" s="122"/>
      <c r="J907" s="122"/>
      <c r="K907" s="122"/>
      <c r="L907" s="122"/>
      <c r="M907" s="122"/>
      <c r="N907" s="122"/>
      <c r="O907" s="122"/>
      <c r="P907" s="122"/>
      <c r="Q907" s="122"/>
      <c r="R907" s="122"/>
      <c r="S907" s="122"/>
      <c r="T907" s="122"/>
      <c r="U907" s="122"/>
      <c r="V907" s="122"/>
      <c r="W907" s="122"/>
      <c r="X907" s="122"/>
      <c r="Y907" s="122"/>
      <c r="Z907" s="122"/>
    </row>
    <row r="908" ht="15.75" customHeight="1">
      <c r="A908" s="122"/>
      <c r="B908" s="122"/>
      <c r="C908" s="122"/>
      <c r="D908" s="122"/>
      <c r="E908" s="122"/>
      <c r="F908" s="122"/>
      <c r="G908" s="122"/>
      <c r="H908" s="122"/>
      <c r="I908" s="122"/>
      <c r="J908" s="122"/>
      <c r="K908" s="122"/>
      <c r="L908" s="122"/>
      <c r="M908" s="122"/>
      <c r="N908" s="122"/>
      <c r="O908" s="122"/>
      <c r="P908" s="122"/>
      <c r="Q908" s="122"/>
      <c r="R908" s="122"/>
      <c r="S908" s="122"/>
      <c r="T908" s="122"/>
      <c r="U908" s="122"/>
      <c r="V908" s="122"/>
      <c r="W908" s="122"/>
      <c r="X908" s="122"/>
      <c r="Y908" s="122"/>
      <c r="Z908" s="122"/>
    </row>
    <row r="909" ht="15.75" customHeight="1">
      <c r="A909" s="122"/>
      <c r="B909" s="122"/>
      <c r="C909" s="122"/>
      <c r="D909" s="122"/>
      <c r="E909" s="122"/>
      <c r="F909" s="122"/>
      <c r="G909" s="122"/>
      <c r="H909" s="122"/>
      <c r="I909" s="122"/>
      <c r="J909" s="122"/>
      <c r="K909" s="122"/>
      <c r="L909" s="122"/>
      <c r="M909" s="122"/>
      <c r="N909" s="122"/>
      <c r="O909" s="122"/>
      <c r="P909" s="122"/>
      <c r="Q909" s="122"/>
      <c r="R909" s="122"/>
      <c r="S909" s="122"/>
      <c r="T909" s="122"/>
      <c r="U909" s="122"/>
      <c r="V909" s="122"/>
      <c r="W909" s="122"/>
      <c r="X909" s="122"/>
      <c r="Y909" s="122"/>
      <c r="Z909" s="122"/>
    </row>
    <row r="910" ht="15.75" customHeight="1">
      <c r="A910" s="122"/>
      <c r="B910" s="122"/>
      <c r="C910" s="122"/>
      <c r="D910" s="122"/>
      <c r="E910" s="122"/>
      <c r="F910" s="122"/>
      <c r="G910" s="122"/>
      <c r="H910" s="122"/>
      <c r="I910" s="122"/>
      <c r="J910" s="122"/>
      <c r="K910" s="122"/>
      <c r="L910" s="122"/>
      <c r="M910" s="122"/>
      <c r="N910" s="122"/>
      <c r="O910" s="122"/>
      <c r="P910" s="122"/>
      <c r="Q910" s="122"/>
      <c r="R910" s="122"/>
      <c r="S910" s="122"/>
      <c r="T910" s="122"/>
      <c r="U910" s="122"/>
      <c r="V910" s="122"/>
      <c r="W910" s="122"/>
      <c r="X910" s="122"/>
      <c r="Y910" s="122"/>
      <c r="Z910" s="122"/>
    </row>
    <row r="911" ht="15.75" customHeight="1">
      <c r="A911" s="122"/>
      <c r="B911" s="122"/>
      <c r="C911" s="122"/>
      <c r="D911" s="122"/>
      <c r="E911" s="122"/>
      <c r="F911" s="122"/>
      <c r="G911" s="122"/>
      <c r="H911" s="122"/>
      <c r="I911" s="122"/>
      <c r="J911" s="122"/>
      <c r="K911" s="122"/>
      <c r="L911" s="122"/>
      <c r="M911" s="122"/>
      <c r="N911" s="122"/>
      <c r="O911" s="122"/>
      <c r="P911" s="122"/>
      <c r="Q911" s="122"/>
      <c r="R911" s="122"/>
      <c r="S911" s="122"/>
      <c r="T911" s="122"/>
      <c r="U911" s="122"/>
      <c r="V911" s="122"/>
      <c r="W911" s="122"/>
      <c r="X911" s="122"/>
      <c r="Y911" s="122"/>
      <c r="Z911" s="122"/>
    </row>
    <row r="912" ht="15.75" customHeight="1">
      <c r="A912" s="122"/>
      <c r="B912" s="122"/>
      <c r="C912" s="122"/>
      <c r="D912" s="122"/>
      <c r="E912" s="122"/>
      <c r="F912" s="122"/>
      <c r="G912" s="122"/>
      <c r="H912" s="122"/>
      <c r="I912" s="122"/>
      <c r="J912" s="122"/>
      <c r="K912" s="122"/>
      <c r="L912" s="122"/>
      <c r="M912" s="122"/>
      <c r="N912" s="122"/>
      <c r="O912" s="122"/>
      <c r="P912" s="122"/>
      <c r="Q912" s="122"/>
      <c r="R912" s="122"/>
      <c r="S912" s="122"/>
      <c r="T912" s="122"/>
      <c r="U912" s="122"/>
      <c r="V912" s="122"/>
      <c r="W912" s="122"/>
      <c r="X912" s="122"/>
      <c r="Y912" s="122"/>
      <c r="Z912" s="122"/>
    </row>
    <row r="913" ht="15.75" customHeight="1">
      <c r="A913" s="122"/>
      <c r="B913" s="122"/>
      <c r="C913" s="122"/>
      <c r="D913" s="122"/>
      <c r="E913" s="122"/>
      <c r="F913" s="122"/>
      <c r="G913" s="122"/>
      <c r="H913" s="122"/>
      <c r="I913" s="122"/>
      <c r="J913" s="122"/>
      <c r="K913" s="122"/>
      <c r="L913" s="122"/>
      <c r="M913" s="122"/>
      <c r="N913" s="122"/>
      <c r="O913" s="122"/>
      <c r="P913" s="122"/>
      <c r="Q913" s="122"/>
      <c r="R913" s="122"/>
      <c r="S913" s="122"/>
      <c r="T913" s="122"/>
      <c r="U913" s="122"/>
      <c r="V913" s="122"/>
      <c r="W913" s="122"/>
      <c r="X913" s="122"/>
      <c r="Y913" s="122"/>
      <c r="Z913" s="122"/>
    </row>
    <row r="914" ht="15.75" customHeight="1">
      <c r="A914" s="122"/>
      <c r="B914" s="122"/>
      <c r="C914" s="122"/>
      <c r="D914" s="122"/>
      <c r="E914" s="122"/>
      <c r="F914" s="122"/>
      <c r="G914" s="122"/>
      <c r="H914" s="122"/>
      <c r="I914" s="122"/>
      <c r="J914" s="122"/>
      <c r="K914" s="122"/>
      <c r="L914" s="122"/>
      <c r="M914" s="122"/>
      <c r="N914" s="122"/>
      <c r="O914" s="122"/>
      <c r="P914" s="122"/>
      <c r="Q914" s="122"/>
      <c r="R914" s="122"/>
      <c r="S914" s="122"/>
      <c r="T914" s="122"/>
      <c r="U914" s="122"/>
      <c r="V914" s="122"/>
      <c r="W914" s="122"/>
      <c r="X914" s="122"/>
      <c r="Y914" s="122"/>
      <c r="Z914" s="122"/>
    </row>
    <row r="915" ht="15.75" customHeight="1">
      <c r="A915" s="122"/>
      <c r="B915" s="122"/>
      <c r="C915" s="122"/>
      <c r="D915" s="122"/>
      <c r="E915" s="122"/>
      <c r="F915" s="122"/>
      <c r="G915" s="122"/>
      <c r="H915" s="122"/>
      <c r="I915" s="122"/>
      <c r="J915" s="122"/>
      <c r="K915" s="122"/>
      <c r="L915" s="122"/>
      <c r="M915" s="122"/>
      <c r="N915" s="122"/>
      <c r="O915" s="122"/>
      <c r="P915" s="122"/>
      <c r="Q915" s="122"/>
      <c r="R915" s="122"/>
      <c r="S915" s="122"/>
      <c r="T915" s="122"/>
      <c r="U915" s="122"/>
      <c r="V915" s="122"/>
      <c r="W915" s="122"/>
      <c r="X915" s="122"/>
      <c r="Y915" s="122"/>
      <c r="Z915" s="122"/>
    </row>
    <row r="916" ht="15.75" customHeight="1">
      <c r="A916" s="122"/>
      <c r="B916" s="122"/>
      <c r="C916" s="122"/>
      <c r="D916" s="122"/>
      <c r="E916" s="122"/>
      <c r="F916" s="122"/>
      <c r="G916" s="122"/>
      <c r="H916" s="122"/>
      <c r="I916" s="122"/>
      <c r="J916" s="122"/>
      <c r="K916" s="122"/>
      <c r="L916" s="122"/>
      <c r="M916" s="122"/>
      <c r="N916" s="122"/>
      <c r="O916" s="122"/>
      <c r="P916" s="122"/>
      <c r="Q916" s="122"/>
      <c r="R916" s="122"/>
      <c r="S916" s="122"/>
      <c r="T916" s="122"/>
      <c r="U916" s="122"/>
      <c r="V916" s="122"/>
      <c r="W916" s="122"/>
      <c r="X916" s="122"/>
      <c r="Y916" s="122"/>
      <c r="Z916" s="122"/>
    </row>
    <row r="917" ht="15.75" customHeight="1">
      <c r="A917" s="122"/>
      <c r="B917" s="122"/>
      <c r="C917" s="122"/>
      <c r="D917" s="122"/>
      <c r="E917" s="122"/>
      <c r="F917" s="122"/>
      <c r="G917" s="122"/>
      <c r="H917" s="122"/>
      <c r="I917" s="122"/>
      <c r="J917" s="122"/>
      <c r="K917" s="122"/>
      <c r="L917" s="122"/>
      <c r="M917" s="122"/>
      <c r="N917" s="122"/>
      <c r="O917" s="122"/>
      <c r="P917" s="122"/>
      <c r="Q917" s="122"/>
      <c r="R917" s="122"/>
      <c r="S917" s="122"/>
      <c r="T917" s="122"/>
      <c r="U917" s="122"/>
      <c r="V917" s="122"/>
      <c r="W917" s="122"/>
      <c r="X917" s="122"/>
      <c r="Y917" s="122"/>
      <c r="Z917" s="122"/>
    </row>
    <row r="918" ht="15.75" customHeight="1">
      <c r="A918" s="122"/>
      <c r="B918" s="122"/>
      <c r="C918" s="122"/>
      <c r="D918" s="122"/>
      <c r="E918" s="122"/>
      <c r="F918" s="122"/>
      <c r="G918" s="122"/>
      <c r="H918" s="122"/>
      <c r="I918" s="122"/>
      <c r="J918" s="122"/>
      <c r="K918" s="122"/>
      <c r="L918" s="122"/>
      <c r="M918" s="122"/>
      <c r="N918" s="122"/>
      <c r="O918" s="122"/>
      <c r="P918" s="122"/>
      <c r="Q918" s="122"/>
      <c r="R918" s="122"/>
      <c r="S918" s="122"/>
      <c r="T918" s="122"/>
      <c r="U918" s="122"/>
      <c r="V918" s="122"/>
      <c r="W918" s="122"/>
      <c r="X918" s="122"/>
      <c r="Y918" s="122"/>
      <c r="Z918" s="122"/>
    </row>
    <row r="919" ht="15.75" customHeight="1">
      <c r="A919" s="122"/>
      <c r="B919" s="122"/>
      <c r="C919" s="122"/>
      <c r="D919" s="122"/>
      <c r="E919" s="122"/>
      <c r="F919" s="122"/>
      <c r="G919" s="122"/>
      <c r="H919" s="122"/>
      <c r="I919" s="122"/>
      <c r="J919" s="122"/>
      <c r="K919" s="122"/>
      <c r="L919" s="122"/>
      <c r="M919" s="122"/>
      <c r="N919" s="122"/>
      <c r="O919" s="122"/>
      <c r="P919" s="122"/>
      <c r="Q919" s="122"/>
      <c r="R919" s="122"/>
      <c r="S919" s="122"/>
      <c r="T919" s="122"/>
      <c r="U919" s="122"/>
      <c r="V919" s="122"/>
      <c r="W919" s="122"/>
      <c r="X919" s="122"/>
      <c r="Y919" s="122"/>
      <c r="Z919" s="122"/>
    </row>
    <row r="920" ht="15.75" customHeight="1">
      <c r="A920" s="122"/>
      <c r="B920" s="122"/>
      <c r="C920" s="122"/>
      <c r="D920" s="122"/>
      <c r="E920" s="122"/>
      <c r="F920" s="122"/>
      <c r="G920" s="122"/>
      <c r="H920" s="122"/>
      <c r="I920" s="122"/>
      <c r="J920" s="122"/>
      <c r="K920" s="122"/>
      <c r="L920" s="122"/>
      <c r="M920" s="122"/>
      <c r="N920" s="122"/>
      <c r="O920" s="122"/>
      <c r="P920" s="122"/>
      <c r="Q920" s="122"/>
      <c r="R920" s="122"/>
      <c r="S920" s="122"/>
      <c r="T920" s="122"/>
      <c r="U920" s="122"/>
      <c r="V920" s="122"/>
      <c r="W920" s="122"/>
      <c r="X920" s="122"/>
      <c r="Y920" s="122"/>
      <c r="Z920" s="122"/>
    </row>
    <row r="921" ht="15.75" customHeight="1">
      <c r="A921" s="122"/>
      <c r="B921" s="122"/>
      <c r="C921" s="122"/>
      <c r="D921" s="122"/>
      <c r="E921" s="122"/>
      <c r="F921" s="122"/>
      <c r="G921" s="122"/>
      <c r="H921" s="122"/>
      <c r="I921" s="122"/>
      <c r="J921" s="122"/>
      <c r="K921" s="122"/>
      <c r="L921" s="122"/>
      <c r="M921" s="122"/>
      <c r="N921" s="122"/>
      <c r="O921" s="122"/>
      <c r="P921" s="122"/>
      <c r="Q921" s="122"/>
      <c r="R921" s="122"/>
      <c r="S921" s="122"/>
      <c r="T921" s="122"/>
      <c r="U921" s="122"/>
      <c r="V921" s="122"/>
      <c r="W921" s="122"/>
      <c r="X921" s="122"/>
      <c r="Y921" s="122"/>
      <c r="Z921" s="122"/>
    </row>
    <row r="922" ht="15.75" customHeight="1">
      <c r="A922" s="122"/>
      <c r="B922" s="122"/>
      <c r="C922" s="122"/>
      <c r="D922" s="122"/>
      <c r="E922" s="122"/>
      <c r="F922" s="122"/>
      <c r="G922" s="122"/>
      <c r="H922" s="122"/>
      <c r="I922" s="122"/>
      <c r="J922" s="122"/>
      <c r="K922" s="122"/>
      <c r="L922" s="122"/>
      <c r="M922" s="122"/>
      <c r="N922" s="122"/>
      <c r="O922" s="122"/>
      <c r="P922" s="122"/>
      <c r="Q922" s="122"/>
      <c r="R922" s="122"/>
      <c r="S922" s="122"/>
      <c r="T922" s="122"/>
      <c r="U922" s="122"/>
      <c r="V922" s="122"/>
      <c r="W922" s="122"/>
      <c r="X922" s="122"/>
      <c r="Y922" s="122"/>
      <c r="Z922" s="122"/>
    </row>
    <row r="923" ht="15.75" customHeight="1">
      <c r="A923" s="122"/>
      <c r="B923" s="122"/>
      <c r="C923" s="122"/>
      <c r="D923" s="122"/>
      <c r="E923" s="122"/>
      <c r="F923" s="122"/>
      <c r="G923" s="122"/>
      <c r="H923" s="122"/>
      <c r="I923" s="122"/>
      <c r="J923" s="122"/>
      <c r="K923" s="122"/>
      <c r="L923" s="122"/>
      <c r="M923" s="122"/>
      <c r="N923" s="122"/>
      <c r="O923" s="122"/>
      <c r="P923" s="122"/>
      <c r="Q923" s="122"/>
      <c r="R923" s="122"/>
      <c r="S923" s="122"/>
      <c r="T923" s="122"/>
      <c r="U923" s="122"/>
      <c r="V923" s="122"/>
      <c r="W923" s="122"/>
      <c r="X923" s="122"/>
      <c r="Y923" s="122"/>
      <c r="Z923" s="122"/>
    </row>
    <row r="924" ht="15.75" customHeight="1">
      <c r="A924" s="122"/>
      <c r="B924" s="122"/>
      <c r="C924" s="122"/>
      <c r="D924" s="122"/>
      <c r="E924" s="122"/>
      <c r="F924" s="122"/>
      <c r="G924" s="122"/>
      <c r="H924" s="122"/>
      <c r="I924" s="122"/>
      <c r="J924" s="122"/>
      <c r="K924" s="122"/>
      <c r="L924" s="122"/>
      <c r="M924" s="122"/>
      <c r="N924" s="122"/>
      <c r="O924" s="122"/>
      <c r="P924" s="122"/>
      <c r="Q924" s="122"/>
      <c r="R924" s="122"/>
      <c r="S924" s="122"/>
      <c r="T924" s="122"/>
      <c r="U924" s="122"/>
      <c r="V924" s="122"/>
      <c r="W924" s="122"/>
      <c r="X924" s="122"/>
      <c r="Y924" s="122"/>
      <c r="Z924" s="122"/>
    </row>
    <row r="925" ht="15.75" customHeight="1">
      <c r="A925" s="122"/>
      <c r="B925" s="122"/>
      <c r="C925" s="122"/>
      <c r="D925" s="122"/>
      <c r="E925" s="122"/>
      <c r="F925" s="122"/>
      <c r="G925" s="122"/>
      <c r="H925" s="122"/>
      <c r="I925" s="122"/>
      <c r="J925" s="122"/>
      <c r="K925" s="122"/>
      <c r="L925" s="122"/>
      <c r="M925" s="122"/>
      <c r="N925" s="122"/>
      <c r="O925" s="122"/>
      <c r="P925" s="122"/>
      <c r="Q925" s="122"/>
      <c r="R925" s="122"/>
      <c r="S925" s="122"/>
      <c r="T925" s="122"/>
      <c r="U925" s="122"/>
      <c r="V925" s="122"/>
      <c r="W925" s="122"/>
      <c r="X925" s="122"/>
      <c r="Y925" s="122"/>
      <c r="Z925" s="122"/>
    </row>
    <row r="926" ht="15.75" customHeight="1">
      <c r="A926" s="122"/>
      <c r="B926" s="122"/>
      <c r="C926" s="122"/>
      <c r="D926" s="122"/>
      <c r="E926" s="122"/>
      <c r="F926" s="122"/>
      <c r="G926" s="122"/>
      <c r="H926" s="122"/>
      <c r="I926" s="122"/>
      <c r="J926" s="122"/>
      <c r="K926" s="122"/>
      <c r="L926" s="122"/>
      <c r="M926" s="122"/>
      <c r="N926" s="122"/>
      <c r="O926" s="122"/>
      <c r="P926" s="122"/>
      <c r="Q926" s="122"/>
      <c r="R926" s="122"/>
      <c r="S926" s="122"/>
      <c r="T926" s="122"/>
      <c r="U926" s="122"/>
      <c r="V926" s="122"/>
      <c r="W926" s="122"/>
      <c r="X926" s="122"/>
      <c r="Y926" s="122"/>
      <c r="Z926" s="122"/>
    </row>
    <row r="927" ht="15.75" customHeight="1">
      <c r="A927" s="122"/>
      <c r="B927" s="122"/>
      <c r="C927" s="122"/>
      <c r="D927" s="122"/>
      <c r="E927" s="122"/>
      <c r="F927" s="122"/>
      <c r="G927" s="122"/>
      <c r="H927" s="122"/>
      <c r="I927" s="122"/>
      <c r="J927" s="122"/>
      <c r="K927" s="122"/>
      <c r="L927" s="122"/>
      <c r="M927" s="122"/>
      <c r="N927" s="122"/>
      <c r="O927" s="122"/>
      <c r="P927" s="122"/>
      <c r="Q927" s="122"/>
      <c r="R927" s="122"/>
      <c r="S927" s="122"/>
      <c r="T927" s="122"/>
      <c r="U927" s="122"/>
      <c r="V927" s="122"/>
      <c r="W927" s="122"/>
      <c r="X927" s="122"/>
      <c r="Y927" s="122"/>
      <c r="Z927" s="122"/>
    </row>
    <row r="928" ht="15.75" customHeight="1">
      <c r="A928" s="122"/>
      <c r="B928" s="122"/>
      <c r="C928" s="122"/>
      <c r="D928" s="122"/>
      <c r="E928" s="122"/>
      <c r="F928" s="122"/>
      <c r="G928" s="122"/>
      <c r="H928" s="122"/>
      <c r="I928" s="122"/>
      <c r="J928" s="122"/>
      <c r="K928" s="122"/>
      <c r="L928" s="122"/>
      <c r="M928" s="122"/>
      <c r="N928" s="122"/>
      <c r="O928" s="122"/>
      <c r="P928" s="122"/>
      <c r="Q928" s="122"/>
      <c r="R928" s="122"/>
      <c r="S928" s="122"/>
      <c r="T928" s="122"/>
      <c r="U928" s="122"/>
      <c r="V928" s="122"/>
      <c r="W928" s="122"/>
      <c r="X928" s="122"/>
      <c r="Y928" s="122"/>
      <c r="Z928" s="122"/>
    </row>
    <row r="929" ht="15.75" customHeight="1">
      <c r="A929" s="122"/>
      <c r="B929" s="122"/>
      <c r="C929" s="122"/>
      <c r="D929" s="122"/>
      <c r="E929" s="122"/>
      <c r="F929" s="122"/>
      <c r="G929" s="122"/>
      <c r="H929" s="122"/>
      <c r="I929" s="122"/>
      <c r="J929" s="122"/>
      <c r="K929" s="122"/>
      <c r="L929" s="122"/>
      <c r="M929" s="122"/>
      <c r="N929" s="122"/>
      <c r="O929" s="122"/>
      <c r="P929" s="122"/>
      <c r="Q929" s="122"/>
      <c r="R929" s="122"/>
      <c r="S929" s="122"/>
      <c r="T929" s="122"/>
      <c r="U929" s="122"/>
      <c r="V929" s="122"/>
      <c r="W929" s="122"/>
      <c r="X929" s="122"/>
      <c r="Y929" s="122"/>
      <c r="Z929" s="122"/>
    </row>
    <row r="930" ht="15.75" customHeight="1">
      <c r="A930" s="122"/>
      <c r="B930" s="122"/>
      <c r="C930" s="122"/>
      <c r="D930" s="122"/>
      <c r="E930" s="122"/>
      <c r="F930" s="122"/>
      <c r="G930" s="122"/>
      <c r="H930" s="122"/>
      <c r="I930" s="122"/>
      <c r="J930" s="122"/>
      <c r="K930" s="122"/>
      <c r="L930" s="122"/>
      <c r="M930" s="122"/>
      <c r="N930" s="122"/>
      <c r="O930" s="122"/>
      <c r="P930" s="122"/>
      <c r="Q930" s="122"/>
      <c r="R930" s="122"/>
      <c r="S930" s="122"/>
      <c r="T930" s="122"/>
      <c r="U930" s="122"/>
      <c r="V930" s="122"/>
      <c r="W930" s="122"/>
      <c r="X930" s="122"/>
      <c r="Y930" s="122"/>
      <c r="Z930" s="122"/>
    </row>
    <row r="931" ht="15.75" customHeight="1">
      <c r="A931" s="122"/>
      <c r="B931" s="122"/>
      <c r="C931" s="122"/>
      <c r="D931" s="122"/>
      <c r="E931" s="122"/>
      <c r="F931" s="122"/>
      <c r="G931" s="122"/>
      <c r="H931" s="122"/>
      <c r="I931" s="122"/>
      <c r="J931" s="122"/>
      <c r="K931" s="122"/>
      <c r="L931" s="122"/>
      <c r="M931" s="122"/>
      <c r="N931" s="122"/>
      <c r="O931" s="122"/>
      <c r="P931" s="122"/>
      <c r="Q931" s="122"/>
      <c r="R931" s="122"/>
      <c r="S931" s="122"/>
      <c r="T931" s="122"/>
      <c r="U931" s="122"/>
      <c r="V931" s="122"/>
      <c r="W931" s="122"/>
      <c r="X931" s="122"/>
      <c r="Y931" s="122"/>
      <c r="Z931" s="122"/>
    </row>
    <row r="932" ht="15.75" customHeight="1">
      <c r="A932" s="122"/>
      <c r="B932" s="122"/>
      <c r="C932" s="122"/>
      <c r="D932" s="122"/>
      <c r="E932" s="122"/>
      <c r="F932" s="122"/>
      <c r="G932" s="122"/>
      <c r="H932" s="122"/>
      <c r="I932" s="122"/>
      <c r="J932" s="122"/>
      <c r="K932" s="122"/>
      <c r="L932" s="122"/>
      <c r="M932" s="122"/>
      <c r="N932" s="122"/>
      <c r="O932" s="122"/>
      <c r="P932" s="122"/>
      <c r="Q932" s="122"/>
      <c r="R932" s="122"/>
      <c r="S932" s="122"/>
      <c r="T932" s="122"/>
      <c r="U932" s="122"/>
      <c r="V932" s="122"/>
      <c r="W932" s="122"/>
      <c r="X932" s="122"/>
      <c r="Y932" s="122"/>
      <c r="Z932" s="122"/>
    </row>
    <row r="933" ht="15.75" customHeight="1">
      <c r="A933" s="122"/>
      <c r="B933" s="122"/>
      <c r="C933" s="122"/>
      <c r="D933" s="122"/>
      <c r="E933" s="122"/>
      <c r="F933" s="122"/>
      <c r="G933" s="122"/>
      <c r="H933" s="122"/>
      <c r="I933" s="122"/>
      <c r="J933" s="122"/>
      <c r="K933" s="122"/>
      <c r="L933" s="122"/>
      <c r="M933" s="122"/>
      <c r="N933" s="122"/>
      <c r="O933" s="122"/>
      <c r="P933" s="122"/>
      <c r="Q933" s="122"/>
      <c r="R933" s="122"/>
      <c r="S933" s="122"/>
      <c r="T933" s="122"/>
      <c r="U933" s="122"/>
      <c r="V933" s="122"/>
      <c r="W933" s="122"/>
      <c r="X933" s="122"/>
      <c r="Y933" s="122"/>
      <c r="Z933" s="122"/>
    </row>
    <row r="934" ht="15.75" customHeight="1">
      <c r="A934" s="122"/>
      <c r="B934" s="122"/>
      <c r="C934" s="122"/>
      <c r="D934" s="122"/>
      <c r="E934" s="122"/>
      <c r="F934" s="122"/>
      <c r="G934" s="122"/>
      <c r="H934" s="122"/>
      <c r="I934" s="122"/>
      <c r="J934" s="122"/>
      <c r="K934" s="122"/>
      <c r="L934" s="122"/>
      <c r="M934" s="122"/>
      <c r="N934" s="122"/>
      <c r="O934" s="122"/>
      <c r="P934" s="122"/>
      <c r="Q934" s="122"/>
      <c r="R934" s="122"/>
      <c r="S934" s="122"/>
      <c r="T934" s="122"/>
      <c r="U934" s="122"/>
      <c r="V934" s="122"/>
      <c r="W934" s="122"/>
      <c r="X934" s="122"/>
      <c r="Y934" s="122"/>
      <c r="Z934" s="122"/>
    </row>
    <row r="935" ht="15.75" customHeight="1">
      <c r="A935" s="122"/>
      <c r="B935" s="122"/>
      <c r="C935" s="122"/>
      <c r="D935" s="122"/>
      <c r="E935" s="122"/>
      <c r="F935" s="122"/>
      <c r="G935" s="122"/>
      <c r="H935" s="122"/>
      <c r="I935" s="122"/>
      <c r="J935" s="122"/>
      <c r="K935" s="122"/>
      <c r="L935" s="122"/>
      <c r="M935" s="122"/>
      <c r="N935" s="122"/>
      <c r="O935" s="122"/>
      <c r="P935" s="122"/>
      <c r="Q935" s="122"/>
      <c r="R935" s="122"/>
      <c r="S935" s="122"/>
      <c r="T935" s="122"/>
      <c r="U935" s="122"/>
      <c r="V935" s="122"/>
      <c r="W935" s="122"/>
      <c r="X935" s="122"/>
      <c r="Y935" s="122"/>
      <c r="Z935" s="122"/>
    </row>
    <row r="936" ht="15.75" customHeight="1">
      <c r="A936" s="122"/>
      <c r="B936" s="122"/>
      <c r="C936" s="122"/>
      <c r="D936" s="122"/>
      <c r="E936" s="122"/>
      <c r="F936" s="122"/>
      <c r="G936" s="122"/>
      <c r="H936" s="122"/>
      <c r="I936" s="122"/>
      <c r="J936" s="122"/>
      <c r="K936" s="122"/>
      <c r="L936" s="122"/>
      <c r="M936" s="122"/>
      <c r="N936" s="122"/>
      <c r="O936" s="122"/>
      <c r="P936" s="122"/>
      <c r="Q936" s="122"/>
      <c r="R936" s="122"/>
      <c r="S936" s="122"/>
      <c r="T936" s="122"/>
      <c r="U936" s="122"/>
      <c r="V936" s="122"/>
      <c r="W936" s="122"/>
      <c r="X936" s="122"/>
      <c r="Y936" s="122"/>
      <c r="Z936" s="122"/>
    </row>
    <row r="937" ht="15.75" customHeight="1">
      <c r="A937" s="122"/>
      <c r="B937" s="122"/>
      <c r="C937" s="122"/>
      <c r="D937" s="122"/>
      <c r="E937" s="122"/>
      <c r="F937" s="122"/>
      <c r="G937" s="122"/>
      <c r="H937" s="122"/>
      <c r="I937" s="122"/>
      <c r="J937" s="122"/>
      <c r="K937" s="122"/>
      <c r="L937" s="122"/>
      <c r="M937" s="122"/>
      <c r="N937" s="122"/>
      <c r="O937" s="122"/>
      <c r="P937" s="122"/>
      <c r="Q937" s="122"/>
      <c r="R937" s="122"/>
      <c r="S937" s="122"/>
      <c r="T937" s="122"/>
      <c r="U937" s="122"/>
      <c r="V937" s="122"/>
      <c r="W937" s="122"/>
      <c r="X937" s="122"/>
      <c r="Y937" s="122"/>
      <c r="Z937" s="122"/>
    </row>
    <row r="938" ht="15.75" customHeight="1">
      <c r="A938" s="122"/>
      <c r="B938" s="122"/>
      <c r="C938" s="122"/>
      <c r="D938" s="122"/>
      <c r="E938" s="122"/>
      <c r="F938" s="122"/>
      <c r="G938" s="122"/>
      <c r="H938" s="122"/>
      <c r="I938" s="122"/>
      <c r="J938" s="122"/>
      <c r="K938" s="122"/>
      <c r="L938" s="122"/>
      <c r="M938" s="122"/>
      <c r="N938" s="122"/>
      <c r="O938" s="122"/>
      <c r="P938" s="122"/>
      <c r="Q938" s="122"/>
      <c r="R938" s="122"/>
      <c r="S938" s="122"/>
      <c r="T938" s="122"/>
      <c r="U938" s="122"/>
      <c r="V938" s="122"/>
      <c r="W938" s="122"/>
      <c r="X938" s="122"/>
      <c r="Y938" s="122"/>
      <c r="Z938" s="122"/>
    </row>
    <row r="939" ht="15.75" customHeight="1">
      <c r="A939" s="122"/>
      <c r="B939" s="122"/>
      <c r="C939" s="122"/>
      <c r="D939" s="122"/>
      <c r="E939" s="122"/>
      <c r="F939" s="122"/>
      <c r="G939" s="122"/>
      <c r="H939" s="122"/>
      <c r="I939" s="122"/>
      <c r="J939" s="122"/>
      <c r="K939" s="122"/>
      <c r="L939" s="122"/>
      <c r="M939" s="122"/>
      <c r="N939" s="122"/>
      <c r="O939" s="122"/>
      <c r="P939" s="122"/>
      <c r="Q939" s="122"/>
      <c r="R939" s="122"/>
      <c r="S939" s="122"/>
      <c r="T939" s="122"/>
      <c r="U939" s="122"/>
      <c r="V939" s="122"/>
      <c r="W939" s="122"/>
      <c r="X939" s="122"/>
      <c r="Y939" s="122"/>
      <c r="Z939" s="122"/>
    </row>
    <row r="940" ht="15.75" customHeight="1">
      <c r="A940" s="122"/>
      <c r="B940" s="122"/>
      <c r="C940" s="122"/>
      <c r="D940" s="122"/>
      <c r="E940" s="122"/>
      <c r="F940" s="122"/>
      <c r="G940" s="122"/>
      <c r="H940" s="122"/>
      <c r="I940" s="122"/>
      <c r="J940" s="122"/>
      <c r="K940" s="122"/>
      <c r="L940" s="122"/>
      <c r="M940" s="122"/>
      <c r="N940" s="122"/>
      <c r="O940" s="122"/>
      <c r="P940" s="122"/>
      <c r="Q940" s="122"/>
      <c r="R940" s="122"/>
      <c r="S940" s="122"/>
      <c r="T940" s="122"/>
      <c r="U940" s="122"/>
      <c r="V940" s="122"/>
      <c r="W940" s="122"/>
      <c r="X940" s="122"/>
      <c r="Y940" s="122"/>
      <c r="Z940" s="122"/>
    </row>
    <row r="941" ht="15.75" customHeight="1">
      <c r="A941" s="122"/>
      <c r="B941" s="122"/>
      <c r="C941" s="122"/>
      <c r="D941" s="122"/>
      <c r="E941" s="122"/>
      <c r="F941" s="122"/>
      <c r="G941" s="122"/>
      <c r="H941" s="122"/>
      <c r="I941" s="122"/>
      <c r="J941" s="122"/>
      <c r="K941" s="122"/>
      <c r="L941" s="122"/>
      <c r="M941" s="122"/>
      <c r="N941" s="122"/>
      <c r="O941" s="122"/>
      <c r="P941" s="122"/>
      <c r="Q941" s="122"/>
      <c r="R941" s="122"/>
      <c r="S941" s="122"/>
      <c r="T941" s="122"/>
      <c r="U941" s="122"/>
      <c r="V941" s="122"/>
      <c r="W941" s="122"/>
      <c r="X941" s="122"/>
      <c r="Y941" s="122"/>
      <c r="Z941" s="122"/>
    </row>
    <row r="942" ht="15.75" customHeight="1">
      <c r="A942" s="122"/>
      <c r="B942" s="122"/>
      <c r="C942" s="122"/>
      <c r="D942" s="122"/>
      <c r="E942" s="122"/>
      <c r="F942" s="122"/>
      <c r="G942" s="122"/>
      <c r="H942" s="122"/>
      <c r="I942" s="122"/>
      <c r="J942" s="122"/>
      <c r="K942" s="122"/>
      <c r="L942" s="122"/>
      <c r="M942" s="122"/>
      <c r="N942" s="122"/>
      <c r="O942" s="122"/>
      <c r="P942" s="122"/>
      <c r="Q942" s="122"/>
      <c r="R942" s="122"/>
      <c r="S942" s="122"/>
      <c r="T942" s="122"/>
      <c r="U942" s="122"/>
      <c r="V942" s="122"/>
      <c r="W942" s="122"/>
      <c r="X942" s="122"/>
      <c r="Y942" s="122"/>
      <c r="Z942" s="122"/>
    </row>
    <row r="943" ht="15.75" customHeight="1">
      <c r="A943" s="122"/>
      <c r="B943" s="122"/>
      <c r="C943" s="122"/>
      <c r="D943" s="122"/>
      <c r="E943" s="122"/>
      <c r="F943" s="122"/>
      <c r="G943" s="122"/>
      <c r="H943" s="122"/>
      <c r="I943" s="122"/>
      <c r="J943" s="122"/>
      <c r="K943" s="122"/>
      <c r="L943" s="122"/>
      <c r="M943" s="122"/>
      <c r="N943" s="122"/>
      <c r="O943" s="122"/>
      <c r="P943" s="122"/>
      <c r="Q943" s="122"/>
      <c r="R943" s="122"/>
      <c r="S943" s="122"/>
      <c r="T943" s="122"/>
      <c r="U943" s="122"/>
      <c r="V943" s="122"/>
      <c r="W943" s="122"/>
      <c r="X943" s="122"/>
      <c r="Y943" s="122"/>
      <c r="Z943" s="122"/>
    </row>
    <row r="944" ht="15.75" customHeight="1">
      <c r="A944" s="122"/>
      <c r="B944" s="122"/>
      <c r="C944" s="122"/>
      <c r="D944" s="122"/>
      <c r="E944" s="122"/>
      <c r="F944" s="122"/>
      <c r="G944" s="122"/>
      <c r="H944" s="122"/>
      <c r="I944" s="122"/>
      <c r="J944" s="122"/>
      <c r="K944" s="122"/>
      <c r="L944" s="122"/>
      <c r="M944" s="122"/>
      <c r="N944" s="122"/>
      <c r="O944" s="122"/>
      <c r="P944" s="122"/>
      <c r="Q944" s="122"/>
      <c r="R944" s="122"/>
      <c r="S944" s="122"/>
      <c r="T944" s="122"/>
      <c r="U944" s="122"/>
      <c r="V944" s="122"/>
      <c r="W944" s="122"/>
      <c r="X944" s="122"/>
      <c r="Y944" s="122"/>
      <c r="Z944" s="122"/>
    </row>
    <row r="945" ht="15.75" customHeight="1">
      <c r="A945" s="122"/>
      <c r="B945" s="122"/>
      <c r="C945" s="122"/>
      <c r="D945" s="122"/>
      <c r="E945" s="122"/>
      <c r="F945" s="122"/>
      <c r="G945" s="122"/>
      <c r="H945" s="122"/>
      <c r="I945" s="122"/>
      <c r="J945" s="122"/>
      <c r="K945" s="122"/>
      <c r="L945" s="122"/>
      <c r="M945" s="122"/>
      <c r="N945" s="122"/>
      <c r="O945" s="122"/>
      <c r="P945" s="122"/>
      <c r="Q945" s="122"/>
      <c r="R945" s="122"/>
      <c r="S945" s="122"/>
      <c r="T945" s="122"/>
      <c r="U945" s="122"/>
      <c r="V945" s="122"/>
      <c r="W945" s="122"/>
      <c r="X945" s="122"/>
      <c r="Y945" s="122"/>
      <c r="Z945" s="122"/>
    </row>
    <row r="946" ht="15.75" customHeight="1">
      <c r="A946" s="122"/>
      <c r="B946" s="122"/>
      <c r="C946" s="122"/>
      <c r="D946" s="122"/>
      <c r="E946" s="122"/>
      <c r="F946" s="122"/>
      <c r="G946" s="122"/>
      <c r="H946" s="122"/>
      <c r="I946" s="122"/>
      <c r="J946" s="122"/>
      <c r="K946" s="122"/>
      <c r="L946" s="122"/>
      <c r="M946" s="122"/>
      <c r="N946" s="122"/>
      <c r="O946" s="122"/>
      <c r="P946" s="122"/>
      <c r="Q946" s="122"/>
      <c r="R946" s="122"/>
      <c r="S946" s="122"/>
      <c r="T946" s="122"/>
      <c r="U946" s="122"/>
      <c r="V946" s="122"/>
      <c r="W946" s="122"/>
      <c r="X946" s="122"/>
      <c r="Y946" s="122"/>
      <c r="Z946" s="122"/>
    </row>
    <row r="947" ht="15.75" customHeight="1">
      <c r="A947" s="122"/>
      <c r="B947" s="122"/>
      <c r="C947" s="122"/>
      <c r="D947" s="122"/>
      <c r="E947" s="122"/>
      <c r="F947" s="122"/>
      <c r="G947" s="122"/>
      <c r="H947" s="122"/>
      <c r="I947" s="122"/>
      <c r="J947" s="122"/>
      <c r="K947" s="122"/>
      <c r="L947" s="122"/>
      <c r="M947" s="122"/>
      <c r="N947" s="122"/>
      <c r="O947" s="122"/>
      <c r="P947" s="122"/>
      <c r="Q947" s="122"/>
      <c r="R947" s="122"/>
      <c r="S947" s="122"/>
      <c r="T947" s="122"/>
      <c r="U947" s="122"/>
      <c r="V947" s="122"/>
      <c r="W947" s="122"/>
      <c r="X947" s="122"/>
      <c r="Y947" s="122"/>
      <c r="Z947" s="122"/>
    </row>
    <row r="948" ht="15.75" customHeight="1">
      <c r="A948" s="122"/>
      <c r="B948" s="122"/>
      <c r="C948" s="122"/>
      <c r="D948" s="122"/>
      <c r="E948" s="122"/>
      <c r="F948" s="122"/>
      <c r="G948" s="122"/>
      <c r="H948" s="122"/>
      <c r="I948" s="122"/>
      <c r="J948" s="122"/>
      <c r="K948" s="122"/>
      <c r="L948" s="122"/>
      <c r="M948" s="122"/>
      <c r="N948" s="122"/>
      <c r="O948" s="122"/>
      <c r="P948" s="122"/>
      <c r="Q948" s="122"/>
      <c r="R948" s="122"/>
      <c r="S948" s="122"/>
      <c r="T948" s="122"/>
      <c r="U948" s="122"/>
      <c r="V948" s="122"/>
      <c r="W948" s="122"/>
      <c r="X948" s="122"/>
      <c r="Y948" s="122"/>
      <c r="Z948" s="122"/>
    </row>
    <row r="949" ht="15.75" customHeight="1">
      <c r="A949" s="122"/>
      <c r="B949" s="122"/>
      <c r="C949" s="122"/>
      <c r="D949" s="122"/>
      <c r="E949" s="122"/>
      <c r="F949" s="122"/>
      <c r="G949" s="122"/>
      <c r="H949" s="122"/>
      <c r="I949" s="122"/>
      <c r="J949" s="122"/>
      <c r="K949" s="122"/>
      <c r="L949" s="122"/>
      <c r="M949" s="122"/>
      <c r="N949" s="122"/>
      <c r="O949" s="122"/>
      <c r="P949" s="122"/>
      <c r="Q949" s="122"/>
      <c r="R949" s="122"/>
      <c r="S949" s="122"/>
      <c r="T949" s="122"/>
      <c r="U949" s="122"/>
      <c r="V949" s="122"/>
      <c r="W949" s="122"/>
      <c r="X949" s="122"/>
      <c r="Y949" s="122"/>
      <c r="Z949" s="122"/>
    </row>
    <row r="950" ht="15.75" customHeight="1">
      <c r="A950" s="122"/>
      <c r="B950" s="122"/>
      <c r="C950" s="122"/>
      <c r="D950" s="122"/>
      <c r="E950" s="122"/>
      <c r="F950" s="122"/>
      <c r="G950" s="122"/>
      <c r="H950" s="122"/>
      <c r="I950" s="122"/>
      <c r="J950" s="122"/>
      <c r="K950" s="122"/>
      <c r="L950" s="122"/>
      <c r="M950" s="122"/>
      <c r="N950" s="122"/>
      <c r="O950" s="122"/>
      <c r="P950" s="122"/>
      <c r="Q950" s="122"/>
      <c r="R950" s="122"/>
      <c r="S950" s="122"/>
      <c r="T950" s="122"/>
      <c r="U950" s="122"/>
      <c r="V950" s="122"/>
      <c r="W950" s="122"/>
      <c r="X950" s="122"/>
      <c r="Y950" s="122"/>
      <c r="Z950" s="122"/>
    </row>
    <row r="951" ht="15.75" customHeight="1">
      <c r="A951" s="122"/>
      <c r="B951" s="122"/>
      <c r="C951" s="122"/>
      <c r="D951" s="122"/>
      <c r="E951" s="122"/>
      <c r="F951" s="122"/>
      <c r="G951" s="122"/>
      <c r="H951" s="122"/>
      <c r="I951" s="122"/>
      <c r="J951" s="122"/>
      <c r="K951" s="122"/>
      <c r="L951" s="122"/>
      <c r="M951" s="122"/>
      <c r="N951" s="122"/>
      <c r="O951" s="122"/>
      <c r="P951" s="122"/>
      <c r="Q951" s="122"/>
      <c r="R951" s="122"/>
      <c r="S951" s="122"/>
      <c r="T951" s="122"/>
      <c r="U951" s="122"/>
      <c r="V951" s="122"/>
      <c r="W951" s="122"/>
      <c r="X951" s="122"/>
      <c r="Y951" s="122"/>
      <c r="Z951" s="122"/>
    </row>
    <row r="952" ht="15.75" customHeight="1">
      <c r="A952" s="122"/>
      <c r="B952" s="122"/>
      <c r="C952" s="122"/>
      <c r="D952" s="122"/>
      <c r="E952" s="122"/>
      <c r="F952" s="122"/>
      <c r="G952" s="122"/>
      <c r="H952" s="122"/>
      <c r="I952" s="122"/>
      <c r="J952" s="122"/>
      <c r="K952" s="122"/>
      <c r="L952" s="122"/>
      <c r="M952" s="122"/>
      <c r="N952" s="122"/>
      <c r="O952" s="122"/>
      <c r="P952" s="122"/>
      <c r="Q952" s="122"/>
      <c r="R952" s="122"/>
      <c r="S952" s="122"/>
      <c r="T952" s="122"/>
      <c r="U952" s="122"/>
      <c r="V952" s="122"/>
      <c r="W952" s="122"/>
      <c r="X952" s="122"/>
      <c r="Y952" s="122"/>
      <c r="Z952" s="122"/>
    </row>
    <row r="953" ht="15.75" customHeight="1">
      <c r="A953" s="122"/>
      <c r="B953" s="122"/>
      <c r="C953" s="122"/>
      <c r="D953" s="122"/>
      <c r="E953" s="122"/>
      <c r="F953" s="122"/>
      <c r="G953" s="122"/>
      <c r="H953" s="122"/>
      <c r="I953" s="122"/>
      <c r="J953" s="122"/>
      <c r="K953" s="122"/>
      <c r="L953" s="122"/>
      <c r="M953" s="122"/>
      <c r="N953" s="122"/>
      <c r="O953" s="122"/>
      <c r="P953" s="122"/>
      <c r="Q953" s="122"/>
      <c r="R953" s="122"/>
      <c r="S953" s="122"/>
      <c r="T953" s="122"/>
      <c r="U953" s="122"/>
      <c r="V953" s="122"/>
      <c r="W953" s="122"/>
      <c r="X953" s="122"/>
      <c r="Y953" s="122"/>
      <c r="Z953" s="122"/>
    </row>
    <row r="954" ht="15.75" customHeight="1">
      <c r="A954" s="122"/>
      <c r="B954" s="122"/>
      <c r="C954" s="122"/>
      <c r="D954" s="122"/>
      <c r="E954" s="122"/>
      <c r="F954" s="122"/>
      <c r="G954" s="122"/>
      <c r="H954" s="122"/>
      <c r="I954" s="122"/>
      <c r="J954" s="122"/>
      <c r="K954" s="122"/>
      <c r="L954" s="122"/>
      <c r="M954" s="122"/>
      <c r="N954" s="122"/>
      <c r="O954" s="122"/>
      <c r="P954" s="122"/>
      <c r="Q954" s="122"/>
      <c r="R954" s="122"/>
      <c r="S954" s="122"/>
      <c r="T954" s="122"/>
      <c r="U954" s="122"/>
      <c r="V954" s="122"/>
      <c r="W954" s="122"/>
      <c r="X954" s="122"/>
      <c r="Y954" s="122"/>
      <c r="Z954" s="122"/>
    </row>
    <row r="955" ht="15.75" customHeight="1">
      <c r="A955" s="122"/>
      <c r="B955" s="122"/>
      <c r="C955" s="122"/>
      <c r="D955" s="122"/>
      <c r="E955" s="122"/>
      <c r="F955" s="122"/>
      <c r="G955" s="122"/>
      <c r="H955" s="122"/>
      <c r="I955" s="122"/>
      <c r="J955" s="122"/>
      <c r="K955" s="122"/>
      <c r="L955" s="122"/>
      <c r="M955" s="122"/>
      <c r="N955" s="122"/>
      <c r="O955" s="122"/>
      <c r="P955" s="122"/>
      <c r="Q955" s="122"/>
      <c r="R955" s="122"/>
      <c r="S955" s="122"/>
      <c r="T955" s="122"/>
      <c r="U955" s="122"/>
      <c r="V955" s="122"/>
      <c r="W955" s="122"/>
      <c r="X955" s="122"/>
      <c r="Y955" s="122"/>
      <c r="Z955" s="122"/>
    </row>
    <row r="956" ht="15.75" customHeight="1">
      <c r="A956" s="122"/>
      <c r="B956" s="122"/>
      <c r="C956" s="122"/>
      <c r="D956" s="122"/>
      <c r="E956" s="122"/>
      <c r="F956" s="122"/>
      <c r="G956" s="122"/>
      <c r="H956" s="122"/>
      <c r="I956" s="122"/>
      <c r="J956" s="122"/>
      <c r="K956" s="122"/>
      <c r="L956" s="122"/>
      <c r="M956" s="122"/>
      <c r="N956" s="122"/>
      <c r="O956" s="122"/>
      <c r="P956" s="122"/>
      <c r="Q956" s="122"/>
      <c r="R956" s="122"/>
      <c r="S956" s="122"/>
      <c r="T956" s="122"/>
      <c r="U956" s="122"/>
      <c r="V956" s="122"/>
      <c r="W956" s="122"/>
      <c r="X956" s="122"/>
      <c r="Y956" s="122"/>
      <c r="Z956" s="122"/>
    </row>
    <row r="957" ht="15.75" customHeight="1">
      <c r="A957" s="122"/>
      <c r="B957" s="122"/>
      <c r="C957" s="122"/>
      <c r="D957" s="122"/>
      <c r="E957" s="122"/>
      <c r="F957" s="122"/>
      <c r="G957" s="122"/>
      <c r="H957" s="122"/>
      <c r="I957" s="122"/>
      <c r="J957" s="122"/>
      <c r="K957" s="122"/>
      <c r="L957" s="122"/>
      <c r="M957" s="122"/>
      <c r="N957" s="122"/>
      <c r="O957" s="122"/>
      <c r="P957" s="122"/>
      <c r="Q957" s="122"/>
      <c r="R957" s="122"/>
      <c r="S957" s="122"/>
      <c r="T957" s="122"/>
      <c r="U957" s="122"/>
      <c r="V957" s="122"/>
      <c r="W957" s="122"/>
      <c r="X957" s="122"/>
      <c r="Y957" s="122"/>
      <c r="Z957" s="122"/>
    </row>
    <row r="958" ht="15.75" customHeight="1">
      <c r="A958" s="122"/>
      <c r="B958" s="122"/>
      <c r="C958" s="122"/>
      <c r="D958" s="122"/>
      <c r="E958" s="122"/>
      <c r="F958" s="122"/>
      <c r="G958" s="122"/>
      <c r="H958" s="122"/>
      <c r="I958" s="122"/>
      <c r="J958" s="122"/>
      <c r="K958" s="122"/>
      <c r="L958" s="122"/>
      <c r="M958" s="122"/>
      <c r="N958" s="122"/>
      <c r="O958" s="122"/>
      <c r="P958" s="122"/>
      <c r="Q958" s="122"/>
      <c r="R958" s="122"/>
      <c r="S958" s="122"/>
      <c r="T958" s="122"/>
      <c r="U958" s="122"/>
      <c r="V958" s="122"/>
      <c r="W958" s="122"/>
      <c r="X958" s="122"/>
      <c r="Y958" s="122"/>
      <c r="Z958" s="122"/>
    </row>
    <row r="959" ht="15.75" customHeight="1">
      <c r="A959" s="122"/>
      <c r="B959" s="122"/>
      <c r="C959" s="122"/>
      <c r="D959" s="122"/>
      <c r="E959" s="122"/>
      <c r="F959" s="122"/>
      <c r="G959" s="122"/>
      <c r="H959" s="122"/>
      <c r="I959" s="122"/>
      <c r="J959" s="122"/>
      <c r="K959" s="122"/>
      <c r="L959" s="122"/>
      <c r="M959" s="122"/>
      <c r="N959" s="122"/>
      <c r="O959" s="122"/>
      <c r="P959" s="122"/>
      <c r="Q959" s="122"/>
      <c r="R959" s="122"/>
      <c r="S959" s="122"/>
      <c r="T959" s="122"/>
      <c r="U959" s="122"/>
      <c r="V959" s="122"/>
      <c r="W959" s="122"/>
      <c r="X959" s="122"/>
      <c r="Y959" s="122"/>
      <c r="Z959" s="122"/>
    </row>
    <row r="960" ht="15.75" customHeight="1">
      <c r="A960" s="122"/>
      <c r="B960" s="122"/>
      <c r="C960" s="122"/>
      <c r="D960" s="122"/>
      <c r="E960" s="122"/>
      <c r="F960" s="122"/>
      <c r="G960" s="122"/>
      <c r="H960" s="122"/>
      <c r="I960" s="122"/>
      <c r="J960" s="122"/>
      <c r="K960" s="122"/>
      <c r="L960" s="122"/>
      <c r="M960" s="122"/>
      <c r="N960" s="122"/>
      <c r="O960" s="122"/>
      <c r="P960" s="122"/>
      <c r="Q960" s="122"/>
      <c r="R960" s="122"/>
      <c r="S960" s="122"/>
      <c r="T960" s="122"/>
      <c r="U960" s="122"/>
      <c r="V960" s="122"/>
      <c r="W960" s="122"/>
      <c r="X960" s="122"/>
      <c r="Y960" s="122"/>
      <c r="Z960" s="122"/>
    </row>
    <row r="961" ht="15.75" customHeight="1">
      <c r="A961" s="122"/>
      <c r="B961" s="122"/>
      <c r="C961" s="122"/>
      <c r="D961" s="122"/>
      <c r="E961" s="122"/>
      <c r="F961" s="122"/>
      <c r="G961" s="122"/>
      <c r="H961" s="122"/>
      <c r="I961" s="122"/>
      <c r="J961" s="122"/>
      <c r="K961" s="122"/>
      <c r="L961" s="122"/>
      <c r="M961" s="122"/>
      <c r="N961" s="122"/>
      <c r="O961" s="122"/>
      <c r="P961" s="122"/>
      <c r="Q961" s="122"/>
      <c r="R961" s="122"/>
      <c r="S961" s="122"/>
      <c r="T961" s="122"/>
      <c r="U961" s="122"/>
      <c r="V961" s="122"/>
      <c r="W961" s="122"/>
      <c r="X961" s="122"/>
      <c r="Y961" s="122"/>
      <c r="Z961" s="122"/>
    </row>
    <row r="962" ht="15.75" customHeight="1">
      <c r="A962" s="122"/>
      <c r="B962" s="122"/>
      <c r="C962" s="122"/>
      <c r="D962" s="122"/>
      <c r="E962" s="122"/>
      <c r="F962" s="122"/>
      <c r="G962" s="122"/>
      <c r="H962" s="122"/>
      <c r="I962" s="122"/>
      <c r="J962" s="122"/>
      <c r="K962" s="122"/>
      <c r="L962" s="122"/>
      <c r="M962" s="122"/>
      <c r="N962" s="122"/>
      <c r="O962" s="122"/>
      <c r="P962" s="122"/>
      <c r="Q962" s="122"/>
      <c r="R962" s="122"/>
      <c r="S962" s="122"/>
      <c r="T962" s="122"/>
      <c r="U962" s="122"/>
      <c r="V962" s="122"/>
      <c r="W962" s="122"/>
      <c r="X962" s="122"/>
      <c r="Y962" s="122"/>
      <c r="Z962" s="122"/>
    </row>
    <row r="963" ht="15.75" customHeight="1">
      <c r="A963" s="122"/>
      <c r="B963" s="122"/>
      <c r="C963" s="122"/>
      <c r="D963" s="122"/>
      <c r="E963" s="122"/>
      <c r="F963" s="122"/>
      <c r="G963" s="122"/>
      <c r="H963" s="122"/>
      <c r="I963" s="122"/>
      <c r="J963" s="122"/>
      <c r="K963" s="122"/>
      <c r="L963" s="122"/>
      <c r="M963" s="122"/>
      <c r="N963" s="122"/>
      <c r="O963" s="122"/>
      <c r="P963" s="122"/>
      <c r="Q963" s="122"/>
      <c r="R963" s="122"/>
      <c r="S963" s="122"/>
      <c r="T963" s="122"/>
      <c r="U963" s="122"/>
      <c r="V963" s="122"/>
      <c r="W963" s="122"/>
      <c r="X963" s="122"/>
      <c r="Y963" s="122"/>
      <c r="Z963" s="122"/>
    </row>
    <row r="964" ht="15.75" customHeight="1">
      <c r="A964" s="122"/>
      <c r="B964" s="122"/>
      <c r="C964" s="122"/>
      <c r="D964" s="122"/>
      <c r="E964" s="122"/>
      <c r="F964" s="122"/>
      <c r="G964" s="122"/>
      <c r="H964" s="122"/>
      <c r="I964" s="122"/>
      <c r="J964" s="122"/>
      <c r="K964" s="122"/>
      <c r="L964" s="122"/>
      <c r="M964" s="122"/>
      <c r="N964" s="122"/>
      <c r="O964" s="122"/>
      <c r="P964" s="122"/>
      <c r="Q964" s="122"/>
      <c r="R964" s="122"/>
      <c r="S964" s="122"/>
      <c r="T964" s="122"/>
      <c r="U964" s="122"/>
      <c r="V964" s="122"/>
      <c r="W964" s="122"/>
      <c r="X964" s="122"/>
      <c r="Y964" s="122"/>
      <c r="Z964" s="122"/>
    </row>
    <row r="965" ht="15.75" customHeight="1">
      <c r="A965" s="122"/>
      <c r="B965" s="122"/>
      <c r="C965" s="122"/>
      <c r="D965" s="122"/>
      <c r="E965" s="122"/>
      <c r="F965" s="122"/>
      <c r="G965" s="122"/>
      <c r="H965" s="122"/>
      <c r="I965" s="122"/>
      <c r="J965" s="122"/>
      <c r="K965" s="122"/>
      <c r="L965" s="122"/>
      <c r="M965" s="122"/>
      <c r="N965" s="122"/>
      <c r="O965" s="122"/>
      <c r="P965" s="122"/>
      <c r="Q965" s="122"/>
      <c r="R965" s="122"/>
      <c r="S965" s="122"/>
      <c r="T965" s="122"/>
      <c r="U965" s="122"/>
      <c r="V965" s="122"/>
      <c r="W965" s="122"/>
      <c r="X965" s="122"/>
      <c r="Y965" s="122"/>
      <c r="Z965" s="122"/>
    </row>
    <row r="966" ht="15.75" customHeight="1">
      <c r="A966" s="122"/>
      <c r="B966" s="122"/>
      <c r="C966" s="122"/>
      <c r="D966" s="122"/>
      <c r="E966" s="122"/>
      <c r="F966" s="122"/>
      <c r="G966" s="122"/>
      <c r="H966" s="122"/>
      <c r="I966" s="122"/>
      <c r="J966" s="122"/>
      <c r="K966" s="122"/>
      <c r="L966" s="122"/>
      <c r="M966" s="122"/>
      <c r="N966" s="122"/>
      <c r="O966" s="122"/>
      <c r="P966" s="122"/>
      <c r="Q966" s="122"/>
      <c r="R966" s="122"/>
      <c r="S966" s="122"/>
      <c r="T966" s="122"/>
      <c r="U966" s="122"/>
      <c r="V966" s="122"/>
      <c r="W966" s="122"/>
      <c r="X966" s="122"/>
      <c r="Y966" s="122"/>
      <c r="Z966" s="122"/>
    </row>
    <row r="967" ht="15.75" customHeight="1">
      <c r="A967" s="122"/>
      <c r="B967" s="122"/>
      <c r="C967" s="122"/>
      <c r="D967" s="122"/>
      <c r="E967" s="122"/>
      <c r="F967" s="122"/>
      <c r="G967" s="122"/>
      <c r="H967" s="122"/>
      <c r="I967" s="122"/>
      <c r="J967" s="122"/>
      <c r="K967" s="122"/>
      <c r="L967" s="122"/>
      <c r="M967" s="122"/>
      <c r="N967" s="122"/>
      <c r="O967" s="122"/>
      <c r="P967" s="122"/>
      <c r="Q967" s="122"/>
      <c r="R967" s="122"/>
      <c r="S967" s="122"/>
      <c r="T967" s="122"/>
      <c r="U967" s="122"/>
      <c r="V967" s="122"/>
      <c r="W967" s="122"/>
      <c r="X967" s="122"/>
      <c r="Y967" s="122"/>
      <c r="Z967" s="122"/>
    </row>
    <row r="968" ht="15.75" customHeight="1">
      <c r="A968" s="122"/>
      <c r="B968" s="122"/>
      <c r="C968" s="122"/>
      <c r="D968" s="122"/>
      <c r="E968" s="122"/>
      <c r="F968" s="122"/>
      <c r="G968" s="122"/>
      <c r="H968" s="122"/>
      <c r="I968" s="122"/>
      <c r="J968" s="122"/>
      <c r="K968" s="122"/>
      <c r="L968" s="122"/>
      <c r="M968" s="122"/>
      <c r="N968" s="122"/>
      <c r="O968" s="122"/>
      <c r="P968" s="122"/>
      <c r="Q968" s="122"/>
      <c r="R968" s="122"/>
      <c r="S968" s="122"/>
      <c r="T968" s="122"/>
      <c r="U968" s="122"/>
      <c r="V968" s="122"/>
      <c r="W968" s="122"/>
      <c r="X968" s="122"/>
      <c r="Y968" s="122"/>
      <c r="Z968" s="122"/>
    </row>
    <row r="969" ht="15.75" customHeight="1">
      <c r="A969" s="122"/>
      <c r="B969" s="122"/>
      <c r="C969" s="122"/>
      <c r="D969" s="122"/>
      <c r="E969" s="122"/>
      <c r="F969" s="122"/>
      <c r="G969" s="122"/>
      <c r="H969" s="122"/>
      <c r="I969" s="122"/>
      <c r="J969" s="122"/>
      <c r="K969" s="122"/>
      <c r="L969" s="122"/>
      <c r="M969" s="122"/>
      <c r="N969" s="122"/>
      <c r="O969" s="122"/>
      <c r="P969" s="122"/>
      <c r="Q969" s="122"/>
      <c r="R969" s="122"/>
      <c r="S969" s="122"/>
      <c r="T969" s="122"/>
      <c r="U969" s="122"/>
      <c r="V969" s="122"/>
      <c r="W969" s="122"/>
      <c r="X969" s="122"/>
      <c r="Y969" s="122"/>
      <c r="Z969" s="122"/>
    </row>
    <row r="970" ht="15.75" customHeight="1">
      <c r="A970" s="122"/>
      <c r="B970" s="122"/>
      <c r="C970" s="122"/>
      <c r="D970" s="122"/>
      <c r="E970" s="122"/>
      <c r="F970" s="122"/>
      <c r="G970" s="122"/>
      <c r="H970" s="122"/>
      <c r="I970" s="122"/>
      <c r="J970" s="122"/>
      <c r="K970" s="122"/>
      <c r="L970" s="122"/>
      <c r="M970" s="122"/>
      <c r="N970" s="122"/>
      <c r="O970" s="122"/>
      <c r="P970" s="122"/>
      <c r="Q970" s="122"/>
      <c r="R970" s="122"/>
      <c r="S970" s="122"/>
      <c r="T970" s="122"/>
      <c r="U970" s="122"/>
      <c r="V970" s="122"/>
      <c r="W970" s="122"/>
      <c r="X970" s="122"/>
      <c r="Y970" s="122"/>
      <c r="Z970" s="122"/>
    </row>
    <row r="971" ht="15.75" customHeight="1">
      <c r="A971" s="122"/>
      <c r="B971" s="122"/>
      <c r="C971" s="122"/>
      <c r="D971" s="122"/>
      <c r="E971" s="122"/>
      <c r="F971" s="122"/>
      <c r="G971" s="122"/>
      <c r="H971" s="122"/>
      <c r="I971" s="122"/>
      <c r="J971" s="122"/>
      <c r="K971" s="122"/>
      <c r="L971" s="122"/>
      <c r="M971" s="122"/>
      <c r="N971" s="122"/>
      <c r="O971" s="122"/>
      <c r="P971" s="122"/>
      <c r="Q971" s="122"/>
      <c r="R971" s="122"/>
      <c r="S971" s="122"/>
      <c r="T971" s="122"/>
      <c r="U971" s="122"/>
      <c r="V971" s="122"/>
      <c r="W971" s="122"/>
      <c r="X971" s="122"/>
      <c r="Y971" s="122"/>
      <c r="Z971" s="122"/>
    </row>
    <row r="972" ht="15.75" customHeight="1">
      <c r="A972" s="122"/>
      <c r="B972" s="122"/>
      <c r="C972" s="122"/>
      <c r="D972" s="122"/>
      <c r="E972" s="122"/>
      <c r="F972" s="122"/>
      <c r="G972" s="122"/>
      <c r="H972" s="122"/>
      <c r="I972" s="122"/>
      <c r="J972" s="122"/>
      <c r="K972" s="122"/>
      <c r="L972" s="122"/>
      <c r="M972" s="122"/>
      <c r="N972" s="122"/>
      <c r="O972" s="122"/>
      <c r="P972" s="122"/>
      <c r="Q972" s="122"/>
      <c r="R972" s="122"/>
      <c r="S972" s="122"/>
      <c r="T972" s="122"/>
      <c r="U972" s="122"/>
      <c r="V972" s="122"/>
      <c r="W972" s="122"/>
      <c r="X972" s="122"/>
      <c r="Y972" s="122"/>
      <c r="Z972" s="122"/>
    </row>
    <row r="973" ht="15.75" customHeight="1">
      <c r="A973" s="122"/>
      <c r="B973" s="122"/>
      <c r="C973" s="122"/>
      <c r="D973" s="122"/>
      <c r="E973" s="122"/>
      <c r="F973" s="122"/>
      <c r="G973" s="122"/>
      <c r="H973" s="122"/>
      <c r="I973" s="122"/>
      <c r="J973" s="122"/>
      <c r="K973" s="122"/>
      <c r="L973" s="122"/>
      <c r="M973" s="122"/>
      <c r="N973" s="122"/>
      <c r="O973" s="122"/>
      <c r="P973" s="122"/>
      <c r="Q973" s="122"/>
      <c r="R973" s="122"/>
      <c r="S973" s="122"/>
      <c r="T973" s="122"/>
      <c r="U973" s="122"/>
      <c r="V973" s="122"/>
      <c r="W973" s="122"/>
      <c r="X973" s="122"/>
      <c r="Y973" s="122"/>
      <c r="Z973" s="122"/>
    </row>
    <row r="974" ht="15.75" customHeight="1">
      <c r="A974" s="122"/>
      <c r="B974" s="122"/>
      <c r="C974" s="122"/>
      <c r="D974" s="122"/>
      <c r="E974" s="122"/>
      <c r="F974" s="122"/>
      <c r="G974" s="122"/>
      <c r="H974" s="122"/>
      <c r="I974" s="122"/>
      <c r="J974" s="122"/>
      <c r="K974" s="122"/>
      <c r="L974" s="122"/>
      <c r="M974" s="122"/>
      <c r="N974" s="122"/>
      <c r="O974" s="122"/>
      <c r="P974" s="122"/>
      <c r="Q974" s="122"/>
      <c r="R974" s="122"/>
      <c r="S974" s="122"/>
      <c r="T974" s="122"/>
      <c r="U974" s="122"/>
      <c r="V974" s="122"/>
      <c r="W974" s="122"/>
      <c r="X974" s="122"/>
      <c r="Y974" s="122"/>
      <c r="Z974" s="122"/>
    </row>
    <row r="975" ht="15.75" customHeight="1">
      <c r="A975" s="122"/>
      <c r="B975" s="122"/>
      <c r="C975" s="122"/>
      <c r="D975" s="122"/>
      <c r="E975" s="122"/>
      <c r="F975" s="122"/>
      <c r="G975" s="122"/>
      <c r="H975" s="122"/>
      <c r="I975" s="122"/>
      <c r="J975" s="122"/>
      <c r="K975" s="122"/>
      <c r="L975" s="122"/>
      <c r="M975" s="122"/>
      <c r="N975" s="122"/>
      <c r="O975" s="122"/>
      <c r="P975" s="122"/>
      <c r="Q975" s="122"/>
      <c r="R975" s="122"/>
      <c r="S975" s="122"/>
      <c r="T975" s="122"/>
      <c r="U975" s="122"/>
      <c r="V975" s="122"/>
      <c r="W975" s="122"/>
      <c r="X975" s="122"/>
      <c r="Y975" s="122"/>
      <c r="Z975" s="122"/>
    </row>
    <row r="976" ht="15.75" customHeight="1">
      <c r="A976" s="122"/>
      <c r="B976" s="122"/>
      <c r="C976" s="122"/>
      <c r="D976" s="122"/>
      <c r="E976" s="122"/>
      <c r="F976" s="122"/>
      <c r="G976" s="122"/>
      <c r="H976" s="122"/>
      <c r="I976" s="122"/>
      <c r="J976" s="122"/>
      <c r="K976" s="122"/>
      <c r="L976" s="122"/>
      <c r="M976" s="122"/>
      <c r="N976" s="122"/>
      <c r="O976" s="122"/>
      <c r="P976" s="122"/>
      <c r="Q976" s="122"/>
      <c r="R976" s="122"/>
      <c r="S976" s="122"/>
      <c r="T976" s="122"/>
      <c r="U976" s="122"/>
      <c r="V976" s="122"/>
      <c r="W976" s="122"/>
      <c r="X976" s="122"/>
      <c r="Y976" s="122"/>
      <c r="Z976" s="122"/>
    </row>
    <row r="977" ht="15.75" customHeight="1">
      <c r="A977" s="122"/>
      <c r="B977" s="122"/>
      <c r="C977" s="122"/>
      <c r="D977" s="122"/>
      <c r="E977" s="122"/>
      <c r="F977" s="122"/>
      <c r="G977" s="122"/>
      <c r="H977" s="122"/>
      <c r="I977" s="122"/>
      <c r="J977" s="122"/>
      <c r="K977" s="122"/>
      <c r="L977" s="122"/>
      <c r="M977" s="122"/>
      <c r="N977" s="122"/>
      <c r="O977" s="122"/>
      <c r="P977" s="122"/>
      <c r="Q977" s="122"/>
      <c r="R977" s="122"/>
      <c r="S977" s="122"/>
      <c r="T977" s="122"/>
      <c r="U977" s="122"/>
      <c r="V977" s="122"/>
      <c r="W977" s="122"/>
      <c r="X977" s="122"/>
      <c r="Y977" s="122"/>
      <c r="Z977" s="122"/>
    </row>
    <row r="978" ht="15.75" customHeight="1">
      <c r="A978" s="122"/>
      <c r="B978" s="122"/>
      <c r="C978" s="122"/>
      <c r="D978" s="122"/>
      <c r="E978" s="122"/>
      <c r="F978" s="122"/>
      <c r="G978" s="122"/>
      <c r="H978" s="122"/>
      <c r="I978" s="122"/>
      <c r="J978" s="122"/>
      <c r="K978" s="122"/>
      <c r="L978" s="122"/>
      <c r="M978" s="122"/>
      <c r="N978" s="122"/>
      <c r="O978" s="122"/>
      <c r="P978" s="122"/>
      <c r="Q978" s="122"/>
      <c r="R978" s="122"/>
      <c r="S978" s="122"/>
      <c r="T978" s="122"/>
      <c r="U978" s="122"/>
      <c r="V978" s="122"/>
      <c r="W978" s="122"/>
      <c r="X978" s="122"/>
      <c r="Y978" s="122"/>
      <c r="Z978" s="122"/>
    </row>
    <row r="979" ht="15.75" customHeight="1">
      <c r="A979" s="122"/>
      <c r="B979" s="122"/>
      <c r="C979" s="122"/>
      <c r="D979" s="122"/>
      <c r="E979" s="122"/>
      <c r="F979" s="122"/>
      <c r="G979" s="122"/>
      <c r="H979" s="122"/>
      <c r="I979" s="122"/>
      <c r="J979" s="122"/>
      <c r="K979" s="122"/>
      <c r="L979" s="122"/>
      <c r="M979" s="122"/>
      <c r="N979" s="122"/>
      <c r="O979" s="122"/>
      <c r="P979" s="122"/>
      <c r="Q979" s="122"/>
      <c r="R979" s="122"/>
      <c r="S979" s="122"/>
      <c r="T979" s="122"/>
      <c r="U979" s="122"/>
      <c r="V979" s="122"/>
      <c r="W979" s="122"/>
      <c r="X979" s="122"/>
      <c r="Y979" s="122"/>
      <c r="Z979" s="122"/>
    </row>
    <row r="980" ht="15.75" customHeight="1">
      <c r="A980" s="122"/>
      <c r="B980" s="122"/>
      <c r="C980" s="122"/>
      <c r="D980" s="122"/>
      <c r="E980" s="122"/>
      <c r="F980" s="122"/>
      <c r="G980" s="122"/>
      <c r="H980" s="122"/>
      <c r="I980" s="122"/>
      <c r="J980" s="122"/>
      <c r="K980" s="122"/>
      <c r="L980" s="122"/>
      <c r="M980" s="122"/>
      <c r="N980" s="122"/>
      <c r="O980" s="122"/>
      <c r="P980" s="122"/>
      <c r="Q980" s="122"/>
      <c r="R980" s="122"/>
      <c r="S980" s="122"/>
      <c r="T980" s="122"/>
      <c r="U980" s="122"/>
      <c r="V980" s="122"/>
      <c r="W980" s="122"/>
      <c r="X980" s="122"/>
      <c r="Y980" s="122"/>
      <c r="Z980" s="122"/>
    </row>
    <row r="981" ht="15.75" customHeight="1">
      <c r="A981" s="122"/>
      <c r="B981" s="122"/>
      <c r="C981" s="122"/>
      <c r="D981" s="122"/>
      <c r="E981" s="122"/>
      <c r="F981" s="122"/>
      <c r="G981" s="122"/>
      <c r="H981" s="122"/>
      <c r="I981" s="122"/>
      <c r="J981" s="122"/>
      <c r="K981" s="122"/>
      <c r="L981" s="122"/>
      <c r="M981" s="122"/>
      <c r="N981" s="122"/>
      <c r="O981" s="122"/>
      <c r="P981" s="122"/>
      <c r="Q981" s="122"/>
      <c r="R981" s="122"/>
      <c r="S981" s="122"/>
      <c r="T981" s="122"/>
      <c r="U981" s="122"/>
      <c r="V981" s="122"/>
      <c r="W981" s="122"/>
      <c r="X981" s="122"/>
      <c r="Y981" s="122"/>
      <c r="Z981" s="122"/>
    </row>
    <row r="982" ht="15.75" customHeight="1">
      <c r="A982" s="122"/>
      <c r="B982" s="122"/>
      <c r="C982" s="122"/>
      <c r="D982" s="122"/>
      <c r="E982" s="122"/>
      <c r="F982" s="122"/>
      <c r="G982" s="122"/>
      <c r="H982" s="122"/>
      <c r="I982" s="122"/>
      <c r="J982" s="122"/>
      <c r="K982" s="122"/>
      <c r="L982" s="122"/>
      <c r="M982" s="122"/>
      <c r="N982" s="122"/>
      <c r="O982" s="122"/>
      <c r="P982" s="122"/>
      <c r="Q982" s="122"/>
      <c r="R982" s="122"/>
      <c r="S982" s="122"/>
      <c r="T982" s="122"/>
      <c r="U982" s="122"/>
      <c r="V982" s="122"/>
      <c r="W982" s="122"/>
      <c r="X982" s="122"/>
      <c r="Y982" s="122"/>
      <c r="Z982" s="122"/>
    </row>
    <row r="983" ht="15.75" customHeight="1">
      <c r="A983" s="122"/>
      <c r="B983" s="122"/>
      <c r="C983" s="122"/>
      <c r="D983" s="122"/>
      <c r="E983" s="122"/>
      <c r="F983" s="122"/>
      <c r="G983" s="122"/>
      <c r="H983" s="122"/>
      <c r="I983" s="122"/>
      <c r="J983" s="122"/>
      <c r="K983" s="122"/>
      <c r="L983" s="122"/>
      <c r="M983" s="122"/>
      <c r="N983" s="122"/>
      <c r="O983" s="122"/>
      <c r="P983" s="122"/>
      <c r="Q983" s="122"/>
      <c r="R983" s="122"/>
      <c r="S983" s="122"/>
      <c r="T983" s="122"/>
      <c r="U983" s="122"/>
      <c r="V983" s="122"/>
      <c r="W983" s="122"/>
      <c r="X983" s="122"/>
      <c r="Y983" s="122"/>
      <c r="Z983" s="122"/>
    </row>
    <row r="984" ht="15.75" customHeight="1">
      <c r="A984" s="122"/>
      <c r="B984" s="122"/>
      <c r="C984" s="122"/>
      <c r="D984" s="122"/>
      <c r="E984" s="122"/>
      <c r="F984" s="122"/>
      <c r="G984" s="122"/>
      <c r="H984" s="122"/>
      <c r="I984" s="122"/>
      <c r="J984" s="122"/>
      <c r="K984" s="122"/>
      <c r="L984" s="122"/>
      <c r="M984" s="122"/>
      <c r="N984" s="122"/>
      <c r="O984" s="122"/>
      <c r="P984" s="122"/>
      <c r="Q984" s="122"/>
      <c r="R984" s="122"/>
      <c r="S984" s="122"/>
      <c r="T984" s="122"/>
      <c r="U984" s="122"/>
      <c r="V984" s="122"/>
      <c r="W984" s="122"/>
      <c r="X984" s="122"/>
      <c r="Y984" s="122"/>
      <c r="Z984" s="122"/>
    </row>
    <row r="985" ht="15.75" customHeight="1">
      <c r="A985" s="122"/>
      <c r="B985" s="122"/>
      <c r="C985" s="122"/>
      <c r="D985" s="122"/>
      <c r="E985" s="122"/>
      <c r="F985" s="122"/>
      <c r="G985" s="122"/>
      <c r="H985" s="122"/>
      <c r="I985" s="122"/>
      <c r="J985" s="122"/>
      <c r="K985" s="122"/>
      <c r="L985" s="122"/>
      <c r="M985" s="122"/>
      <c r="N985" s="122"/>
      <c r="O985" s="122"/>
      <c r="P985" s="122"/>
      <c r="Q985" s="122"/>
      <c r="R985" s="122"/>
      <c r="S985" s="122"/>
      <c r="T985" s="122"/>
      <c r="U985" s="122"/>
      <c r="V985" s="122"/>
      <c r="W985" s="122"/>
      <c r="X985" s="122"/>
      <c r="Y985" s="122"/>
      <c r="Z985" s="122"/>
    </row>
    <row r="986" ht="15.75" customHeight="1">
      <c r="A986" s="122"/>
      <c r="B986" s="122"/>
      <c r="C986" s="122"/>
      <c r="D986" s="122"/>
      <c r="E986" s="122"/>
      <c r="F986" s="122"/>
      <c r="G986" s="122"/>
      <c r="H986" s="122"/>
      <c r="I986" s="122"/>
      <c r="J986" s="122"/>
      <c r="K986" s="122"/>
      <c r="L986" s="122"/>
      <c r="M986" s="122"/>
      <c r="N986" s="122"/>
      <c r="O986" s="122"/>
      <c r="P986" s="122"/>
      <c r="Q986" s="122"/>
      <c r="R986" s="122"/>
      <c r="S986" s="122"/>
      <c r="T986" s="122"/>
      <c r="U986" s="122"/>
      <c r="V986" s="122"/>
      <c r="W986" s="122"/>
      <c r="X986" s="122"/>
      <c r="Y986" s="122"/>
      <c r="Z986" s="122"/>
    </row>
    <row r="987" ht="15.75" customHeight="1">
      <c r="A987" s="122"/>
      <c r="B987" s="122"/>
      <c r="C987" s="122"/>
      <c r="D987" s="122"/>
      <c r="E987" s="122"/>
      <c r="F987" s="122"/>
      <c r="G987" s="122"/>
      <c r="H987" s="122"/>
      <c r="I987" s="122"/>
      <c r="J987" s="122"/>
      <c r="K987" s="122"/>
      <c r="L987" s="122"/>
      <c r="M987" s="122"/>
      <c r="N987" s="122"/>
      <c r="O987" s="122"/>
      <c r="P987" s="122"/>
      <c r="Q987" s="122"/>
      <c r="R987" s="122"/>
      <c r="S987" s="122"/>
      <c r="T987" s="122"/>
      <c r="U987" s="122"/>
      <c r="V987" s="122"/>
      <c r="W987" s="122"/>
      <c r="X987" s="122"/>
      <c r="Y987" s="122"/>
      <c r="Z987" s="122"/>
    </row>
    <row r="988" ht="15.75" customHeight="1">
      <c r="A988" s="122"/>
      <c r="B988" s="122"/>
      <c r="C988" s="122"/>
      <c r="D988" s="122"/>
      <c r="E988" s="122"/>
      <c r="F988" s="122"/>
      <c r="G988" s="122"/>
      <c r="H988" s="122"/>
      <c r="I988" s="122"/>
      <c r="J988" s="122"/>
      <c r="K988" s="122"/>
      <c r="L988" s="122"/>
      <c r="M988" s="122"/>
      <c r="N988" s="122"/>
      <c r="O988" s="122"/>
      <c r="P988" s="122"/>
      <c r="Q988" s="122"/>
      <c r="R988" s="122"/>
      <c r="S988" s="122"/>
      <c r="T988" s="122"/>
      <c r="U988" s="122"/>
      <c r="V988" s="122"/>
      <c r="W988" s="122"/>
      <c r="X988" s="122"/>
      <c r="Y988" s="122"/>
      <c r="Z988" s="122"/>
    </row>
    <row r="989" ht="15.75" customHeight="1">
      <c r="A989" s="122"/>
      <c r="B989" s="122"/>
      <c r="C989" s="122"/>
      <c r="D989" s="122"/>
      <c r="E989" s="122"/>
      <c r="F989" s="122"/>
      <c r="G989" s="122"/>
      <c r="H989" s="122"/>
      <c r="I989" s="122"/>
      <c r="J989" s="122"/>
      <c r="K989" s="122"/>
      <c r="L989" s="122"/>
      <c r="M989" s="122"/>
      <c r="N989" s="122"/>
      <c r="O989" s="122"/>
      <c r="P989" s="122"/>
      <c r="Q989" s="122"/>
      <c r="R989" s="122"/>
      <c r="S989" s="122"/>
      <c r="T989" s="122"/>
      <c r="U989" s="122"/>
      <c r="V989" s="122"/>
      <c r="W989" s="122"/>
      <c r="X989" s="122"/>
      <c r="Y989" s="122"/>
      <c r="Z989" s="122"/>
    </row>
    <row r="990" ht="15.75" customHeight="1">
      <c r="A990" s="122"/>
      <c r="B990" s="122"/>
      <c r="C990" s="122"/>
      <c r="D990" s="122"/>
      <c r="E990" s="122"/>
      <c r="F990" s="122"/>
      <c r="G990" s="122"/>
      <c r="H990" s="122"/>
      <c r="I990" s="122"/>
      <c r="J990" s="122"/>
      <c r="K990" s="122"/>
      <c r="L990" s="122"/>
      <c r="M990" s="122"/>
      <c r="N990" s="122"/>
      <c r="O990" s="122"/>
      <c r="P990" s="122"/>
      <c r="Q990" s="122"/>
      <c r="R990" s="122"/>
      <c r="S990" s="122"/>
      <c r="T990" s="122"/>
      <c r="U990" s="122"/>
      <c r="V990" s="122"/>
      <c r="W990" s="122"/>
      <c r="X990" s="122"/>
      <c r="Y990" s="122"/>
      <c r="Z990" s="122"/>
    </row>
    <row r="991" ht="15.75" customHeight="1">
      <c r="A991" s="122"/>
      <c r="B991" s="122"/>
      <c r="C991" s="122"/>
      <c r="D991" s="122"/>
      <c r="E991" s="122"/>
      <c r="F991" s="122"/>
      <c r="G991" s="122"/>
      <c r="H991" s="122"/>
      <c r="I991" s="122"/>
      <c r="J991" s="122"/>
      <c r="K991" s="122"/>
      <c r="L991" s="122"/>
      <c r="M991" s="122"/>
      <c r="N991" s="122"/>
      <c r="O991" s="122"/>
      <c r="P991" s="122"/>
      <c r="Q991" s="122"/>
      <c r="R991" s="122"/>
      <c r="S991" s="122"/>
      <c r="T991" s="122"/>
      <c r="U991" s="122"/>
      <c r="V991" s="122"/>
      <c r="W991" s="122"/>
      <c r="X991" s="122"/>
      <c r="Y991" s="122"/>
      <c r="Z991" s="122"/>
    </row>
    <row r="992" ht="15.75" customHeight="1">
      <c r="A992" s="122"/>
      <c r="B992" s="122"/>
      <c r="C992" s="122"/>
      <c r="D992" s="122"/>
      <c r="E992" s="122"/>
      <c r="F992" s="122"/>
      <c r="G992" s="122"/>
      <c r="H992" s="122"/>
      <c r="I992" s="122"/>
      <c r="J992" s="122"/>
      <c r="K992" s="122"/>
      <c r="L992" s="122"/>
      <c r="M992" s="122"/>
      <c r="N992" s="122"/>
      <c r="O992" s="122"/>
      <c r="P992" s="122"/>
      <c r="Q992" s="122"/>
      <c r="R992" s="122"/>
      <c r="S992" s="122"/>
      <c r="T992" s="122"/>
      <c r="U992" s="122"/>
      <c r="V992" s="122"/>
      <c r="W992" s="122"/>
      <c r="X992" s="122"/>
      <c r="Y992" s="122"/>
      <c r="Z992" s="122"/>
    </row>
    <row r="993" ht="15.75" customHeight="1">
      <c r="A993" s="122"/>
      <c r="B993" s="122"/>
      <c r="C993" s="122"/>
      <c r="D993" s="122"/>
      <c r="E993" s="122"/>
      <c r="F993" s="122"/>
      <c r="G993" s="122"/>
      <c r="H993" s="122"/>
      <c r="I993" s="122"/>
      <c r="J993" s="122"/>
      <c r="K993" s="122"/>
      <c r="L993" s="122"/>
      <c r="M993" s="122"/>
      <c r="N993" s="122"/>
      <c r="O993" s="122"/>
      <c r="P993" s="122"/>
      <c r="Q993" s="122"/>
      <c r="R993" s="122"/>
      <c r="S993" s="122"/>
      <c r="T993" s="122"/>
      <c r="U993" s="122"/>
      <c r="V993" s="122"/>
      <c r="W993" s="122"/>
      <c r="X993" s="122"/>
      <c r="Y993" s="122"/>
      <c r="Z993" s="122"/>
    </row>
    <row r="994" ht="15.75" customHeight="1">
      <c r="A994" s="122"/>
      <c r="B994" s="122"/>
      <c r="C994" s="122"/>
      <c r="D994" s="122"/>
      <c r="E994" s="122"/>
      <c r="F994" s="122"/>
      <c r="G994" s="122"/>
      <c r="H994" s="122"/>
      <c r="I994" s="122"/>
      <c r="J994" s="122"/>
      <c r="K994" s="122"/>
      <c r="L994" s="122"/>
      <c r="M994" s="122"/>
      <c r="N994" s="122"/>
      <c r="O994" s="122"/>
      <c r="P994" s="122"/>
      <c r="Q994" s="122"/>
      <c r="R994" s="122"/>
      <c r="S994" s="122"/>
      <c r="T994" s="122"/>
      <c r="U994" s="122"/>
      <c r="V994" s="122"/>
      <c r="W994" s="122"/>
      <c r="X994" s="122"/>
      <c r="Y994" s="122"/>
      <c r="Z994" s="122"/>
    </row>
    <row r="995" ht="15.75" customHeight="1">
      <c r="A995" s="122"/>
      <c r="B995" s="122"/>
      <c r="C995" s="122"/>
      <c r="D995" s="122"/>
      <c r="E995" s="122"/>
      <c r="F995" s="122"/>
      <c r="G995" s="122"/>
      <c r="H995" s="122"/>
      <c r="I995" s="122"/>
      <c r="J995" s="122"/>
      <c r="K995" s="122"/>
      <c r="L995" s="122"/>
      <c r="M995" s="122"/>
      <c r="N995" s="122"/>
      <c r="O995" s="122"/>
      <c r="P995" s="122"/>
      <c r="Q995" s="122"/>
      <c r="R995" s="122"/>
      <c r="S995" s="122"/>
      <c r="T995" s="122"/>
      <c r="U995" s="122"/>
      <c r="V995" s="122"/>
      <c r="W995" s="122"/>
      <c r="X995" s="122"/>
      <c r="Y995" s="122"/>
      <c r="Z995" s="122"/>
    </row>
    <row r="996" ht="15.75" customHeight="1">
      <c r="A996" s="122"/>
      <c r="B996" s="122"/>
      <c r="C996" s="122"/>
      <c r="D996" s="122"/>
      <c r="E996" s="122"/>
      <c r="F996" s="122"/>
      <c r="G996" s="122"/>
      <c r="H996" s="122"/>
      <c r="I996" s="122"/>
      <c r="J996" s="122"/>
      <c r="K996" s="122"/>
      <c r="L996" s="122"/>
      <c r="M996" s="122"/>
      <c r="N996" s="122"/>
      <c r="O996" s="122"/>
      <c r="P996" s="122"/>
      <c r="Q996" s="122"/>
      <c r="R996" s="122"/>
      <c r="S996" s="122"/>
      <c r="T996" s="122"/>
      <c r="U996" s="122"/>
      <c r="V996" s="122"/>
      <c r="W996" s="122"/>
      <c r="X996" s="122"/>
      <c r="Y996" s="122"/>
      <c r="Z996" s="122"/>
    </row>
    <row r="997" ht="15.75" customHeight="1">
      <c r="A997" s="122"/>
      <c r="B997" s="122"/>
      <c r="C997" s="122"/>
      <c r="D997" s="122"/>
      <c r="E997" s="122"/>
      <c r="F997" s="122"/>
      <c r="G997" s="122"/>
      <c r="H997" s="122"/>
      <c r="I997" s="122"/>
      <c r="J997" s="122"/>
      <c r="K997" s="122"/>
      <c r="L997" s="122"/>
      <c r="M997" s="122"/>
      <c r="N997" s="122"/>
      <c r="O997" s="122"/>
      <c r="P997" s="122"/>
      <c r="Q997" s="122"/>
      <c r="R997" s="122"/>
      <c r="S997" s="122"/>
      <c r="T997" s="122"/>
      <c r="U997" s="122"/>
      <c r="V997" s="122"/>
      <c r="W997" s="122"/>
      <c r="X997" s="122"/>
      <c r="Y997" s="122"/>
      <c r="Z997" s="122"/>
    </row>
    <row r="998" ht="15.75" customHeight="1">
      <c r="A998" s="122"/>
      <c r="B998" s="122"/>
      <c r="C998" s="122"/>
      <c r="D998" s="122"/>
      <c r="E998" s="122"/>
      <c r="F998" s="122"/>
      <c r="G998" s="122"/>
      <c r="H998" s="122"/>
      <c r="I998" s="122"/>
      <c r="J998" s="122"/>
      <c r="K998" s="122"/>
      <c r="L998" s="122"/>
      <c r="M998" s="122"/>
      <c r="N998" s="122"/>
      <c r="O998" s="122"/>
      <c r="P998" s="122"/>
      <c r="Q998" s="122"/>
      <c r="R998" s="122"/>
      <c r="S998" s="122"/>
      <c r="T998" s="122"/>
      <c r="U998" s="122"/>
      <c r="V998" s="122"/>
      <c r="W998" s="122"/>
      <c r="X998" s="122"/>
      <c r="Y998" s="122"/>
      <c r="Z998" s="122"/>
    </row>
    <row r="999" ht="15.75" customHeight="1">
      <c r="A999" s="122"/>
      <c r="B999" s="122"/>
      <c r="C999" s="122"/>
      <c r="D999" s="122"/>
      <c r="E999" s="122"/>
      <c r="F999" s="122"/>
      <c r="G999" s="122"/>
      <c r="H999" s="122"/>
      <c r="I999" s="122"/>
      <c r="J999" s="122"/>
      <c r="K999" s="122"/>
      <c r="L999" s="122"/>
      <c r="M999" s="122"/>
      <c r="N999" s="122"/>
      <c r="O999" s="122"/>
      <c r="P999" s="122"/>
      <c r="Q999" s="122"/>
      <c r="R999" s="122"/>
      <c r="S999" s="122"/>
      <c r="T999" s="122"/>
      <c r="U999" s="122"/>
      <c r="V999" s="122"/>
      <c r="W999" s="122"/>
      <c r="X999" s="122"/>
      <c r="Y999" s="122"/>
      <c r="Z999" s="122"/>
    </row>
    <row r="1000" ht="15.75" customHeight="1">
      <c r="A1000" s="122"/>
      <c r="B1000" s="122"/>
      <c r="C1000" s="122"/>
      <c r="D1000" s="122"/>
      <c r="E1000" s="122"/>
      <c r="F1000" s="122"/>
      <c r="G1000" s="122"/>
      <c r="H1000" s="122"/>
      <c r="I1000" s="122"/>
      <c r="J1000" s="122"/>
      <c r="K1000" s="122"/>
      <c r="L1000" s="122"/>
      <c r="M1000" s="122"/>
      <c r="N1000" s="122"/>
      <c r="O1000" s="122"/>
      <c r="P1000" s="122"/>
      <c r="Q1000" s="122"/>
      <c r="R1000" s="122"/>
      <c r="S1000" s="122"/>
      <c r="T1000" s="122"/>
      <c r="U1000" s="122"/>
      <c r="V1000" s="122"/>
      <c r="W1000" s="122"/>
      <c r="X1000" s="122"/>
      <c r="Y1000" s="122"/>
      <c r="Z1000" s="122"/>
    </row>
  </sheetData>
  <mergeCells count="277">
    <mergeCell ref="A1:D1"/>
    <mergeCell ref="A2:E2"/>
    <mergeCell ref="B3:C3"/>
    <mergeCell ref="D3:E3"/>
    <mergeCell ref="B4:E4"/>
    <mergeCell ref="A46:E46"/>
    <mergeCell ref="D47:E47"/>
    <mergeCell ref="A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13:C313"/>
    <mergeCell ref="B314:C314"/>
    <mergeCell ref="B315:C315"/>
    <mergeCell ref="B316:C316"/>
    <mergeCell ref="B306:C306"/>
    <mergeCell ref="B307:C307"/>
    <mergeCell ref="B308:C308"/>
    <mergeCell ref="B309:C309"/>
    <mergeCell ref="B310:C310"/>
    <mergeCell ref="B311:C311"/>
    <mergeCell ref="B312:C312"/>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9.18" defaultRowHeight="15.0"/>
  <cols>
    <col customWidth="1" min="1" max="26" width="8.45"/>
  </cols>
  <sheetData>
    <row r="1" ht="15.75" customHeight="1">
      <c r="A1" s="260" t="s">
        <v>532</v>
      </c>
      <c r="B1" s="261" t="s">
        <v>533</v>
      </c>
    </row>
    <row r="2" ht="15.75" customHeight="1">
      <c r="A2" s="260" t="s">
        <v>534</v>
      </c>
      <c r="B2" s="261" t="s">
        <v>535</v>
      </c>
    </row>
    <row r="3" ht="15.75" customHeight="1">
      <c r="A3" s="260" t="s">
        <v>536</v>
      </c>
      <c r="B3" s="261" t="s">
        <v>537</v>
      </c>
    </row>
    <row r="4" ht="15.75" customHeight="1">
      <c r="A4" s="260" t="s">
        <v>538</v>
      </c>
      <c r="B4" s="261" t="s">
        <v>539</v>
      </c>
    </row>
    <row r="5" ht="15.75" customHeight="1">
      <c r="A5" s="260" t="s">
        <v>540</v>
      </c>
      <c r="B5" s="261" t="s">
        <v>541</v>
      </c>
    </row>
    <row r="6" ht="15.75" customHeight="1">
      <c r="A6" s="260" t="s">
        <v>542</v>
      </c>
      <c r="B6" s="261" t="s">
        <v>543</v>
      </c>
    </row>
    <row r="7" ht="15.75" customHeight="1">
      <c r="A7" s="260" t="s">
        <v>544</v>
      </c>
      <c r="B7" s="261" t="s">
        <v>545</v>
      </c>
    </row>
    <row r="8" ht="15.75" customHeight="1">
      <c r="A8" s="260" t="s">
        <v>546</v>
      </c>
      <c r="B8" s="261" t="s">
        <v>547</v>
      </c>
    </row>
    <row r="9" ht="15.75" customHeight="1">
      <c r="A9" s="260" t="s">
        <v>548</v>
      </c>
      <c r="B9" s="261" t="s">
        <v>549</v>
      </c>
    </row>
    <row r="10" ht="15.75" customHeight="1">
      <c r="A10" s="260" t="s">
        <v>550</v>
      </c>
      <c r="B10" s="261" t="s">
        <v>551</v>
      </c>
    </row>
    <row r="11" ht="15.75" customHeight="1">
      <c r="A11" s="260" t="s">
        <v>552</v>
      </c>
      <c r="B11" s="261" t="s">
        <v>553</v>
      </c>
    </row>
    <row r="12" ht="15.75" customHeight="1">
      <c r="A12" s="260" t="s">
        <v>554</v>
      </c>
      <c r="B12" s="261" t="s">
        <v>555</v>
      </c>
    </row>
    <row r="13" ht="15.75" customHeight="1">
      <c r="A13" s="260" t="s">
        <v>556</v>
      </c>
      <c r="B13" s="261" t="s">
        <v>557</v>
      </c>
    </row>
    <row r="14" ht="15.75" customHeight="1">
      <c r="A14" s="260" t="s">
        <v>558</v>
      </c>
      <c r="B14" s="261" t="s">
        <v>559</v>
      </c>
    </row>
    <row r="15" ht="15.75" customHeight="1">
      <c r="A15" s="260" t="s">
        <v>560</v>
      </c>
      <c r="B15" s="261" t="s">
        <v>561</v>
      </c>
    </row>
    <row r="16" ht="15.75" customHeight="1">
      <c r="A16" s="260" t="s">
        <v>562</v>
      </c>
      <c r="B16" s="261" t="s">
        <v>563</v>
      </c>
    </row>
    <row r="17" ht="15.75" customHeight="1">
      <c r="A17" s="260" t="s">
        <v>564</v>
      </c>
      <c r="B17" s="261" t="s">
        <v>565</v>
      </c>
    </row>
    <row r="18" ht="15.75" customHeight="1">
      <c r="A18" s="260" t="s">
        <v>566</v>
      </c>
      <c r="B18" s="261" t="s">
        <v>567</v>
      </c>
    </row>
    <row r="19" ht="15.75" customHeight="1">
      <c r="A19" s="260" t="s">
        <v>568</v>
      </c>
      <c r="B19" s="261" t="s">
        <v>569</v>
      </c>
    </row>
    <row r="20" ht="15.75" customHeight="1">
      <c r="A20" s="260" t="s">
        <v>570</v>
      </c>
      <c r="B20" s="261" t="s">
        <v>571</v>
      </c>
    </row>
    <row r="21" ht="15.75" customHeight="1">
      <c r="A21" s="260" t="s">
        <v>572</v>
      </c>
      <c r="B21" s="261" t="s">
        <v>573</v>
      </c>
    </row>
    <row r="22" ht="15.75" customHeight="1">
      <c r="A22" s="260" t="s">
        <v>574</v>
      </c>
      <c r="B22" s="261" t="s">
        <v>575</v>
      </c>
    </row>
    <row r="23" ht="15.75" customHeight="1">
      <c r="A23" s="260" t="s">
        <v>576</v>
      </c>
      <c r="B23" s="261" t="s">
        <v>577</v>
      </c>
    </row>
    <row r="24" ht="15.75" customHeight="1">
      <c r="A24" s="260" t="s">
        <v>578</v>
      </c>
      <c r="B24" s="261" t="s">
        <v>579</v>
      </c>
    </row>
    <row r="25" ht="15.75" customHeight="1">
      <c r="A25" s="260" t="s">
        <v>580</v>
      </c>
      <c r="B25" s="261" t="s">
        <v>581</v>
      </c>
    </row>
    <row r="26" ht="15.75" customHeight="1">
      <c r="A26" s="260" t="s">
        <v>582</v>
      </c>
      <c r="B26" s="261" t="s">
        <v>583</v>
      </c>
    </row>
    <row r="27" ht="15.75" customHeight="1">
      <c r="A27" s="260" t="s">
        <v>584</v>
      </c>
      <c r="B27" s="261" t="s">
        <v>585</v>
      </c>
    </row>
    <row r="28" ht="15.75" customHeight="1">
      <c r="A28" s="260" t="s">
        <v>586</v>
      </c>
      <c r="B28" s="261" t="s">
        <v>587</v>
      </c>
    </row>
    <row r="29" ht="15.75" customHeight="1">
      <c r="A29" s="260" t="s">
        <v>588</v>
      </c>
      <c r="B29" s="261" t="s">
        <v>589</v>
      </c>
    </row>
    <row r="30" ht="15.75" customHeight="1">
      <c r="A30" s="260" t="s">
        <v>590</v>
      </c>
      <c r="B30" s="261" t="s">
        <v>591</v>
      </c>
    </row>
    <row r="31" ht="15.75" customHeight="1">
      <c r="A31" s="260" t="s">
        <v>592</v>
      </c>
      <c r="B31" s="261" t="s">
        <v>593</v>
      </c>
    </row>
    <row r="32" ht="15.75" customHeight="1">
      <c r="A32" s="260" t="s">
        <v>594</v>
      </c>
      <c r="B32" s="261" t="s">
        <v>595</v>
      </c>
    </row>
    <row r="33" ht="15.75" customHeight="1">
      <c r="A33" s="260" t="s">
        <v>596</v>
      </c>
      <c r="B33" s="261" t="s">
        <v>597</v>
      </c>
    </row>
    <row r="34" ht="15.75" customHeight="1">
      <c r="A34" s="260" t="s">
        <v>598</v>
      </c>
      <c r="B34" s="261" t="s">
        <v>599</v>
      </c>
    </row>
    <row r="35" ht="15.75" customHeight="1">
      <c r="A35" s="260" t="s">
        <v>600</v>
      </c>
      <c r="B35" s="261" t="s">
        <v>601</v>
      </c>
    </row>
    <row r="36" ht="15.75" customHeight="1">
      <c r="A36" s="260" t="s">
        <v>602</v>
      </c>
      <c r="B36" s="261" t="s">
        <v>603</v>
      </c>
    </row>
    <row r="37" ht="15.75" customHeight="1">
      <c r="A37" s="260" t="s">
        <v>604</v>
      </c>
      <c r="B37" s="261" t="s">
        <v>605</v>
      </c>
    </row>
    <row r="38" ht="15.75" customHeight="1">
      <c r="A38" s="260" t="s">
        <v>606</v>
      </c>
      <c r="B38" s="261" t="s">
        <v>607</v>
      </c>
    </row>
    <row r="39" ht="15.75" customHeight="1">
      <c r="A39" s="260" t="s">
        <v>608</v>
      </c>
      <c r="B39" s="261" t="s">
        <v>609</v>
      </c>
    </row>
    <row r="40" ht="15.75" customHeight="1">
      <c r="A40" s="260" t="s">
        <v>610</v>
      </c>
      <c r="B40" s="261" t="s">
        <v>611</v>
      </c>
    </row>
    <row r="41" ht="15.75" customHeight="1">
      <c r="A41" s="260" t="s">
        <v>612</v>
      </c>
      <c r="B41" s="261" t="s">
        <v>613</v>
      </c>
    </row>
    <row r="42" ht="15.75" customHeight="1">
      <c r="A42" s="260" t="s">
        <v>614</v>
      </c>
      <c r="B42" s="261" t="s">
        <v>615</v>
      </c>
    </row>
    <row r="43" ht="15.75" customHeight="1">
      <c r="A43" s="260" t="s">
        <v>616</v>
      </c>
      <c r="B43" s="261" t="s">
        <v>617</v>
      </c>
    </row>
    <row r="44" ht="15.75" customHeight="1">
      <c r="A44" s="260" t="s">
        <v>618</v>
      </c>
      <c r="B44" s="261" t="s">
        <v>619</v>
      </c>
    </row>
    <row r="45" ht="15.75" customHeight="1">
      <c r="A45" s="260" t="s">
        <v>620</v>
      </c>
      <c r="B45" s="261" t="s">
        <v>621</v>
      </c>
    </row>
    <row r="46" ht="15.75" customHeight="1">
      <c r="A46" s="260" t="s">
        <v>622</v>
      </c>
      <c r="B46" s="261" t="s">
        <v>623</v>
      </c>
    </row>
    <row r="47" ht="15.75" customHeight="1">
      <c r="A47" s="260" t="s">
        <v>624</v>
      </c>
      <c r="B47" s="261" t="s">
        <v>625</v>
      </c>
    </row>
    <row r="48" ht="15.75" customHeight="1">
      <c r="A48" s="260" t="s">
        <v>626</v>
      </c>
      <c r="B48" s="261" t="s">
        <v>627</v>
      </c>
    </row>
    <row r="49" ht="15.75" customHeight="1">
      <c r="A49" s="260" t="s">
        <v>628</v>
      </c>
      <c r="B49" s="261" t="s">
        <v>629</v>
      </c>
    </row>
    <row r="50" ht="15.75" customHeight="1">
      <c r="A50" s="260" t="s">
        <v>630</v>
      </c>
      <c r="B50" s="261" t="s">
        <v>631</v>
      </c>
    </row>
    <row r="51" ht="15.75" customHeight="1">
      <c r="A51" s="260" t="s">
        <v>632</v>
      </c>
      <c r="B51" s="261" t="s">
        <v>633</v>
      </c>
    </row>
    <row r="52" ht="15.75" customHeight="1">
      <c r="A52" s="260" t="s">
        <v>634</v>
      </c>
      <c r="B52" s="261" t="s">
        <v>635</v>
      </c>
    </row>
    <row r="53" ht="15.75" customHeight="1">
      <c r="A53" s="260" t="s">
        <v>636</v>
      </c>
      <c r="B53" s="261" t="s">
        <v>637</v>
      </c>
    </row>
    <row r="54" ht="15.75" customHeight="1">
      <c r="A54" s="260" t="s">
        <v>638</v>
      </c>
      <c r="B54" s="261" t="s">
        <v>639</v>
      </c>
    </row>
    <row r="55" ht="15.75" customHeight="1">
      <c r="A55" s="260" t="s">
        <v>640</v>
      </c>
      <c r="B55" s="261" t="s">
        <v>641</v>
      </c>
    </row>
    <row r="56" ht="15.75" customHeight="1">
      <c r="A56" s="260" t="s">
        <v>642</v>
      </c>
      <c r="B56" s="261" t="s">
        <v>643</v>
      </c>
    </row>
    <row r="57" ht="15.75" customHeight="1">
      <c r="A57" s="260" t="s">
        <v>644</v>
      </c>
      <c r="B57" s="261" t="s">
        <v>645</v>
      </c>
    </row>
    <row r="58" ht="15.75" customHeight="1">
      <c r="A58" s="260" t="s">
        <v>646</v>
      </c>
      <c r="B58" s="261" t="s">
        <v>647</v>
      </c>
    </row>
    <row r="59" ht="15.75" customHeight="1">
      <c r="A59" s="260" t="s">
        <v>648</v>
      </c>
      <c r="B59" s="261" t="s">
        <v>649</v>
      </c>
    </row>
    <row r="60" ht="15.75" customHeight="1">
      <c r="A60" s="260" t="s">
        <v>650</v>
      </c>
      <c r="B60" s="261" t="s">
        <v>651</v>
      </c>
    </row>
    <row r="61" ht="15.75" customHeight="1">
      <c r="A61" s="260" t="s">
        <v>652</v>
      </c>
      <c r="B61" s="261" t="s">
        <v>653</v>
      </c>
    </row>
    <row r="62" ht="15.75" customHeight="1">
      <c r="A62" s="260" t="s">
        <v>654</v>
      </c>
      <c r="B62" s="261" t="s">
        <v>655</v>
      </c>
    </row>
    <row r="63" ht="15.75" customHeight="1">
      <c r="A63" s="260" t="s">
        <v>656</v>
      </c>
      <c r="B63" s="261" t="s">
        <v>657</v>
      </c>
    </row>
    <row r="64" ht="15.75" customHeight="1">
      <c r="A64" s="260" t="s">
        <v>658</v>
      </c>
      <c r="B64" s="261" t="s">
        <v>659</v>
      </c>
    </row>
    <row r="65" ht="15.75" customHeight="1">
      <c r="A65" s="260" t="s">
        <v>660</v>
      </c>
      <c r="B65" s="261" t="s">
        <v>661</v>
      </c>
    </row>
    <row r="66" ht="15.75" customHeight="1">
      <c r="A66" s="260" t="s">
        <v>662</v>
      </c>
      <c r="B66" s="261" t="s">
        <v>663</v>
      </c>
    </row>
    <row r="67" ht="15.75" customHeight="1">
      <c r="A67" s="260" t="s">
        <v>664</v>
      </c>
      <c r="B67" s="261" t="s">
        <v>665</v>
      </c>
    </row>
    <row r="68" ht="15.75" customHeight="1">
      <c r="A68" s="260" t="s">
        <v>666</v>
      </c>
      <c r="B68" s="261" t="s">
        <v>667</v>
      </c>
    </row>
    <row r="69" ht="15.75" customHeight="1">
      <c r="A69" s="260" t="s">
        <v>668</v>
      </c>
      <c r="B69" s="261" t="s">
        <v>669</v>
      </c>
    </row>
    <row r="70" ht="15.75" customHeight="1">
      <c r="A70" s="260" t="s">
        <v>670</v>
      </c>
      <c r="B70" s="261" t="s">
        <v>671</v>
      </c>
    </row>
    <row r="71" ht="15.75" customHeight="1">
      <c r="A71" s="260" t="s">
        <v>672</v>
      </c>
      <c r="B71" s="261" t="s">
        <v>673</v>
      </c>
    </row>
    <row r="72" ht="15.75" customHeight="1">
      <c r="A72" s="260" t="s">
        <v>674</v>
      </c>
      <c r="B72" s="261" t="s">
        <v>675</v>
      </c>
    </row>
    <row r="73" ht="15.75" customHeight="1">
      <c r="A73" s="260" t="s">
        <v>676</v>
      </c>
      <c r="B73" s="261" t="s">
        <v>677</v>
      </c>
    </row>
    <row r="74" ht="15.75" customHeight="1">
      <c r="A74" s="260" t="s">
        <v>678</v>
      </c>
      <c r="B74" s="261" t="s">
        <v>679</v>
      </c>
    </row>
    <row r="75" ht="15.75" customHeight="1">
      <c r="A75" s="260" t="s">
        <v>680</v>
      </c>
      <c r="B75" s="261" t="s">
        <v>681</v>
      </c>
    </row>
    <row r="76" ht="15.75" customHeight="1">
      <c r="A76" s="260" t="s">
        <v>682</v>
      </c>
      <c r="B76" s="261" t="s">
        <v>683</v>
      </c>
    </row>
    <row r="77" ht="15.75" customHeight="1">
      <c r="A77" s="260" t="s">
        <v>684</v>
      </c>
      <c r="B77" s="261" t="s">
        <v>685</v>
      </c>
    </row>
    <row r="78" ht="15.75" customHeight="1">
      <c r="A78" s="260" t="s">
        <v>686</v>
      </c>
      <c r="B78" s="261" t="s">
        <v>687</v>
      </c>
    </row>
    <row r="79" ht="15.75" customHeight="1">
      <c r="A79" s="260" t="s">
        <v>688</v>
      </c>
      <c r="B79" s="261" t="s">
        <v>689</v>
      </c>
    </row>
    <row r="80" ht="15.75" customHeight="1">
      <c r="A80" s="260" t="s">
        <v>690</v>
      </c>
      <c r="B80" s="261" t="s">
        <v>691</v>
      </c>
    </row>
    <row r="81" ht="15.75" customHeight="1">
      <c r="A81" s="260" t="s">
        <v>692</v>
      </c>
      <c r="B81" s="261" t="s">
        <v>693</v>
      </c>
    </row>
    <row r="82" ht="15.75" customHeight="1">
      <c r="A82" s="260" t="s">
        <v>694</v>
      </c>
      <c r="B82" s="261" t="s">
        <v>695</v>
      </c>
    </row>
    <row r="83" ht="15.75" customHeight="1">
      <c r="A83" s="260" t="s">
        <v>696</v>
      </c>
      <c r="B83" s="261" t="s">
        <v>697</v>
      </c>
    </row>
    <row r="84" ht="15.75" customHeight="1">
      <c r="A84" s="260" t="s">
        <v>698</v>
      </c>
      <c r="B84" s="261" t="s">
        <v>699</v>
      </c>
    </row>
    <row r="85" ht="15.75" customHeight="1">
      <c r="A85" s="260" t="s">
        <v>700</v>
      </c>
      <c r="B85" s="261" t="s">
        <v>701</v>
      </c>
    </row>
    <row r="86" ht="15.75" customHeight="1">
      <c r="A86" s="260" t="s">
        <v>702</v>
      </c>
      <c r="B86" s="261" t="s">
        <v>703</v>
      </c>
    </row>
    <row r="87" ht="15.75" customHeight="1">
      <c r="A87" s="260" t="s">
        <v>704</v>
      </c>
      <c r="B87" s="261" t="s">
        <v>705</v>
      </c>
    </row>
    <row r="88" ht="15.75" customHeight="1">
      <c r="A88" s="260" t="s">
        <v>706</v>
      </c>
      <c r="B88" s="261" t="s">
        <v>707</v>
      </c>
    </row>
    <row r="89" ht="15.75" customHeight="1">
      <c r="A89" s="260" t="s">
        <v>708</v>
      </c>
      <c r="B89" s="261" t="s">
        <v>709</v>
      </c>
    </row>
    <row r="90" ht="15.75" customHeight="1">
      <c r="A90" s="260" t="s">
        <v>710</v>
      </c>
      <c r="B90" s="261" t="s">
        <v>711</v>
      </c>
    </row>
    <row r="91" ht="15.75" customHeight="1">
      <c r="A91" s="260" t="s">
        <v>712</v>
      </c>
      <c r="B91" s="261" t="s">
        <v>713</v>
      </c>
    </row>
    <row r="92" ht="15.75" customHeight="1">
      <c r="A92" s="260" t="s">
        <v>714</v>
      </c>
      <c r="B92" s="261" t="s">
        <v>715</v>
      </c>
    </row>
    <row r="93" ht="15.75" customHeight="1">
      <c r="A93" s="260" t="s">
        <v>716</v>
      </c>
      <c r="B93" s="261" t="s">
        <v>717</v>
      </c>
    </row>
    <row r="94" ht="15.75" customHeight="1">
      <c r="A94" s="260" t="s">
        <v>718</v>
      </c>
      <c r="B94" s="261" t="s">
        <v>719</v>
      </c>
    </row>
    <row r="95" ht="15.75" customHeight="1">
      <c r="A95" s="260" t="s">
        <v>720</v>
      </c>
      <c r="B95" s="261" t="s">
        <v>721</v>
      </c>
    </row>
    <row r="96" ht="15.75" customHeight="1">
      <c r="A96" s="260" t="s">
        <v>722</v>
      </c>
      <c r="B96" s="261" t="s">
        <v>723</v>
      </c>
    </row>
    <row r="97" ht="15.75" customHeight="1">
      <c r="A97" s="260" t="s">
        <v>724</v>
      </c>
      <c r="B97" s="261" t="s">
        <v>725</v>
      </c>
    </row>
    <row r="98" ht="15.75" customHeight="1">
      <c r="A98" s="260" t="s">
        <v>726</v>
      </c>
      <c r="B98" s="261" t="s">
        <v>727</v>
      </c>
    </row>
    <row r="99" ht="15.75" customHeight="1">
      <c r="A99" s="260" t="s">
        <v>728</v>
      </c>
      <c r="B99" s="261" t="s">
        <v>729</v>
      </c>
    </row>
    <row r="100" ht="15.75" customHeight="1">
      <c r="A100" s="260" t="s">
        <v>730</v>
      </c>
      <c r="B100" s="261" t="s">
        <v>731</v>
      </c>
    </row>
    <row r="101" ht="15.75" customHeight="1">
      <c r="A101" s="260" t="s">
        <v>732</v>
      </c>
      <c r="B101" s="261" t="s">
        <v>733</v>
      </c>
    </row>
    <row r="102" ht="15.75" customHeight="1">
      <c r="A102" s="260" t="s">
        <v>734</v>
      </c>
      <c r="B102" s="261" t="s">
        <v>735</v>
      </c>
    </row>
    <row r="103" ht="15.75" customHeight="1">
      <c r="A103" s="260" t="s">
        <v>736</v>
      </c>
      <c r="B103" s="261" t="s">
        <v>737</v>
      </c>
    </row>
    <row r="104" ht="15.75" customHeight="1">
      <c r="A104" s="260" t="s">
        <v>738</v>
      </c>
      <c r="B104" s="261" t="s">
        <v>739</v>
      </c>
    </row>
    <row r="105" ht="15.75" customHeight="1">
      <c r="A105" s="260" t="s">
        <v>740</v>
      </c>
      <c r="B105" s="261" t="s">
        <v>741</v>
      </c>
    </row>
    <row r="106" ht="15.75" customHeight="1">
      <c r="A106" s="260" t="s">
        <v>742</v>
      </c>
      <c r="B106" s="261" t="s">
        <v>743</v>
      </c>
    </row>
    <row r="107" ht="15.75" customHeight="1">
      <c r="A107" s="260" t="s">
        <v>744</v>
      </c>
      <c r="B107" s="261" t="s">
        <v>745</v>
      </c>
    </row>
    <row r="108" ht="15.75" customHeight="1">
      <c r="A108" s="260" t="s">
        <v>746</v>
      </c>
      <c r="B108" s="261" t="s">
        <v>747</v>
      </c>
    </row>
    <row r="109" ht="15.75" customHeight="1">
      <c r="A109" s="260" t="s">
        <v>748</v>
      </c>
      <c r="B109" s="261" t="s">
        <v>749</v>
      </c>
    </row>
    <row r="110" ht="15.75" customHeight="1">
      <c r="A110" s="260" t="s">
        <v>750</v>
      </c>
      <c r="B110" s="261" t="s">
        <v>751</v>
      </c>
    </row>
    <row r="111" ht="15.75" customHeight="1">
      <c r="A111" s="260" t="s">
        <v>752</v>
      </c>
      <c r="B111" s="261" t="s">
        <v>753</v>
      </c>
    </row>
    <row r="112" ht="15.75" customHeight="1">
      <c r="A112" s="260" t="s">
        <v>754</v>
      </c>
      <c r="B112" s="261" t="s">
        <v>755</v>
      </c>
    </row>
    <row r="113" ht="15.75" customHeight="1">
      <c r="A113" s="260" t="s">
        <v>756</v>
      </c>
      <c r="B113" s="261" t="s">
        <v>757</v>
      </c>
    </row>
    <row r="114" ht="15.75" customHeight="1">
      <c r="A114" s="260" t="s">
        <v>758</v>
      </c>
      <c r="B114" s="261" t="s">
        <v>759</v>
      </c>
    </row>
    <row r="115" ht="15.75" customHeight="1">
      <c r="A115" s="262" t="s">
        <v>760</v>
      </c>
      <c r="B115" s="13" t="s">
        <v>761</v>
      </c>
    </row>
    <row r="116" ht="15.75" customHeight="1">
      <c r="A116" s="122" t="s">
        <v>762</v>
      </c>
      <c r="B116" s="13" t="s">
        <v>763</v>
      </c>
    </row>
    <row r="117" ht="15.75" customHeight="1">
      <c r="A117" s="263" t="s">
        <v>764</v>
      </c>
      <c r="B117" s="13" t="s">
        <v>765</v>
      </c>
    </row>
    <row r="118" ht="15.75" customHeight="1">
      <c r="A118" s="263" t="s">
        <v>766</v>
      </c>
      <c r="B118" s="13" t="s">
        <v>767</v>
      </c>
    </row>
    <row r="119" ht="15.75" customHeight="1">
      <c r="A119" s="122" t="s">
        <v>768</v>
      </c>
      <c r="B119" s="264" t="s">
        <v>769</v>
      </c>
    </row>
    <row r="120" ht="15.75" customHeight="1">
      <c r="A120" s="122" t="s">
        <v>770</v>
      </c>
      <c r="B120" s="264" t="s">
        <v>771</v>
      </c>
    </row>
    <row r="121" ht="15.75" customHeight="1">
      <c r="A121" s="122" t="s">
        <v>772</v>
      </c>
      <c r="B121" s="264" t="s">
        <v>773</v>
      </c>
    </row>
    <row r="122" ht="15.75" customHeight="1">
      <c r="A122" s="122" t="s">
        <v>774</v>
      </c>
      <c r="B122" s="264" t="s">
        <v>775</v>
      </c>
    </row>
    <row r="123" ht="15.75" customHeight="1">
      <c r="A123" s="122" t="s">
        <v>776</v>
      </c>
      <c r="B123" s="264" t="s">
        <v>777</v>
      </c>
    </row>
    <row r="124" ht="15.75" customHeight="1">
      <c r="A124" s="122" t="s">
        <v>778</v>
      </c>
      <c r="B124" s="264" t="s">
        <v>779</v>
      </c>
    </row>
    <row r="125" ht="15.75" customHeight="1">
      <c r="A125" s="122" t="s">
        <v>780</v>
      </c>
      <c r="B125" s="264" t="s">
        <v>781</v>
      </c>
    </row>
    <row r="126" ht="15.75" customHeight="1">
      <c r="A126" s="122" t="s">
        <v>782</v>
      </c>
      <c r="B126" s="264" t="s">
        <v>783</v>
      </c>
    </row>
    <row r="127" ht="15.75" customHeight="1">
      <c r="A127" s="122" t="s">
        <v>784</v>
      </c>
      <c r="B127" s="264" t="s">
        <v>785</v>
      </c>
    </row>
    <row r="128" ht="15.75" customHeight="1">
      <c r="A128" s="122" t="s">
        <v>786</v>
      </c>
      <c r="B128" s="264" t="s">
        <v>787</v>
      </c>
    </row>
    <row r="129" ht="15.75" customHeight="1">
      <c r="A129" s="122" t="s">
        <v>788</v>
      </c>
      <c r="B129" s="264" t="s">
        <v>789</v>
      </c>
    </row>
    <row r="130" ht="15.75" customHeight="1">
      <c r="A130" s="122" t="s">
        <v>790</v>
      </c>
      <c r="B130" s="264" t="s">
        <v>791</v>
      </c>
    </row>
    <row r="131" ht="15.75" customHeight="1">
      <c r="A131" s="122" t="s">
        <v>792</v>
      </c>
      <c r="B131" s="264" t="s">
        <v>793</v>
      </c>
    </row>
    <row r="132" ht="15.75" customHeight="1">
      <c r="A132" s="122" t="s">
        <v>794</v>
      </c>
      <c r="B132" s="264" t="s">
        <v>795</v>
      </c>
    </row>
    <row r="133" ht="15.75" customHeight="1">
      <c r="A133" s="122" t="s">
        <v>796</v>
      </c>
      <c r="B133" s="264" t="s">
        <v>797</v>
      </c>
    </row>
    <row r="134" ht="15.75" customHeight="1">
      <c r="A134" s="122" t="s">
        <v>798</v>
      </c>
      <c r="B134" s="264" t="s">
        <v>799</v>
      </c>
    </row>
    <row r="135" ht="15.75" customHeight="1">
      <c r="A135" s="122" t="s">
        <v>800</v>
      </c>
      <c r="B135" s="264" t="s">
        <v>801</v>
      </c>
    </row>
    <row r="136" ht="15.75" customHeight="1">
      <c r="A136" s="122" t="s">
        <v>802</v>
      </c>
      <c r="B136" s="264" t="s">
        <v>803</v>
      </c>
    </row>
    <row r="137" ht="15.75" customHeight="1">
      <c r="A137" s="122" t="s">
        <v>804</v>
      </c>
      <c r="B137" s="264" t="s">
        <v>805</v>
      </c>
    </row>
    <row r="138" ht="15.75" customHeight="1">
      <c r="A138" s="122" t="s">
        <v>806</v>
      </c>
      <c r="B138" s="264" t="s">
        <v>807</v>
      </c>
    </row>
    <row r="139" ht="15.75" customHeight="1">
      <c r="A139" s="265" t="s">
        <v>808</v>
      </c>
      <c r="B139" s="265" t="s">
        <v>809</v>
      </c>
    </row>
    <row r="140" ht="15.75" customHeight="1">
      <c r="A140" s="265" t="s">
        <v>810</v>
      </c>
      <c r="B140" s="265" t="s">
        <v>811</v>
      </c>
    </row>
    <row r="141" ht="15.75" customHeight="1">
      <c r="A141" s="265" t="s">
        <v>812</v>
      </c>
      <c r="B141" s="265" t="s">
        <v>813</v>
      </c>
    </row>
    <row r="142" ht="15.75" customHeight="1">
      <c r="A142" s="265" t="s">
        <v>814</v>
      </c>
      <c r="B142" s="265" t="s">
        <v>815</v>
      </c>
    </row>
    <row r="143" ht="15.75" customHeight="1">
      <c r="A143" s="265" t="s">
        <v>816</v>
      </c>
      <c r="B143" s="265" t="s">
        <v>817</v>
      </c>
    </row>
    <row r="144" ht="15.75" customHeight="1">
      <c r="A144" s="265" t="s">
        <v>818</v>
      </c>
      <c r="B144" s="265" t="s">
        <v>819</v>
      </c>
    </row>
    <row r="145" ht="15.75" customHeight="1">
      <c r="A145" s="265" t="s">
        <v>820</v>
      </c>
      <c r="B145" s="265" t="s">
        <v>821</v>
      </c>
    </row>
    <row r="146" ht="15.75" customHeight="1">
      <c r="A146" s="265" t="s">
        <v>822</v>
      </c>
      <c r="B146" s="265" t="s">
        <v>823</v>
      </c>
    </row>
    <row r="147" ht="15.75" customHeight="1">
      <c r="A147" s="265" t="s">
        <v>824</v>
      </c>
      <c r="B147" s="265" t="s">
        <v>825</v>
      </c>
    </row>
    <row r="148" ht="15.75" customHeight="1">
      <c r="A148" s="265" t="s">
        <v>826</v>
      </c>
      <c r="B148" s="265" t="s">
        <v>827</v>
      </c>
    </row>
    <row r="149" ht="15.75" customHeight="1">
      <c r="A149" s="265" t="s">
        <v>828</v>
      </c>
      <c r="B149" s="265" t="s">
        <v>829</v>
      </c>
    </row>
    <row r="150" ht="15.75" customHeight="1">
      <c r="A150" s="265" t="s">
        <v>830</v>
      </c>
      <c r="B150" s="265" t="s">
        <v>831</v>
      </c>
    </row>
    <row r="151" ht="15.75" customHeight="1">
      <c r="A151" s="265" t="s">
        <v>832</v>
      </c>
      <c r="B151" s="265" t="s">
        <v>833</v>
      </c>
    </row>
    <row r="152" ht="15.75" customHeight="1">
      <c r="A152" s="265" t="s">
        <v>834</v>
      </c>
      <c r="B152" s="265" t="s">
        <v>835</v>
      </c>
    </row>
    <row r="153" ht="15.75" customHeight="1">
      <c r="A153" s="265" t="s">
        <v>836</v>
      </c>
      <c r="B153" s="265" t="s">
        <v>837</v>
      </c>
    </row>
    <row r="154" ht="15.75" customHeight="1">
      <c r="A154" s="265" t="s">
        <v>838</v>
      </c>
      <c r="B154" s="265" t="s">
        <v>839</v>
      </c>
    </row>
    <row r="155" ht="15.75" customHeight="1">
      <c r="A155" s="265" t="s">
        <v>840</v>
      </c>
      <c r="B155" s="265" t="s">
        <v>841</v>
      </c>
    </row>
    <row r="156" ht="15.75" customHeight="1">
      <c r="A156" s="265" t="s">
        <v>842</v>
      </c>
      <c r="B156" s="265" t="s">
        <v>843</v>
      </c>
    </row>
    <row r="157" ht="15.75" customHeight="1">
      <c r="A157" s="265" t="s">
        <v>844</v>
      </c>
      <c r="B157" s="265" t="s">
        <v>845</v>
      </c>
    </row>
    <row r="158" ht="15.75" customHeight="1">
      <c r="A158" s="265" t="s">
        <v>846</v>
      </c>
      <c r="B158" s="265" t="s">
        <v>847</v>
      </c>
    </row>
    <row r="159" ht="15.75" customHeight="1">
      <c r="A159" s="265" t="s">
        <v>848</v>
      </c>
      <c r="B159" s="265" t="s">
        <v>849</v>
      </c>
    </row>
    <row r="160" ht="15.75" customHeight="1">
      <c r="A160" s="265" t="s">
        <v>850</v>
      </c>
      <c r="B160" s="265" t="s">
        <v>851</v>
      </c>
    </row>
    <row r="161" ht="15.75" customHeight="1">
      <c r="A161" s="265" t="s">
        <v>852</v>
      </c>
      <c r="B161" s="265" t="s">
        <v>853</v>
      </c>
    </row>
    <row r="162" ht="15.75" customHeight="1">
      <c r="A162" s="265" t="s">
        <v>854</v>
      </c>
      <c r="B162" s="265" t="s">
        <v>855</v>
      </c>
    </row>
    <row r="163" ht="15.75" customHeight="1">
      <c r="A163" s="265" t="s">
        <v>856</v>
      </c>
      <c r="B163" s="265" t="s">
        <v>857</v>
      </c>
    </row>
    <row r="164" ht="15.75" customHeight="1">
      <c r="A164" s="265" t="s">
        <v>858</v>
      </c>
      <c r="B164" s="265" t="s">
        <v>859</v>
      </c>
    </row>
    <row r="165" ht="15.75" customHeight="1">
      <c r="A165" s="265" t="s">
        <v>860</v>
      </c>
      <c r="B165" s="265" t="s">
        <v>861</v>
      </c>
    </row>
    <row r="166" ht="15.75" customHeight="1">
      <c r="A166" s="265" t="s">
        <v>862</v>
      </c>
      <c r="B166" s="265" t="s">
        <v>863</v>
      </c>
    </row>
    <row r="167" ht="15.75" customHeight="1">
      <c r="A167" s="265" t="s">
        <v>864</v>
      </c>
      <c r="B167" s="265" t="s">
        <v>865</v>
      </c>
    </row>
    <row r="168" ht="15.75" customHeight="1">
      <c r="A168" s="265" t="s">
        <v>866</v>
      </c>
      <c r="B168" s="265" t="s">
        <v>867</v>
      </c>
    </row>
    <row r="169" ht="15.75" customHeight="1">
      <c r="A169" s="265" t="s">
        <v>868</v>
      </c>
      <c r="B169" s="265" t="s">
        <v>869</v>
      </c>
    </row>
    <row r="170" ht="15.75" customHeight="1">
      <c r="A170" s="265" t="s">
        <v>870</v>
      </c>
      <c r="B170" s="265" t="s">
        <v>871</v>
      </c>
    </row>
    <row r="171" ht="15.75" customHeight="1">
      <c r="A171" s="265" t="s">
        <v>872</v>
      </c>
      <c r="B171" s="265" t="s">
        <v>873</v>
      </c>
    </row>
    <row r="172" ht="15.75" customHeight="1">
      <c r="A172" s="265" t="s">
        <v>874</v>
      </c>
      <c r="B172" s="265" t="s">
        <v>875</v>
      </c>
    </row>
    <row r="173" ht="15.75" customHeight="1">
      <c r="A173" s="265" t="s">
        <v>876</v>
      </c>
      <c r="B173" s="265" t="s">
        <v>877</v>
      </c>
    </row>
    <row r="174" ht="15.75" customHeight="1">
      <c r="A174" s="265" t="s">
        <v>878</v>
      </c>
      <c r="B174" s="265" t="s">
        <v>879</v>
      </c>
    </row>
    <row r="175" ht="15.75" customHeight="1">
      <c r="A175" s="265" t="s">
        <v>880</v>
      </c>
      <c r="B175" s="265" t="s">
        <v>881</v>
      </c>
    </row>
    <row r="176" ht="15.75" customHeight="1">
      <c r="A176" s="265" t="s">
        <v>882</v>
      </c>
      <c r="B176" s="265" t="s">
        <v>883</v>
      </c>
    </row>
    <row r="177" ht="15.75" customHeight="1">
      <c r="A177" s="265" t="s">
        <v>884</v>
      </c>
      <c r="B177" s="265" t="s">
        <v>885</v>
      </c>
    </row>
    <row r="178" ht="15.75" customHeight="1">
      <c r="A178" s="265" t="s">
        <v>886</v>
      </c>
      <c r="B178" s="265" t="s">
        <v>887</v>
      </c>
    </row>
    <row r="179" ht="15.75" customHeight="1">
      <c r="A179" s="265" t="s">
        <v>888</v>
      </c>
      <c r="B179" s="265" t="s">
        <v>889</v>
      </c>
    </row>
    <row r="180" ht="15.75" customHeight="1">
      <c r="A180" s="265" t="s">
        <v>890</v>
      </c>
      <c r="B180" s="265" t="s">
        <v>891</v>
      </c>
    </row>
    <row r="181" ht="15.75" customHeight="1">
      <c r="A181" s="265" t="s">
        <v>892</v>
      </c>
      <c r="B181" s="265" t="s">
        <v>893</v>
      </c>
    </row>
    <row r="182" ht="15.75" customHeight="1">
      <c r="A182" s="265" t="s">
        <v>894</v>
      </c>
      <c r="B182" s="265" t="s">
        <v>895</v>
      </c>
    </row>
    <row r="183" ht="15.75" customHeight="1">
      <c r="A183" s="265" t="s">
        <v>896</v>
      </c>
      <c r="B183" s="265" t="s">
        <v>897</v>
      </c>
    </row>
    <row r="184" ht="15.75" customHeight="1">
      <c r="A184" s="265" t="s">
        <v>898</v>
      </c>
      <c r="B184" s="265" t="s">
        <v>899</v>
      </c>
    </row>
    <row r="185" ht="15.75" customHeight="1">
      <c r="A185" s="265" t="s">
        <v>900</v>
      </c>
      <c r="B185" s="265" t="s">
        <v>901</v>
      </c>
    </row>
    <row r="186" ht="15.75" customHeight="1">
      <c r="A186" s="265" t="s">
        <v>902</v>
      </c>
      <c r="B186" s="265" t="s">
        <v>903</v>
      </c>
    </row>
    <row r="187" ht="15.75" customHeight="1">
      <c r="A187" s="265" t="s">
        <v>904</v>
      </c>
      <c r="B187" s="265" t="s">
        <v>905</v>
      </c>
    </row>
    <row r="188" ht="15.75" customHeight="1">
      <c r="A188" s="265" t="s">
        <v>906</v>
      </c>
      <c r="B188" s="265" t="s">
        <v>907</v>
      </c>
    </row>
    <row r="189" ht="15.75" customHeight="1">
      <c r="A189" s="265" t="s">
        <v>908</v>
      </c>
      <c r="B189" s="265" t="s">
        <v>909</v>
      </c>
    </row>
    <row r="190" ht="15.75" customHeight="1">
      <c r="A190" s="265" t="s">
        <v>910</v>
      </c>
      <c r="B190" s="265" t="s">
        <v>911</v>
      </c>
    </row>
    <row r="191" ht="15.75" customHeight="1">
      <c r="A191" s="265" t="s">
        <v>912</v>
      </c>
      <c r="B191" s="265" t="s">
        <v>913</v>
      </c>
    </row>
    <row r="192" ht="15.75" customHeight="1">
      <c r="A192" s="265" t="s">
        <v>914</v>
      </c>
      <c r="B192" s="265" t="s">
        <v>915</v>
      </c>
    </row>
    <row r="193" ht="15.75" customHeight="1">
      <c r="A193" s="265" t="s">
        <v>916</v>
      </c>
      <c r="B193" s="265" t="s">
        <v>917</v>
      </c>
    </row>
    <row r="194" ht="15.75" customHeight="1">
      <c r="A194" s="265" t="s">
        <v>918</v>
      </c>
      <c r="B194" s="265" t="s">
        <v>919</v>
      </c>
    </row>
    <row r="195" ht="15.75" customHeight="1">
      <c r="A195" s="265" t="s">
        <v>920</v>
      </c>
      <c r="B195" s="265" t="s">
        <v>921</v>
      </c>
    </row>
    <row r="196" ht="15.75" customHeight="1">
      <c r="A196" s="265" t="s">
        <v>922</v>
      </c>
      <c r="B196" s="265" t="s">
        <v>923</v>
      </c>
    </row>
    <row r="197" ht="15.75" customHeight="1">
      <c r="A197" s="265" t="s">
        <v>924</v>
      </c>
      <c r="B197" s="265" t="s">
        <v>925</v>
      </c>
    </row>
    <row r="198" ht="15.75" customHeight="1">
      <c r="A198" s="265" t="s">
        <v>926</v>
      </c>
      <c r="B198" s="265" t="s">
        <v>927</v>
      </c>
    </row>
    <row r="199" ht="15.75" customHeight="1">
      <c r="A199" s="265" t="s">
        <v>928</v>
      </c>
      <c r="B199" s="265" t="s">
        <v>929</v>
      </c>
    </row>
    <row r="200" ht="15.75" customHeight="1">
      <c r="A200" s="265" t="s">
        <v>930</v>
      </c>
      <c r="B200" s="265" t="s">
        <v>931</v>
      </c>
    </row>
    <row r="201" ht="15.75" customHeight="1">
      <c r="A201" s="265" t="s">
        <v>932</v>
      </c>
      <c r="B201" s="265" t="s">
        <v>933</v>
      </c>
    </row>
    <row r="202" ht="15.75" customHeight="1">
      <c r="A202" s="265" t="s">
        <v>934</v>
      </c>
      <c r="B202" s="265" t="s">
        <v>935</v>
      </c>
    </row>
    <row r="203" ht="15.75" customHeight="1">
      <c r="A203" s="265" t="s">
        <v>936</v>
      </c>
      <c r="B203" s="265" t="s">
        <v>937</v>
      </c>
    </row>
    <row r="204" ht="15.75" customHeight="1">
      <c r="A204" s="265" t="s">
        <v>938</v>
      </c>
      <c r="B204" s="265" t="s">
        <v>939</v>
      </c>
    </row>
    <row r="205" ht="15.75" customHeight="1">
      <c r="A205" s="265" t="s">
        <v>940</v>
      </c>
      <c r="B205" s="265" t="s">
        <v>941</v>
      </c>
    </row>
    <row r="206" ht="15.75" customHeight="1">
      <c r="A206" s="265" t="s">
        <v>942</v>
      </c>
      <c r="B206" s="265" t="s">
        <v>943</v>
      </c>
    </row>
    <row r="207" ht="15.75" customHeight="1">
      <c r="A207" s="265" t="s">
        <v>944</v>
      </c>
      <c r="B207" s="265" t="s">
        <v>945</v>
      </c>
    </row>
    <row r="208" ht="15.75" customHeight="1">
      <c r="A208" s="265" t="s">
        <v>946</v>
      </c>
      <c r="B208" s="265" t="s">
        <v>947</v>
      </c>
    </row>
    <row r="209" ht="15.75" customHeight="1">
      <c r="A209" s="265" t="s">
        <v>948</v>
      </c>
      <c r="B209" s="265" t="s">
        <v>949</v>
      </c>
    </row>
    <row r="210" ht="15.75" customHeight="1">
      <c r="A210" s="265" t="s">
        <v>950</v>
      </c>
      <c r="B210" s="265" t="s">
        <v>951</v>
      </c>
    </row>
    <row r="211" ht="15.75" customHeight="1">
      <c r="A211" s="265" t="s">
        <v>952</v>
      </c>
      <c r="B211" s="265" t="s">
        <v>953</v>
      </c>
    </row>
    <row r="212" ht="15.75" customHeight="1">
      <c r="A212" s="265" t="s">
        <v>954</v>
      </c>
      <c r="B212" s="265" t="s">
        <v>955</v>
      </c>
    </row>
    <row r="213" ht="15.75" customHeight="1">
      <c r="A213" s="265" t="s">
        <v>956</v>
      </c>
      <c r="B213" s="265" t="s">
        <v>957</v>
      </c>
    </row>
    <row r="214" ht="15.75" customHeight="1">
      <c r="A214" s="265" t="s">
        <v>958</v>
      </c>
      <c r="B214" s="265" t="s">
        <v>959</v>
      </c>
    </row>
    <row r="215" ht="15.75" customHeight="1">
      <c r="A215" s="265" t="s">
        <v>960</v>
      </c>
      <c r="B215" s="265" t="s">
        <v>961</v>
      </c>
    </row>
    <row r="216" ht="15.75" customHeight="1">
      <c r="A216" s="265" t="s">
        <v>962</v>
      </c>
      <c r="B216" s="265" t="s">
        <v>963</v>
      </c>
    </row>
    <row r="217" ht="15.75" customHeight="1">
      <c r="A217" s="265" t="s">
        <v>964</v>
      </c>
      <c r="B217" s="265" t="s">
        <v>965</v>
      </c>
    </row>
    <row r="218" ht="15.75" customHeight="1">
      <c r="A218" s="265" t="s">
        <v>966</v>
      </c>
      <c r="B218" s="265" t="s">
        <v>967</v>
      </c>
    </row>
    <row r="219" ht="15.75" customHeight="1">
      <c r="A219" s="265" t="s">
        <v>968</v>
      </c>
      <c r="B219" s="265" t="s">
        <v>969</v>
      </c>
    </row>
    <row r="220" ht="15.75" customHeight="1">
      <c r="A220" s="265" t="s">
        <v>970</v>
      </c>
      <c r="B220" s="265" t="s">
        <v>971</v>
      </c>
    </row>
    <row r="221" ht="15.75" customHeight="1">
      <c r="A221" s="265" t="s">
        <v>972</v>
      </c>
      <c r="B221" s="265" t="s">
        <v>973</v>
      </c>
    </row>
    <row r="222" ht="15.75" customHeight="1">
      <c r="A222" s="265" t="s">
        <v>974</v>
      </c>
      <c r="B222" s="265" t="s">
        <v>975</v>
      </c>
    </row>
    <row r="223" ht="15.75" customHeight="1">
      <c r="A223" s="265" t="s">
        <v>976</v>
      </c>
      <c r="B223" s="265" t="s">
        <v>977</v>
      </c>
    </row>
    <row r="224" ht="15.75" customHeight="1">
      <c r="A224" s="265" t="s">
        <v>978</v>
      </c>
      <c r="B224" s="265" t="s">
        <v>979</v>
      </c>
    </row>
    <row r="225" ht="15.75" customHeight="1">
      <c r="A225" s="265" t="s">
        <v>980</v>
      </c>
      <c r="B225" s="265" t="s">
        <v>981</v>
      </c>
    </row>
    <row r="226" ht="15.75" customHeight="1">
      <c r="A226" s="265" t="s">
        <v>982</v>
      </c>
      <c r="B226" s="265" t="s">
        <v>983</v>
      </c>
    </row>
    <row r="227" ht="15.75" customHeight="1">
      <c r="A227" s="265" t="s">
        <v>984</v>
      </c>
      <c r="B227" s="265" t="s">
        <v>985</v>
      </c>
    </row>
    <row r="228" ht="15.75" customHeight="1">
      <c r="A228" s="265" t="s">
        <v>986</v>
      </c>
      <c r="B228" s="265" t="s">
        <v>987</v>
      </c>
    </row>
    <row r="229" ht="15.75" customHeight="1">
      <c r="A229" s="265" t="s">
        <v>988</v>
      </c>
      <c r="B229" s="265" t="s">
        <v>989</v>
      </c>
    </row>
    <row r="230" ht="15.75" customHeight="1">
      <c r="A230" s="265" t="s">
        <v>990</v>
      </c>
      <c r="B230" s="265" t="s">
        <v>991</v>
      </c>
    </row>
    <row r="231" ht="15.75" customHeight="1">
      <c r="A231" s="265" t="s">
        <v>992</v>
      </c>
      <c r="B231" s="265" t="s">
        <v>993</v>
      </c>
    </row>
    <row r="232" ht="15.75" customHeight="1">
      <c r="A232" s="265" t="s">
        <v>994</v>
      </c>
      <c r="B232" s="265" t="s">
        <v>995</v>
      </c>
    </row>
    <row r="233" ht="15.75" customHeight="1">
      <c r="A233" s="265" t="s">
        <v>996</v>
      </c>
      <c r="B233" s="265" t="s">
        <v>997</v>
      </c>
    </row>
    <row r="234" ht="15.75" customHeight="1">
      <c r="A234" s="265" t="s">
        <v>998</v>
      </c>
      <c r="B234" s="265" t="s">
        <v>999</v>
      </c>
    </row>
    <row r="235" ht="15.75" customHeight="1">
      <c r="A235" s="265" t="s">
        <v>1000</v>
      </c>
      <c r="B235" s="265" t="s">
        <v>1001</v>
      </c>
    </row>
    <row r="236" ht="15.75" customHeight="1">
      <c r="A236" s="265" t="s">
        <v>1002</v>
      </c>
      <c r="B236" s="265" t="s">
        <v>1003</v>
      </c>
    </row>
    <row r="237" ht="15.75" customHeight="1">
      <c r="A237" s="122" t="s">
        <v>1004</v>
      </c>
      <c r="B237" s="264" t="s">
        <v>1005</v>
      </c>
    </row>
    <row r="238" ht="15.75" customHeight="1">
      <c r="A238" s="122" t="s">
        <v>1006</v>
      </c>
      <c r="B238" s="264" t="s">
        <v>1007</v>
      </c>
    </row>
    <row r="239" ht="15.75" customHeight="1">
      <c r="A239" s="122" t="s">
        <v>1008</v>
      </c>
      <c r="B239" s="264" t="s">
        <v>1009</v>
      </c>
    </row>
    <row r="240" ht="15.75" customHeight="1">
      <c r="A240" s="122" t="s">
        <v>1010</v>
      </c>
      <c r="B240" s="264" t="s">
        <v>1011</v>
      </c>
    </row>
    <row r="241" ht="15.75" customHeight="1">
      <c r="A241" s="122" t="s">
        <v>1012</v>
      </c>
      <c r="B241" s="264" t="s">
        <v>1013</v>
      </c>
    </row>
    <row r="242" ht="15.75" customHeight="1">
      <c r="A242" s="122" t="s">
        <v>1014</v>
      </c>
      <c r="B242" s="264" t="s">
        <v>1015</v>
      </c>
    </row>
    <row r="243" ht="15.75" customHeight="1">
      <c r="A243" s="122" t="s">
        <v>1016</v>
      </c>
      <c r="B243" s="264" t="s">
        <v>1017</v>
      </c>
    </row>
    <row r="244" ht="15.75" customHeight="1">
      <c r="A244" s="122" t="s">
        <v>1018</v>
      </c>
      <c r="B244" s="264" t="s">
        <v>1019</v>
      </c>
    </row>
    <row r="245" ht="15.75" customHeight="1">
      <c r="A245" s="122" t="s">
        <v>1020</v>
      </c>
      <c r="B245" s="264" t="s">
        <v>1021</v>
      </c>
    </row>
    <row r="246" ht="15.75" customHeight="1">
      <c r="A246" s="122" t="s">
        <v>1022</v>
      </c>
      <c r="B246" s="264" t="s">
        <v>1023</v>
      </c>
    </row>
    <row r="247" ht="15.75" customHeight="1">
      <c r="A247" s="122" t="s">
        <v>1024</v>
      </c>
      <c r="B247" s="264" t="s">
        <v>1025</v>
      </c>
    </row>
    <row r="248" ht="15.75" customHeight="1">
      <c r="A248" s="122" t="s">
        <v>1026</v>
      </c>
      <c r="B248" s="264" t="s">
        <v>1027</v>
      </c>
    </row>
    <row r="249" ht="15.75" customHeight="1">
      <c r="A249" s="122" t="s">
        <v>1028</v>
      </c>
      <c r="B249" s="264" t="s">
        <v>1029</v>
      </c>
    </row>
    <row r="250" ht="15.75" customHeight="1">
      <c r="A250" s="122" t="s">
        <v>1030</v>
      </c>
      <c r="B250" s="264" t="s">
        <v>1031</v>
      </c>
    </row>
    <row r="251" ht="15.75" customHeight="1">
      <c r="A251" s="122" t="s">
        <v>1032</v>
      </c>
      <c r="B251" s="264" t="s">
        <v>1033</v>
      </c>
    </row>
    <row r="252" ht="15.75" customHeight="1">
      <c r="A252" s="122" t="s">
        <v>1034</v>
      </c>
      <c r="B252" s="264" t="s">
        <v>1035</v>
      </c>
    </row>
    <row r="253" ht="15.75" customHeight="1">
      <c r="A253" s="122" t="s">
        <v>1036</v>
      </c>
      <c r="B253" s="264" t="s">
        <v>1037</v>
      </c>
    </row>
    <row r="254" ht="15.75" customHeight="1">
      <c r="A254" s="122" t="s">
        <v>1038</v>
      </c>
      <c r="B254" s="264" t="s">
        <v>1039</v>
      </c>
    </row>
    <row r="255" ht="15.75" customHeight="1">
      <c r="A255" s="122" t="s">
        <v>1040</v>
      </c>
      <c r="B255" s="264" t="s">
        <v>1041</v>
      </c>
    </row>
    <row r="256" ht="15.75" customHeight="1">
      <c r="A256" s="122" t="s">
        <v>1042</v>
      </c>
      <c r="B256" s="264" t="s">
        <v>1043</v>
      </c>
    </row>
    <row r="257" ht="15.75" customHeight="1">
      <c r="A257" s="122" t="s">
        <v>1044</v>
      </c>
      <c r="B257" s="264" t="s">
        <v>1045</v>
      </c>
    </row>
    <row r="258" ht="15.75" customHeight="1">
      <c r="A258" s="122" t="s">
        <v>1046</v>
      </c>
      <c r="B258" s="264" t="s">
        <v>1047</v>
      </c>
    </row>
    <row r="259" ht="15.75" customHeight="1">
      <c r="A259" s="122" t="s">
        <v>1048</v>
      </c>
      <c r="B259" s="264" t="s">
        <v>1049</v>
      </c>
    </row>
    <row r="260" ht="15.75" customHeight="1">
      <c r="A260" s="122" t="s">
        <v>1050</v>
      </c>
      <c r="B260" s="264" t="s">
        <v>1051</v>
      </c>
    </row>
    <row r="261" ht="15.75" customHeight="1">
      <c r="A261" s="122" t="s">
        <v>1052</v>
      </c>
      <c r="B261" s="264" t="s">
        <v>1053</v>
      </c>
    </row>
    <row r="262" ht="15.75" customHeight="1">
      <c r="A262" s="122" t="s">
        <v>1054</v>
      </c>
      <c r="B262" s="264" t="s">
        <v>1055</v>
      </c>
    </row>
    <row r="263" ht="15.75" customHeight="1">
      <c r="A263" s="122" t="s">
        <v>1056</v>
      </c>
      <c r="B263" s="264" t="s">
        <v>1057</v>
      </c>
    </row>
    <row r="264" ht="15.75" customHeight="1">
      <c r="A264" s="122" t="s">
        <v>1058</v>
      </c>
      <c r="B264" s="264" t="s">
        <v>1059</v>
      </c>
    </row>
    <row r="265" ht="15.75" customHeight="1">
      <c r="A265" s="122" t="s">
        <v>1060</v>
      </c>
      <c r="B265" s="264" t="s">
        <v>1061</v>
      </c>
    </row>
    <row r="266" ht="15.75" customHeight="1">
      <c r="A266" s="122" t="s">
        <v>1062</v>
      </c>
      <c r="B266" s="264" t="s">
        <v>1063</v>
      </c>
    </row>
    <row r="267" ht="15.75" customHeight="1">
      <c r="A267" s="122" t="s">
        <v>1064</v>
      </c>
      <c r="B267" s="264" t="s">
        <v>1065</v>
      </c>
    </row>
    <row r="268" ht="15.75" customHeight="1">
      <c r="A268" s="122" t="s">
        <v>1066</v>
      </c>
      <c r="B268" s="264" t="s">
        <v>1067</v>
      </c>
    </row>
    <row r="269" ht="15.75" customHeight="1">
      <c r="A269" s="122" t="s">
        <v>1068</v>
      </c>
      <c r="B269" s="264" t="s">
        <v>1069</v>
      </c>
    </row>
    <row r="270" ht="15.75" customHeight="1">
      <c r="A270" s="122" t="s">
        <v>1070</v>
      </c>
      <c r="B270" s="264" t="s">
        <v>1071</v>
      </c>
    </row>
    <row r="271" ht="15.75" customHeight="1">
      <c r="A271" s="122" t="s">
        <v>1072</v>
      </c>
      <c r="B271" s="264" t="s">
        <v>1073</v>
      </c>
    </row>
    <row r="272" ht="15.75" customHeight="1">
      <c r="A272" s="122" t="s">
        <v>1074</v>
      </c>
      <c r="B272" s="264" t="s">
        <v>1075</v>
      </c>
    </row>
    <row r="273" ht="15.75" customHeight="1">
      <c r="A273" s="122" t="s">
        <v>1076</v>
      </c>
      <c r="B273" s="264" t="s">
        <v>1077</v>
      </c>
    </row>
    <row r="274" ht="15.75" customHeight="1">
      <c r="A274" s="122" t="s">
        <v>1078</v>
      </c>
      <c r="B274" s="264" t="s">
        <v>1079</v>
      </c>
    </row>
    <row r="275" ht="15.75" customHeight="1">
      <c r="A275" s="122" t="s">
        <v>1080</v>
      </c>
      <c r="B275" s="264" t="s">
        <v>1081</v>
      </c>
    </row>
    <row r="276" ht="15.75" customHeight="1">
      <c r="A276" s="122" t="s">
        <v>1082</v>
      </c>
      <c r="B276" s="264" t="s">
        <v>1083</v>
      </c>
    </row>
    <row r="277" ht="15.75" customHeight="1">
      <c r="A277" s="122" t="s">
        <v>1084</v>
      </c>
      <c r="B277" s="264" t="s">
        <v>1085</v>
      </c>
    </row>
    <row r="278" ht="15.75" customHeight="1">
      <c r="A278" s="122" t="s">
        <v>1086</v>
      </c>
      <c r="B278" s="264" t="s">
        <v>1087</v>
      </c>
    </row>
    <row r="279" ht="15.75" customHeight="1">
      <c r="A279" s="122" t="s">
        <v>1088</v>
      </c>
      <c r="B279" s="264" t="s">
        <v>1089</v>
      </c>
    </row>
    <row r="280" ht="15.75" customHeight="1">
      <c r="A280" s="122" t="s">
        <v>1090</v>
      </c>
      <c r="B280" s="264" t="s">
        <v>1091</v>
      </c>
    </row>
    <row r="281" ht="15.75" customHeight="1">
      <c r="A281" s="122" t="s">
        <v>1092</v>
      </c>
      <c r="B281" s="264" t="s">
        <v>1093</v>
      </c>
    </row>
    <row r="282" ht="15.75" customHeight="1">
      <c r="A282" s="122" t="s">
        <v>1094</v>
      </c>
      <c r="B282" s="264" t="s">
        <v>1095</v>
      </c>
    </row>
    <row r="283" ht="15.75" customHeight="1">
      <c r="A283" s="122" t="s">
        <v>1096</v>
      </c>
      <c r="B283" s="264" t="s">
        <v>1097</v>
      </c>
    </row>
    <row r="284" ht="15.75" customHeight="1">
      <c r="A284" s="122" t="s">
        <v>1098</v>
      </c>
      <c r="B284" s="264" t="s">
        <v>1099</v>
      </c>
    </row>
    <row r="285" ht="15.75" customHeight="1">
      <c r="A285" s="122" t="s">
        <v>1100</v>
      </c>
      <c r="B285" s="264" t="s">
        <v>1101</v>
      </c>
    </row>
    <row r="286" ht="15.75" customHeight="1">
      <c r="A286" s="122" t="s">
        <v>1102</v>
      </c>
      <c r="B286" s="264" t="s">
        <v>1103</v>
      </c>
    </row>
    <row r="287" ht="15.75" customHeight="1">
      <c r="A287" s="122" t="s">
        <v>1104</v>
      </c>
      <c r="B287" s="264" t="s">
        <v>1105</v>
      </c>
    </row>
    <row r="288" ht="15.75" customHeight="1">
      <c r="A288" s="122" t="s">
        <v>1106</v>
      </c>
      <c r="B288" s="264" t="s">
        <v>1107</v>
      </c>
    </row>
    <row r="289" ht="15.75" customHeight="1">
      <c r="A289" s="122" t="s">
        <v>1108</v>
      </c>
      <c r="B289" s="264" t="s">
        <v>1109</v>
      </c>
    </row>
    <row r="290" ht="15.75" customHeight="1">
      <c r="A290" s="122" t="s">
        <v>1110</v>
      </c>
      <c r="B290" s="264" t="s">
        <v>1111</v>
      </c>
    </row>
    <row r="291" ht="15.75" customHeight="1">
      <c r="A291" s="122" t="s">
        <v>1112</v>
      </c>
      <c r="B291" s="264" t="s">
        <v>1113</v>
      </c>
    </row>
    <row r="292" ht="15.75" customHeight="1">
      <c r="A292" s="122" t="s">
        <v>1114</v>
      </c>
      <c r="B292" s="264" t="s">
        <v>1115</v>
      </c>
    </row>
    <row r="293" ht="15.75" customHeight="1">
      <c r="A293" s="122" t="s">
        <v>1116</v>
      </c>
      <c r="B293" s="264" t="s">
        <v>1117</v>
      </c>
    </row>
    <row r="294" ht="15.75" customHeight="1">
      <c r="A294" s="122" t="s">
        <v>1118</v>
      </c>
      <c r="B294" s="264" t="s">
        <v>1119</v>
      </c>
    </row>
    <row r="295" ht="15.75" customHeight="1">
      <c r="A295" s="122" t="s">
        <v>1120</v>
      </c>
      <c r="B295" s="264" t="s">
        <v>1121</v>
      </c>
    </row>
    <row r="296" ht="15.75" customHeight="1">
      <c r="A296" s="122" t="s">
        <v>1122</v>
      </c>
      <c r="B296" s="264" t="s">
        <v>1123</v>
      </c>
    </row>
    <row r="297" ht="15.75" customHeight="1">
      <c r="A297" s="122" t="s">
        <v>1124</v>
      </c>
      <c r="B297" s="264" t="s">
        <v>1125</v>
      </c>
    </row>
    <row r="298" ht="15.75" customHeight="1">
      <c r="A298" s="122" t="s">
        <v>1126</v>
      </c>
      <c r="B298" s="264" t="s">
        <v>1127</v>
      </c>
    </row>
    <row r="299" ht="15.75" customHeight="1">
      <c r="A299" s="122" t="s">
        <v>1128</v>
      </c>
      <c r="B299" s="264" t="s">
        <v>1129</v>
      </c>
    </row>
    <row r="300" ht="15.75" customHeight="1">
      <c r="A300" s="122" t="s">
        <v>1130</v>
      </c>
      <c r="B300" s="264" t="s">
        <v>1131</v>
      </c>
    </row>
    <row r="301" ht="15.75" customHeight="1">
      <c r="A301" s="122" t="s">
        <v>1132</v>
      </c>
      <c r="B301" s="264" t="s">
        <v>1133</v>
      </c>
    </row>
    <row r="302" ht="15.75" customHeight="1">
      <c r="A302" s="122" t="s">
        <v>1134</v>
      </c>
      <c r="B302" s="264" t="s">
        <v>1135</v>
      </c>
    </row>
    <row r="303" ht="15.75" customHeight="1">
      <c r="A303" s="122" t="s">
        <v>1136</v>
      </c>
      <c r="B303" s="264" t="s">
        <v>1137</v>
      </c>
    </row>
    <row r="304" ht="15.75" customHeight="1">
      <c r="A304" s="122" t="s">
        <v>1138</v>
      </c>
      <c r="B304" s="264" t="s">
        <v>1139</v>
      </c>
    </row>
    <row r="305" ht="15.75" customHeight="1">
      <c r="A305" s="122" t="s">
        <v>1140</v>
      </c>
      <c r="B305" s="264" t="s">
        <v>1141</v>
      </c>
    </row>
    <row r="306" ht="15.75" customHeight="1">
      <c r="A306" s="122" t="s">
        <v>1142</v>
      </c>
      <c r="B306" s="264" t="s">
        <v>1143</v>
      </c>
    </row>
    <row r="307" ht="15.75" customHeight="1">
      <c r="A307" s="122" t="s">
        <v>1144</v>
      </c>
      <c r="B307" s="264" t="s">
        <v>1145</v>
      </c>
    </row>
    <row r="308" ht="15.75" customHeight="1">
      <c r="A308" s="122" t="s">
        <v>1146</v>
      </c>
      <c r="B308" s="264" t="s">
        <v>1147</v>
      </c>
    </row>
    <row r="309" ht="15.75" customHeight="1">
      <c r="A309" s="122" t="s">
        <v>1148</v>
      </c>
      <c r="B309" s="264" t="s">
        <v>1149</v>
      </c>
    </row>
    <row r="310" ht="15.75" customHeight="1">
      <c r="A310" s="122" t="s">
        <v>1150</v>
      </c>
      <c r="B310" s="264" t="s">
        <v>1151</v>
      </c>
    </row>
    <row r="311" ht="15.75" customHeight="1">
      <c r="A311" s="122" t="s">
        <v>1152</v>
      </c>
      <c r="B311" s="264" t="s">
        <v>1153</v>
      </c>
    </row>
    <row r="312" ht="15.75" customHeight="1">
      <c r="A312" s="122" t="s">
        <v>1154</v>
      </c>
      <c r="B312" s="264" t="s">
        <v>1155</v>
      </c>
    </row>
    <row r="313" ht="15.75" customHeight="1">
      <c r="A313" s="122" t="s">
        <v>1156</v>
      </c>
      <c r="B313" s="264" t="s">
        <v>1157</v>
      </c>
    </row>
    <row r="314" ht="15.75" customHeight="1">
      <c r="A314" s="122" t="s">
        <v>1158</v>
      </c>
      <c r="B314" s="264" t="s">
        <v>1159</v>
      </c>
    </row>
    <row r="315" ht="15.75" customHeight="1">
      <c r="A315" s="122" t="s">
        <v>1160</v>
      </c>
      <c r="B315" s="264" t="s">
        <v>1161</v>
      </c>
    </row>
    <row r="316" ht="15.75" customHeight="1">
      <c r="A316" s="122" t="s">
        <v>1162</v>
      </c>
      <c r="B316" s="264" t="s">
        <v>1163</v>
      </c>
    </row>
    <row r="317" ht="15.75" customHeight="1">
      <c r="A317" s="122" t="s">
        <v>1164</v>
      </c>
      <c r="B317" s="264" t="s">
        <v>1165</v>
      </c>
    </row>
    <row r="318" ht="15.75" customHeight="1">
      <c r="A318" s="122" t="s">
        <v>1166</v>
      </c>
      <c r="B318" s="264" t="s">
        <v>1167</v>
      </c>
    </row>
    <row r="319" ht="15.75" customHeight="1">
      <c r="A319" s="122" t="s">
        <v>1168</v>
      </c>
      <c r="B319" s="264" t="s">
        <v>1169</v>
      </c>
    </row>
    <row r="320" ht="15.75" customHeight="1">
      <c r="A320" s="122" t="s">
        <v>1170</v>
      </c>
      <c r="B320" s="264" t="s">
        <v>1171</v>
      </c>
    </row>
    <row r="321" ht="15.75" customHeight="1">
      <c r="A321" s="122" t="s">
        <v>1172</v>
      </c>
      <c r="B321" s="264" t="s">
        <v>1173</v>
      </c>
    </row>
    <row r="322" ht="15.75" customHeight="1">
      <c r="A322" s="122" t="s">
        <v>1174</v>
      </c>
      <c r="B322" s="264" t="s">
        <v>1175</v>
      </c>
    </row>
    <row r="323" ht="15.75" customHeight="1">
      <c r="A323" s="122" t="s">
        <v>1176</v>
      </c>
      <c r="B323" s="264" t="s">
        <v>1177</v>
      </c>
    </row>
    <row r="324" ht="15.75" customHeight="1">
      <c r="A324" s="122" t="s">
        <v>1178</v>
      </c>
      <c r="B324" s="264" t="s">
        <v>1179</v>
      </c>
    </row>
    <row r="325" ht="15.75" customHeight="1">
      <c r="A325" s="122" t="s">
        <v>1180</v>
      </c>
      <c r="B325" s="264" t="s">
        <v>1181</v>
      </c>
    </row>
    <row r="326" ht="15.75" customHeight="1">
      <c r="A326" s="122" t="s">
        <v>1182</v>
      </c>
      <c r="B326" s="264" t="s">
        <v>1183</v>
      </c>
    </row>
    <row r="327" ht="15.75" customHeight="1">
      <c r="A327" s="122" t="s">
        <v>1184</v>
      </c>
      <c r="B327" s="264" t="s">
        <v>1185</v>
      </c>
    </row>
    <row r="328" ht="15.75" customHeight="1">
      <c r="A328" s="122" t="s">
        <v>1186</v>
      </c>
      <c r="B328" s="264" t="s">
        <v>1187</v>
      </c>
    </row>
    <row r="329" ht="15.75" customHeight="1">
      <c r="A329" s="122" t="s">
        <v>1188</v>
      </c>
      <c r="B329" s="264" t="s">
        <v>1189</v>
      </c>
    </row>
    <row r="330" ht="15.75" customHeight="1">
      <c r="A330" s="122" t="s">
        <v>1190</v>
      </c>
      <c r="B330" s="264" t="s">
        <v>1191</v>
      </c>
    </row>
    <row r="331" ht="15.75" customHeight="1">
      <c r="A331" s="122" t="s">
        <v>1192</v>
      </c>
      <c r="B331" s="264" t="s">
        <v>1193</v>
      </c>
    </row>
    <row r="332" ht="15.75" customHeight="1">
      <c r="A332" s="122" t="s">
        <v>1194</v>
      </c>
      <c r="B332" s="264" t="s">
        <v>1195</v>
      </c>
    </row>
    <row r="333" ht="15.75" customHeight="1">
      <c r="A333" s="122" t="s">
        <v>1196</v>
      </c>
      <c r="B333" s="264" t="s">
        <v>1197</v>
      </c>
    </row>
    <row r="334" ht="15.75" customHeight="1">
      <c r="A334" s="122" t="s">
        <v>1198</v>
      </c>
      <c r="B334" s="264" t="s">
        <v>1199</v>
      </c>
    </row>
    <row r="335" ht="15.75" customHeight="1">
      <c r="A335" s="122" t="s">
        <v>1200</v>
      </c>
      <c r="B335" s="264" t="s">
        <v>1201</v>
      </c>
    </row>
    <row r="336" ht="15.75" customHeight="1">
      <c r="A336" s="122" t="s">
        <v>1202</v>
      </c>
      <c r="B336" s="264" t="s">
        <v>1203</v>
      </c>
    </row>
    <row r="337" ht="15.75" customHeight="1">
      <c r="A337" s="122" t="s">
        <v>1204</v>
      </c>
      <c r="B337" s="264" t="s">
        <v>1205</v>
      </c>
    </row>
    <row r="338" ht="15.75" customHeight="1">
      <c r="A338" s="122" t="s">
        <v>1206</v>
      </c>
      <c r="B338" s="264" t="s">
        <v>1207</v>
      </c>
    </row>
    <row r="339" ht="15.75" customHeight="1">
      <c r="A339" s="122" t="s">
        <v>1208</v>
      </c>
      <c r="B339" s="264" t="s">
        <v>1209</v>
      </c>
    </row>
    <row r="340" ht="15.75" customHeight="1">
      <c r="A340" s="122" t="s">
        <v>1210</v>
      </c>
      <c r="B340" s="264" t="s">
        <v>1211</v>
      </c>
    </row>
    <row r="341" ht="15.75" customHeight="1">
      <c r="A341" s="122" t="s">
        <v>1212</v>
      </c>
      <c r="B341" s="264" t="s">
        <v>1213</v>
      </c>
    </row>
    <row r="342" ht="15.75" customHeight="1">
      <c r="A342" s="122" t="s">
        <v>1214</v>
      </c>
      <c r="B342" s="264" t="s">
        <v>1215</v>
      </c>
    </row>
    <row r="343" ht="15.75" customHeight="1">
      <c r="A343" s="122" t="s">
        <v>1216</v>
      </c>
      <c r="B343" s="264" t="s">
        <v>1217</v>
      </c>
    </row>
    <row r="344" ht="15.75" customHeight="1">
      <c r="A344" s="122" t="s">
        <v>1218</v>
      </c>
      <c r="B344" s="264" t="s">
        <v>1219</v>
      </c>
    </row>
    <row r="345" ht="15.75" customHeight="1">
      <c r="A345" s="122" t="s">
        <v>1220</v>
      </c>
      <c r="B345" s="264" t="s">
        <v>1221</v>
      </c>
    </row>
    <row r="346" ht="15.75" customHeight="1">
      <c r="A346" s="122" t="s">
        <v>1222</v>
      </c>
      <c r="B346" s="264" t="s">
        <v>1223</v>
      </c>
    </row>
    <row r="347" ht="15.75" customHeight="1">
      <c r="A347" s="122" t="s">
        <v>1224</v>
      </c>
      <c r="B347" s="264" t="s">
        <v>1225</v>
      </c>
    </row>
    <row r="348" ht="15.75" customHeight="1">
      <c r="A348" s="122" t="s">
        <v>1226</v>
      </c>
      <c r="B348" s="264" t="s">
        <v>1227</v>
      </c>
    </row>
    <row r="349" ht="15.75" customHeight="1">
      <c r="A349" s="122" t="s">
        <v>1228</v>
      </c>
      <c r="B349" s="264" t="s">
        <v>1229</v>
      </c>
    </row>
    <row r="350" ht="15.75" customHeight="1">
      <c r="A350" s="122" t="s">
        <v>1230</v>
      </c>
      <c r="B350" s="264" t="s">
        <v>1231</v>
      </c>
    </row>
    <row r="351" ht="15.75" customHeight="1">
      <c r="A351" s="122" t="s">
        <v>1232</v>
      </c>
      <c r="B351" s="264" t="s">
        <v>1233</v>
      </c>
    </row>
    <row r="352" ht="15.75" customHeight="1">
      <c r="A352" s="122" t="s">
        <v>1234</v>
      </c>
      <c r="B352" s="264" t="s">
        <v>1235</v>
      </c>
    </row>
    <row r="353" ht="15.75" customHeight="1">
      <c r="A353" s="122" t="s">
        <v>1236</v>
      </c>
      <c r="B353" s="264" t="s">
        <v>1237</v>
      </c>
    </row>
    <row r="354" ht="15.75" customHeight="1">
      <c r="A354" s="122" t="s">
        <v>1238</v>
      </c>
      <c r="B354" s="264" t="s">
        <v>1239</v>
      </c>
    </row>
    <row r="355" ht="15.75" customHeight="1">
      <c r="A355" s="122" t="s">
        <v>1240</v>
      </c>
      <c r="B355" s="264" t="s">
        <v>1241</v>
      </c>
    </row>
    <row r="356" ht="15.75" customHeight="1">
      <c r="A356" s="156" t="s">
        <v>1242</v>
      </c>
      <c r="B356" s="264" t="s">
        <v>1243</v>
      </c>
    </row>
    <row r="357" ht="15.75" customHeight="1">
      <c r="A357" s="156" t="s">
        <v>1244</v>
      </c>
      <c r="B357" s="264" t="s">
        <v>1245</v>
      </c>
    </row>
    <row r="358" ht="15.75" customHeight="1">
      <c r="A358" s="156" t="s">
        <v>1246</v>
      </c>
      <c r="B358" s="264" t="s">
        <v>1247</v>
      </c>
    </row>
    <row r="359" ht="15.75" customHeight="1">
      <c r="A359" s="122" t="s">
        <v>1248</v>
      </c>
      <c r="B359" s="264" t="s">
        <v>1249</v>
      </c>
    </row>
    <row r="360" ht="15.75" customHeight="1">
      <c r="A360" s="156" t="s">
        <v>1250</v>
      </c>
      <c r="B360" s="264" t="s">
        <v>1251</v>
      </c>
    </row>
    <row r="361" ht="15.75" customHeight="1">
      <c r="A361" s="122" t="s">
        <v>1252</v>
      </c>
      <c r="B361" s="264" t="s">
        <v>1253</v>
      </c>
    </row>
    <row r="362" ht="15.75" customHeight="1">
      <c r="A362" s="122" t="s">
        <v>1254</v>
      </c>
      <c r="B362" s="264" t="s">
        <v>1255</v>
      </c>
    </row>
    <row r="363" ht="15.75" customHeight="1">
      <c r="A363" s="122" t="s">
        <v>1256</v>
      </c>
      <c r="B363" s="264" t="s">
        <v>1257</v>
      </c>
    </row>
    <row r="364" ht="15.75" customHeight="1">
      <c r="A364" s="122" t="s">
        <v>1258</v>
      </c>
      <c r="B364" s="264" t="s">
        <v>1259</v>
      </c>
    </row>
    <row r="365" ht="15.75" customHeight="1">
      <c r="A365" s="156" t="s">
        <v>1260</v>
      </c>
      <c r="B365" s="264" t="s">
        <v>1261</v>
      </c>
    </row>
    <row r="366" ht="15.75" customHeight="1">
      <c r="A366" s="156" t="s">
        <v>1262</v>
      </c>
      <c r="B366" s="264" t="s">
        <v>1263</v>
      </c>
    </row>
    <row r="367" ht="15.75" customHeight="1">
      <c r="A367" s="122" t="s">
        <v>1264</v>
      </c>
      <c r="B367" s="264" t="s">
        <v>1265</v>
      </c>
    </row>
    <row r="368" ht="15.75" customHeight="1">
      <c r="A368" s="122" t="s">
        <v>1266</v>
      </c>
      <c r="B368" s="264" t="s">
        <v>1267</v>
      </c>
    </row>
    <row r="369" ht="15.75" customHeight="1">
      <c r="A369" s="156" t="s">
        <v>1268</v>
      </c>
      <c r="B369" s="264" t="s">
        <v>1269</v>
      </c>
    </row>
    <row r="370" ht="15.75" customHeight="1">
      <c r="A370" s="156" t="s">
        <v>1270</v>
      </c>
      <c r="B370" s="264" t="s">
        <v>1271</v>
      </c>
    </row>
    <row r="371" ht="15.75" customHeight="1">
      <c r="A371" s="266" t="s">
        <v>1272</v>
      </c>
      <c r="B371" s="267" t="s">
        <v>1273</v>
      </c>
    </row>
    <row r="372" ht="15.75" customHeight="1">
      <c r="A372" s="266" t="s">
        <v>1274</v>
      </c>
      <c r="B372" s="267" t="s">
        <v>1275</v>
      </c>
    </row>
    <row r="373" ht="15.75" customHeight="1">
      <c r="A373" s="266" t="s">
        <v>1276</v>
      </c>
      <c r="B373" s="267" t="s">
        <v>1277</v>
      </c>
    </row>
    <row r="374" ht="15.75" customHeight="1">
      <c r="A374" s="266" t="s">
        <v>1278</v>
      </c>
      <c r="B374" s="267" t="s">
        <v>1279</v>
      </c>
    </row>
    <row r="375" ht="15.75" customHeight="1">
      <c r="A375" s="266" t="s">
        <v>1280</v>
      </c>
      <c r="B375" s="267" t="s">
        <v>1281</v>
      </c>
    </row>
    <row r="376" ht="15.75" customHeight="1">
      <c r="A376" s="266" t="s">
        <v>1282</v>
      </c>
      <c r="B376" s="267" t="s">
        <v>1283</v>
      </c>
    </row>
    <row r="377" ht="15.75" customHeight="1">
      <c r="A377" s="268" t="s">
        <v>1284</v>
      </c>
      <c r="B377" s="269" t="s">
        <v>1285</v>
      </c>
    </row>
    <row r="378" ht="15.75" customHeight="1">
      <c r="A378" s="266" t="s">
        <v>1286</v>
      </c>
      <c r="B378" s="267" t="s">
        <v>1287</v>
      </c>
    </row>
    <row r="379" ht="15.75" customHeight="1">
      <c r="A379" s="266" t="s">
        <v>1288</v>
      </c>
      <c r="B379" s="267" t="s">
        <v>1289</v>
      </c>
    </row>
    <row r="380" ht="15.75" customHeight="1">
      <c r="A380" s="266" t="s">
        <v>1290</v>
      </c>
      <c r="B380" s="267" t="s">
        <v>1291</v>
      </c>
    </row>
    <row r="381" ht="15.75" customHeight="1">
      <c r="A381" s="266" t="s">
        <v>1292</v>
      </c>
      <c r="B381" s="267" t="s">
        <v>1293</v>
      </c>
    </row>
    <row r="382" ht="15.75" customHeight="1">
      <c r="A382" s="266" t="s">
        <v>1294</v>
      </c>
      <c r="B382" s="267" t="s">
        <v>1295</v>
      </c>
    </row>
    <row r="383" ht="15.75" customHeight="1">
      <c r="A383" s="266" t="s">
        <v>1296</v>
      </c>
      <c r="B383" s="267" t="s">
        <v>1297</v>
      </c>
    </row>
    <row r="384" ht="15.75" customHeight="1">
      <c r="A384" s="266" t="s">
        <v>1298</v>
      </c>
      <c r="B384" s="267" t="s">
        <v>1299</v>
      </c>
    </row>
    <row r="385" ht="15.75" customHeight="1">
      <c r="A385" s="266" t="s">
        <v>1300</v>
      </c>
      <c r="B385" s="270" t="s">
        <v>1301</v>
      </c>
    </row>
    <row r="386" ht="15.75" customHeight="1">
      <c r="A386" s="266" t="s">
        <v>1302</v>
      </c>
      <c r="B386" s="267" t="s">
        <v>1303</v>
      </c>
    </row>
    <row r="387" ht="15.75" customHeight="1">
      <c r="A387" s="266" t="s">
        <v>1304</v>
      </c>
      <c r="B387" s="267" t="s">
        <v>1305</v>
      </c>
    </row>
    <row r="388" ht="15.75" customHeight="1">
      <c r="A388" s="266" t="s">
        <v>1306</v>
      </c>
      <c r="B388" s="267" t="s">
        <v>1307</v>
      </c>
    </row>
    <row r="389" ht="15.75" customHeight="1">
      <c r="A389" s="266" t="s">
        <v>1308</v>
      </c>
      <c r="B389" s="267" t="s">
        <v>1309</v>
      </c>
    </row>
    <row r="390" ht="15.75" customHeight="1">
      <c r="A390" s="266" t="s">
        <v>1310</v>
      </c>
      <c r="B390" s="267" t="s">
        <v>1311</v>
      </c>
    </row>
    <row r="391" ht="15.75" customHeight="1">
      <c r="A391" s="266" t="s">
        <v>1312</v>
      </c>
      <c r="B391" s="267" t="s">
        <v>1313</v>
      </c>
    </row>
    <row r="392" ht="15.75" customHeight="1">
      <c r="A392" s="266" t="s">
        <v>1314</v>
      </c>
      <c r="B392" s="267" t="s">
        <v>1315</v>
      </c>
    </row>
    <row r="393" ht="15.75" customHeight="1">
      <c r="A393" s="266" t="s">
        <v>1316</v>
      </c>
      <c r="B393" s="267" t="s">
        <v>1317</v>
      </c>
    </row>
    <row r="394" ht="15.75" customHeight="1">
      <c r="A394" s="266" t="s">
        <v>1318</v>
      </c>
      <c r="B394" s="267" t="s">
        <v>1319</v>
      </c>
    </row>
    <row r="395" ht="15.75" customHeight="1">
      <c r="A395" s="266" t="s">
        <v>1320</v>
      </c>
      <c r="B395" s="267" t="s">
        <v>1321</v>
      </c>
    </row>
    <row r="396" ht="15.75" customHeight="1">
      <c r="A396" s="266" t="s">
        <v>1322</v>
      </c>
      <c r="B396" s="267" t="s">
        <v>1323</v>
      </c>
    </row>
    <row r="397" ht="15.75" customHeight="1">
      <c r="A397" s="266" t="s">
        <v>1324</v>
      </c>
      <c r="B397" s="267" t="s">
        <v>1325</v>
      </c>
    </row>
    <row r="398" ht="15.75" customHeight="1">
      <c r="A398" s="266" t="s">
        <v>1326</v>
      </c>
      <c r="B398" s="270" t="s">
        <v>1327</v>
      </c>
    </row>
    <row r="399" ht="15.75" customHeight="1">
      <c r="A399" s="266" t="s">
        <v>1328</v>
      </c>
      <c r="B399" s="267" t="s">
        <v>1329</v>
      </c>
    </row>
    <row r="400" ht="15.75" customHeight="1">
      <c r="A400" s="266" t="s">
        <v>1330</v>
      </c>
      <c r="B400" s="267" t="s">
        <v>1331</v>
      </c>
    </row>
    <row r="401" ht="15.75" customHeight="1">
      <c r="A401" s="266" t="s">
        <v>1332</v>
      </c>
      <c r="B401" s="267" t="s">
        <v>1333</v>
      </c>
    </row>
    <row r="402" ht="15.75" customHeight="1">
      <c r="A402" s="266" t="s">
        <v>1334</v>
      </c>
      <c r="B402" s="267" t="s">
        <v>1335</v>
      </c>
    </row>
    <row r="403" ht="15.75" customHeight="1">
      <c r="A403" s="266" t="s">
        <v>1336</v>
      </c>
      <c r="B403" s="270" t="s">
        <v>1337</v>
      </c>
    </row>
    <row r="404" ht="15.75" customHeight="1">
      <c r="A404" s="266" t="s">
        <v>1338</v>
      </c>
      <c r="B404" s="267" t="s">
        <v>1339</v>
      </c>
    </row>
    <row r="405" ht="15.75" customHeight="1">
      <c r="A405" s="268" t="s">
        <v>1340</v>
      </c>
      <c r="B405" s="269" t="s">
        <v>1341</v>
      </c>
    </row>
    <row r="406" ht="15.75" customHeight="1">
      <c r="A406" s="266" t="s">
        <v>1342</v>
      </c>
      <c r="B406" s="267" t="s">
        <v>1343</v>
      </c>
    </row>
    <row r="407" ht="15.75" customHeight="1">
      <c r="A407" s="266" t="s">
        <v>1344</v>
      </c>
      <c r="B407" s="267" t="s">
        <v>1345</v>
      </c>
    </row>
    <row r="408" ht="15.75" customHeight="1">
      <c r="A408" s="266" t="s">
        <v>1346</v>
      </c>
      <c r="B408" s="267" t="s">
        <v>1347</v>
      </c>
    </row>
    <row r="409" ht="15.75" customHeight="1">
      <c r="A409" s="266" t="s">
        <v>1348</v>
      </c>
      <c r="B409" s="267" t="s">
        <v>1349</v>
      </c>
    </row>
    <row r="410" ht="15.75" customHeight="1">
      <c r="A410" s="266" t="s">
        <v>1350</v>
      </c>
      <c r="B410" s="267" t="s">
        <v>1351</v>
      </c>
    </row>
    <row r="411" ht="15.75" customHeight="1">
      <c r="A411" s="266" t="s">
        <v>1352</v>
      </c>
      <c r="B411" s="267" t="s">
        <v>1353</v>
      </c>
    </row>
    <row r="412" ht="15.75" customHeight="1">
      <c r="A412" s="266" t="s">
        <v>1354</v>
      </c>
      <c r="B412" s="267" t="s">
        <v>1355</v>
      </c>
    </row>
    <row r="413" ht="15.75" customHeight="1">
      <c r="A413" s="266" t="s">
        <v>1356</v>
      </c>
      <c r="B413" s="267" t="s">
        <v>1357</v>
      </c>
    </row>
    <row r="414" ht="15.75" customHeight="1">
      <c r="A414" s="266" t="s">
        <v>1358</v>
      </c>
      <c r="B414" s="267" t="s">
        <v>1359</v>
      </c>
    </row>
    <row r="415" ht="15.75" customHeight="1">
      <c r="A415" s="266" t="s">
        <v>1360</v>
      </c>
      <c r="B415" s="267" t="s">
        <v>1361</v>
      </c>
    </row>
    <row r="416" ht="15.75" customHeight="1">
      <c r="A416" s="266" t="s">
        <v>1362</v>
      </c>
      <c r="B416" s="267" t="s">
        <v>1363</v>
      </c>
    </row>
    <row r="417" ht="15.75" customHeight="1">
      <c r="A417" s="266" t="s">
        <v>1364</v>
      </c>
      <c r="B417" s="267" t="s">
        <v>1365</v>
      </c>
    </row>
    <row r="418" ht="15.75" customHeight="1">
      <c r="A418" s="266" t="s">
        <v>1366</v>
      </c>
      <c r="B418" s="267" t="s">
        <v>1367</v>
      </c>
    </row>
    <row r="419" ht="15.75" customHeight="1">
      <c r="A419" s="266" t="s">
        <v>1368</v>
      </c>
      <c r="B419" s="267" t="s">
        <v>1369</v>
      </c>
    </row>
    <row r="420" ht="15.75" customHeight="1">
      <c r="A420" s="266" t="s">
        <v>1370</v>
      </c>
      <c r="B420" s="270" t="s">
        <v>1371</v>
      </c>
    </row>
    <row r="421" ht="15.75" customHeight="1">
      <c r="A421" s="266" t="s">
        <v>1372</v>
      </c>
      <c r="B421" s="267" t="s">
        <v>1373</v>
      </c>
    </row>
    <row r="422" ht="15.75" customHeight="1">
      <c r="A422" s="266" t="s">
        <v>1374</v>
      </c>
      <c r="B422" s="267" t="s">
        <v>1375</v>
      </c>
    </row>
    <row r="423" ht="15.75" customHeight="1">
      <c r="A423" s="266" t="s">
        <v>1376</v>
      </c>
      <c r="B423" s="267" t="s">
        <v>1377</v>
      </c>
    </row>
    <row r="424" ht="15.75" customHeight="1">
      <c r="A424" s="266" t="s">
        <v>1378</v>
      </c>
      <c r="B424" s="267" t="s">
        <v>1379</v>
      </c>
    </row>
    <row r="425" ht="15.75" customHeight="1">
      <c r="A425" s="266" t="s">
        <v>1380</v>
      </c>
      <c r="B425" s="267" t="s">
        <v>1381</v>
      </c>
    </row>
    <row r="426" ht="15.75" customHeight="1">
      <c r="A426" s="266" t="s">
        <v>1382</v>
      </c>
      <c r="B426" s="267" t="s">
        <v>1383</v>
      </c>
    </row>
    <row r="427" ht="15.75" customHeight="1">
      <c r="A427" s="266" t="s">
        <v>1384</v>
      </c>
      <c r="B427" s="267" t="s">
        <v>1385</v>
      </c>
    </row>
    <row r="428" ht="15.75" customHeight="1">
      <c r="A428" s="266" t="s">
        <v>1386</v>
      </c>
      <c r="B428" s="267" t="s">
        <v>1387</v>
      </c>
    </row>
    <row r="429" ht="15.75" customHeight="1">
      <c r="A429" s="266" t="s">
        <v>1388</v>
      </c>
      <c r="B429" s="270" t="s">
        <v>1389</v>
      </c>
    </row>
    <row r="430" ht="15.75" customHeight="1">
      <c r="A430" s="266" t="s">
        <v>1390</v>
      </c>
      <c r="B430" s="267" t="s">
        <v>1391</v>
      </c>
    </row>
    <row r="431" ht="15.75" customHeight="1">
      <c r="A431" s="266" t="s">
        <v>1392</v>
      </c>
      <c r="B431" s="267" t="s">
        <v>1393</v>
      </c>
    </row>
    <row r="432" ht="15.75" customHeight="1">
      <c r="A432" s="266" t="s">
        <v>1394</v>
      </c>
      <c r="B432" s="267" t="s">
        <v>1395</v>
      </c>
    </row>
    <row r="433" ht="15.75" customHeight="1">
      <c r="A433" s="266" t="s">
        <v>1396</v>
      </c>
      <c r="B433" s="267" t="s">
        <v>1397</v>
      </c>
    </row>
    <row r="434" ht="15.75" customHeight="1">
      <c r="A434" s="266" t="s">
        <v>1398</v>
      </c>
      <c r="B434" s="267" t="s">
        <v>1399</v>
      </c>
    </row>
    <row r="435" ht="15.75" customHeight="1">
      <c r="A435" s="266" t="s">
        <v>1400</v>
      </c>
      <c r="B435" s="267" t="s">
        <v>1401</v>
      </c>
    </row>
    <row r="436" ht="15.75" customHeight="1">
      <c r="A436" s="266" t="s">
        <v>1402</v>
      </c>
      <c r="B436" s="267" t="s">
        <v>1403</v>
      </c>
    </row>
    <row r="437" ht="15.75" customHeight="1">
      <c r="A437" s="266" t="s">
        <v>1404</v>
      </c>
      <c r="B437" s="267" t="s">
        <v>1405</v>
      </c>
    </row>
    <row r="438" ht="15.75" customHeight="1">
      <c r="A438" s="266" t="s">
        <v>1406</v>
      </c>
      <c r="B438" s="267" t="s">
        <v>1407</v>
      </c>
    </row>
    <row r="439" ht="15.75" customHeight="1">
      <c r="A439" s="266" t="s">
        <v>1408</v>
      </c>
      <c r="B439" s="267" t="s">
        <v>1409</v>
      </c>
    </row>
    <row r="440" ht="15.75" customHeight="1">
      <c r="A440" s="266" t="s">
        <v>1410</v>
      </c>
      <c r="B440" s="270" t="s">
        <v>1411</v>
      </c>
    </row>
    <row r="441" ht="15.75" customHeight="1">
      <c r="A441" s="266" t="s">
        <v>1412</v>
      </c>
      <c r="B441" s="267" t="s">
        <v>1413</v>
      </c>
    </row>
    <row r="442" ht="15.75" customHeight="1">
      <c r="A442" s="266" t="s">
        <v>1414</v>
      </c>
      <c r="B442" s="267" t="s">
        <v>1415</v>
      </c>
    </row>
    <row r="443" ht="15.75" customHeight="1">
      <c r="A443" s="266" t="s">
        <v>1416</v>
      </c>
      <c r="B443" s="267" t="s">
        <v>1417</v>
      </c>
    </row>
    <row r="444" ht="15.75" customHeight="1">
      <c r="A444" s="266" t="s">
        <v>1418</v>
      </c>
      <c r="B444" s="267" t="s">
        <v>1419</v>
      </c>
    </row>
    <row r="445" ht="15.75" customHeight="1">
      <c r="A445" s="266" t="s">
        <v>1420</v>
      </c>
      <c r="B445" s="267" t="s">
        <v>1421</v>
      </c>
    </row>
    <row r="446" ht="15.75" customHeight="1">
      <c r="A446" s="266" t="s">
        <v>1422</v>
      </c>
      <c r="B446" s="267" t="s">
        <v>1423</v>
      </c>
    </row>
    <row r="447" ht="15.75" customHeight="1">
      <c r="A447" s="266" t="s">
        <v>1424</v>
      </c>
      <c r="B447" s="267" t="s">
        <v>1425</v>
      </c>
    </row>
    <row r="448" ht="15.75" customHeight="1">
      <c r="A448" s="266" t="s">
        <v>1426</v>
      </c>
      <c r="B448" s="267" t="s">
        <v>1427</v>
      </c>
    </row>
    <row r="449" ht="15.75" customHeight="1">
      <c r="A449" s="266" t="s">
        <v>1428</v>
      </c>
      <c r="B449" s="270" t="s">
        <v>1429</v>
      </c>
    </row>
    <row r="450" ht="15.75" customHeight="1">
      <c r="A450" s="266" t="s">
        <v>1430</v>
      </c>
      <c r="B450" s="267" t="s">
        <v>1431</v>
      </c>
    </row>
    <row r="451" ht="15.75" customHeight="1">
      <c r="A451" s="266" t="s">
        <v>1432</v>
      </c>
      <c r="B451" s="267" t="s">
        <v>1433</v>
      </c>
    </row>
    <row r="452" ht="15.75" customHeight="1">
      <c r="A452" s="266" t="s">
        <v>1434</v>
      </c>
      <c r="B452" s="267" t="s">
        <v>1435</v>
      </c>
    </row>
    <row r="453" ht="15.75" customHeight="1">
      <c r="A453" s="266" t="s">
        <v>1436</v>
      </c>
      <c r="B453" s="270" t="s">
        <v>1437</v>
      </c>
    </row>
    <row r="454" ht="15.75" customHeight="1">
      <c r="A454" s="266" t="s">
        <v>1438</v>
      </c>
      <c r="B454" s="270" t="s">
        <v>1439</v>
      </c>
    </row>
    <row r="455" ht="15.75" customHeight="1">
      <c r="A455" s="266" t="s">
        <v>1440</v>
      </c>
      <c r="B455" s="267" t="s">
        <v>1441</v>
      </c>
    </row>
    <row r="456" ht="15.75" customHeight="1">
      <c r="A456" s="266" t="s">
        <v>1442</v>
      </c>
      <c r="B456" s="267" t="s">
        <v>1443</v>
      </c>
    </row>
    <row r="457" ht="15.75" customHeight="1">
      <c r="A457" s="266" t="s">
        <v>1444</v>
      </c>
      <c r="B457" s="267" t="s">
        <v>1445</v>
      </c>
    </row>
    <row r="458" ht="15.75" customHeight="1">
      <c r="A458" s="271" t="s">
        <v>1446</v>
      </c>
      <c r="B458" s="272" t="s">
        <v>1447</v>
      </c>
    </row>
    <row r="459" ht="15.75" customHeight="1">
      <c r="A459" s="266" t="s">
        <v>1448</v>
      </c>
      <c r="B459" s="267" t="s">
        <v>1449</v>
      </c>
    </row>
    <row r="460" ht="15.75" customHeight="1">
      <c r="A460" s="266" t="s">
        <v>1450</v>
      </c>
      <c r="B460" s="267" t="s">
        <v>1451</v>
      </c>
    </row>
    <row r="461" ht="15.75" customHeight="1">
      <c r="A461" s="266" t="s">
        <v>1452</v>
      </c>
      <c r="B461" s="267" t="s">
        <v>1453</v>
      </c>
    </row>
    <row r="462" ht="15.75" customHeight="1">
      <c r="A462" s="266" t="s">
        <v>1454</v>
      </c>
      <c r="B462" s="267" t="s">
        <v>1455</v>
      </c>
    </row>
    <row r="463" ht="15.75" customHeight="1">
      <c r="A463" s="266" t="s">
        <v>1456</v>
      </c>
      <c r="B463" s="267" t="s">
        <v>1457</v>
      </c>
    </row>
    <row r="464" ht="15.75" customHeight="1">
      <c r="A464" s="266" t="s">
        <v>1458</v>
      </c>
      <c r="B464" s="267" t="s">
        <v>1459</v>
      </c>
    </row>
    <row r="465" ht="15.75" customHeight="1">
      <c r="A465" s="266" t="s">
        <v>1460</v>
      </c>
      <c r="B465" s="267" t="s">
        <v>1461</v>
      </c>
    </row>
    <row r="466" ht="15.75" customHeight="1">
      <c r="A466" s="266" t="s">
        <v>1462</v>
      </c>
      <c r="B466" s="267" t="s">
        <v>1463</v>
      </c>
    </row>
    <row r="467" ht="15.75" customHeight="1">
      <c r="A467" s="266" t="s">
        <v>1464</v>
      </c>
      <c r="B467" s="267" t="s">
        <v>1465</v>
      </c>
    </row>
    <row r="468" ht="15.75" customHeight="1">
      <c r="A468" s="266" t="s">
        <v>1466</v>
      </c>
      <c r="B468" s="267" t="s">
        <v>1467</v>
      </c>
    </row>
    <row r="469" ht="15.75" customHeight="1">
      <c r="A469" s="266" t="s">
        <v>1468</v>
      </c>
      <c r="B469" s="267" t="s">
        <v>1469</v>
      </c>
    </row>
    <row r="470" ht="15.75" customHeight="1">
      <c r="A470" s="266" t="s">
        <v>1470</v>
      </c>
      <c r="B470" s="267" t="s">
        <v>1471</v>
      </c>
    </row>
    <row r="471" ht="15.75" customHeight="1">
      <c r="A471" s="266" t="s">
        <v>1472</v>
      </c>
      <c r="B471" s="267" t="s">
        <v>1473</v>
      </c>
    </row>
    <row r="472" ht="15.75" customHeight="1">
      <c r="A472" s="266" t="s">
        <v>1474</v>
      </c>
      <c r="B472" s="267" t="s">
        <v>1475</v>
      </c>
    </row>
    <row r="473" ht="15.75" customHeight="1">
      <c r="A473" s="266" t="s">
        <v>1476</v>
      </c>
      <c r="B473" s="267" t="s">
        <v>1477</v>
      </c>
    </row>
    <row r="474" ht="15.75" customHeight="1">
      <c r="A474" s="266" t="s">
        <v>1478</v>
      </c>
      <c r="B474" s="270" t="s">
        <v>1479</v>
      </c>
    </row>
    <row r="475" ht="15.75" customHeight="1">
      <c r="A475" s="266" t="s">
        <v>1480</v>
      </c>
      <c r="B475" s="267" t="s">
        <v>1481</v>
      </c>
    </row>
    <row r="476" ht="15.75" customHeight="1">
      <c r="A476" s="266" t="s">
        <v>1482</v>
      </c>
      <c r="B476" s="267" t="s">
        <v>1483</v>
      </c>
    </row>
    <row r="477" ht="15.75" customHeight="1">
      <c r="A477" s="266" t="s">
        <v>1484</v>
      </c>
      <c r="B477" s="267" t="s">
        <v>1485</v>
      </c>
    </row>
    <row r="478" ht="15.75" customHeight="1">
      <c r="A478" s="266" t="s">
        <v>1486</v>
      </c>
      <c r="B478" s="267" t="s">
        <v>1487</v>
      </c>
    </row>
    <row r="479" ht="15.75" customHeight="1">
      <c r="A479" s="266" t="s">
        <v>1488</v>
      </c>
      <c r="B479" s="267" t="s">
        <v>1489</v>
      </c>
    </row>
    <row r="480" ht="15.75" customHeight="1">
      <c r="A480" s="266" t="s">
        <v>1490</v>
      </c>
      <c r="B480" s="267" t="s">
        <v>1491</v>
      </c>
    </row>
    <row r="481" ht="15.75" customHeight="1">
      <c r="A481" s="266" t="s">
        <v>1492</v>
      </c>
      <c r="B481" s="267" t="s">
        <v>1493</v>
      </c>
    </row>
    <row r="482" ht="15.75" customHeight="1">
      <c r="A482" s="266" t="s">
        <v>1494</v>
      </c>
      <c r="B482" s="267" t="s">
        <v>1495</v>
      </c>
    </row>
    <row r="483" ht="15.75" customHeight="1">
      <c r="A483" s="266" t="s">
        <v>1496</v>
      </c>
      <c r="B483" s="267" t="s">
        <v>1497</v>
      </c>
    </row>
    <row r="484" ht="15.75" customHeight="1">
      <c r="A484" s="266" t="s">
        <v>1498</v>
      </c>
      <c r="B484" s="267" t="s">
        <v>1499</v>
      </c>
    </row>
    <row r="485" ht="15.75" customHeight="1">
      <c r="A485" s="266" t="s">
        <v>1500</v>
      </c>
      <c r="B485" s="267" t="s">
        <v>1501</v>
      </c>
    </row>
    <row r="486" ht="15.75" customHeight="1">
      <c r="A486" s="266" t="s">
        <v>1502</v>
      </c>
      <c r="B486" s="267" t="s">
        <v>1503</v>
      </c>
    </row>
    <row r="487" ht="15.75" customHeight="1">
      <c r="A487" s="266" t="s">
        <v>1504</v>
      </c>
      <c r="B487" s="267" t="s">
        <v>1505</v>
      </c>
    </row>
    <row r="488" ht="15.75" customHeight="1">
      <c r="A488" s="266" t="s">
        <v>1506</v>
      </c>
      <c r="B488" s="267" t="s">
        <v>1507</v>
      </c>
    </row>
    <row r="489" ht="15.75" customHeight="1">
      <c r="A489" s="266" t="s">
        <v>1508</v>
      </c>
      <c r="B489" s="270" t="s">
        <v>1509</v>
      </c>
    </row>
    <row r="490" ht="15.75" customHeight="1">
      <c r="A490" s="266" t="s">
        <v>1510</v>
      </c>
      <c r="B490" s="267" t="s">
        <v>1511</v>
      </c>
    </row>
    <row r="491" ht="15.75" customHeight="1">
      <c r="A491" s="266" t="s">
        <v>1512</v>
      </c>
      <c r="B491" s="267" t="s">
        <v>1513</v>
      </c>
    </row>
    <row r="492" ht="15.75" customHeight="1">
      <c r="A492" s="266" t="s">
        <v>1514</v>
      </c>
      <c r="B492" s="267" t="s">
        <v>1515</v>
      </c>
    </row>
    <row r="493" ht="15.75" customHeight="1">
      <c r="A493" s="266" t="s">
        <v>1516</v>
      </c>
      <c r="B493" s="267" t="s">
        <v>1517</v>
      </c>
    </row>
    <row r="494" ht="15.75" customHeight="1">
      <c r="A494" s="266" t="s">
        <v>1518</v>
      </c>
      <c r="B494" s="267" t="s">
        <v>1519</v>
      </c>
    </row>
    <row r="495" ht="15.75" customHeight="1">
      <c r="A495" s="266" t="s">
        <v>1520</v>
      </c>
      <c r="B495" s="267" t="s">
        <v>1521</v>
      </c>
    </row>
    <row r="496" ht="15.75" customHeight="1">
      <c r="A496" s="266" t="s">
        <v>1522</v>
      </c>
      <c r="B496" s="267" t="s">
        <v>1523</v>
      </c>
    </row>
    <row r="497" ht="15.75" customHeight="1">
      <c r="A497" s="266" t="s">
        <v>1524</v>
      </c>
      <c r="B497" s="267" t="s">
        <v>1525</v>
      </c>
    </row>
    <row r="498" ht="15.75" customHeight="1">
      <c r="A498" s="266" t="s">
        <v>1526</v>
      </c>
      <c r="B498" s="267" t="s">
        <v>1527</v>
      </c>
    </row>
    <row r="499" ht="15.75" customHeight="1">
      <c r="A499" s="266" t="s">
        <v>1528</v>
      </c>
      <c r="B499" s="267" t="s">
        <v>1529</v>
      </c>
    </row>
    <row r="500" ht="15.75" customHeight="1">
      <c r="A500" s="266" t="s">
        <v>1530</v>
      </c>
      <c r="B500" s="267" t="s">
        <v>1531</v>
      </c>
    </row>
    <row r="501" ht="15.75" customHeight="1">
      <c r="A501" s="266" t="s">
        <v>1532</v>
      </c>
      <c r="B501" s="267" t="s">
        <v>1533</v>
      </c>
    </row>
    <row r="502" ht="15.75" customHeight="1">
      <c r="A502" s="266" t="s">
        <v>1534</v>
      </c>
      <c r="B502" s="267" t="s">
        <v>1535</v>
      </c>
    </row>
    <row r="503" ht="15.75" customHeight="1">
      <c r="A503" s="266" t="s">
        <v>1536</v>
      </c>
      <c r="B503" s="267" t="s">
        <v>1537</v>
      </c>
    </row>
    <row r="504" ht="15.75" customHeight="1">
      <c r="A504" s="266" t="s">
        <v>1538</v>
      </c>
      <c r="B504" s="267" t="s">
        <v>1539</v>
      </c>
    </row>
    <row r="505" ht="15.75" customHeight="1">
      <c r="A505" s="266" t="s">
        <v>1540</v>
      </c>
      <c r="B505" s="267" t="s">
        <v>1541</v>
      </c>
    </row>
    <row r="506" ht="15.75" customHeight="1">
      <c r="A506" s="266" t="s">
        <v>1542</v>
      </c>
      <c r="B506" s="267" t="s">
        <v>1543</v>
      </c>
    </row>
    <row r="507" ht="15.75" customHeight="1">
      <c r="A507" s="266" t="s">
        <v>1544</v>
      </c>
      <c r="B507" s="267" t="s">
        <v>1545</v>
      </c>
    </row>
    <row r="508" ht="15.75" customHeight="1">
      <c r="A508" s="266" t="s">
        <v>1546</v>
      </c>
      <c r="B508" s="267" t="s">
        <v>1547</v>
      </c>
    </row>
    <row r="509" ht="15.75" customHeight="1">
      <c r="A509" s="266" t="s">
        <v>1548</v>
      </c>
      <c r="B509" s="267" t="s">
        <v>1549</v>
      </c>
    </row>
    <row r="510" ht="15.75" customHeight="1">
      <c r="A510" s="266" t="s">
        <v>1550</v>
      </c>
      <c r="B510" s="267" t="s">
        <v>1551</v>
      </c>
    </row>
    <row r="511" ht="15.75" customHeight="1">
      <c r="A511" s="266" t="s">
        <v>1552</v>
      </c>
      <c r="B511" s="267" t="s">
        <v>1553</v>
      </c>
    </row>
    <row r="512" ht="15.75" customHeight="1">
      <c r="A512" s="266" t="s">
        <v>1554</v>
      </c>
      <c r="B512" s="267" t="s">
        <v>1555</v>
      </c>
    </row>
    <row r="513" ht="15.75" customHeight="1">
      <c r="A513" s="266" t="s">
        <v>1556</v>
      </c>
      <c r="B513" s="267" t="s">
        <v>1557</v>
      </c>
    </row>
    <row r="514" ht="15.75" customHeight="1">
      <c r="A514" s="266" t="s">
        <v>1558</v>
      </c>
      <c r="B514" s="267" t="s">
        <v>1559</v>
      </c>
    </row>
    <row r="515" ht="15.75" customHeight="1">
      <c r="A515" s="266" t="s">
        <v>1560</v>
      </c>
      <c r="B515" s="267" t="s">
        <v>1561</v>
      </c>
    </row>
    <row r="516" ht="15.75" customHeight="1">
      <c r="A516" s="266" t="s">
        <v>1562</v>
      </c>
      <c r="B516" s="267" t="s">
        <v>1563</v>
      </c>
    </row>
    <row r="517" ht="15.75" customHeight="1">
      <c r="A517" s="266" t="s">
        <v>1564</v>
      </c>
      <c r="B517" s="267" t="s">
        <v>1565</v>
      </c>
    </row>
    <row r="518" ht="15.75" customHeight="1">
      <c r="A518" s="266" t="s">
        <v>1566</v>
      </c>
      <c r="B518" s="267" t="s">
        <v>1567</v>
      </c>
    </row>
    <row r="519" ht="15.75" customHeight="1">
      <c r="A519" s="266" t="s">
        <v>1568</v>
      </c>
      <c r="B519" s="267" t="s">
        <v>1569</v>
      </c>
    </row>
    <row r="520" ht="15.75" customHeight="1">
      <c r="A520" s="266" t="s">
        <v>1570</v>
      </c>
      <c r="B520" s="267" t="s">
        <v>1571</v>
      </c>
    </row>
    <row r="521" ht="15.75" customHeight="1">
      <c r="A521" s="266" t="s">
        <v>1572</v>
      </c>
      <c r="B521" s="267" t="s">
        <v>1573</v>
      </c>
    </row>
    <row r="522" ht="15.75" customHeight="1">
      <c r="A522" s="266" t="s">
        <v>1574</v>
      </c>
      <c r="B522" s="267" t="s">
        <v>1575</v>
      </c>
    </row>
    <row r="523" ht="15.75" customHeight="1">
      <c r="A523" s="266" t="s">
        <v>1576</v>
      </c>
      <c r="B523" s="267" t="s">
        <v>1577</v>
      </c>
    </row>
    <row r="524" ht="15.75" customHeight="1">
      <c r="A524" s="266" t="s">
        <v>1578</v>
      </c>
      <c r="B524" s="267" t="s">
        <v>1579</v>
      </c>
    </row>
    <row r="525" ht="15.75" customHeight="1">
      <c r="A525" s="266" t="s">
        <v>1580</v>
      </c>
      <c r="B525" s="267" t="s">
        <v>1581</v>
      </c>
    </row>
    <row r="526" ht="15.75" customHeight="1">
      <c r="A526" s="266" t="s">
        <v>1582</v>
      </c>
      <c r="B526" s="267" t="s">
        <v>1583</v>
      </c>
    </row>
    <row r="527" ht="15.75" customHeight="1">
      <c r="A527" s="266" t="s">
        <v>1584</v>
      </c>
      <c r="B527" s="267" t="s">
        <v>1585</v>
      </c>
    </row>
    <row r="528" ht="15.75" customHeight="1">
      <c r="A528" s="266" t="s">
        <v>1586</v>
      </c>
      <c r="B528" s="267" t="s">
        <v>1587</v>
      </c>
    </row>
    <row r="529" ht="15.75" customHeight="1">
      <c r="A529" s="266" t="s">
        <v>1588</v>
      </c>
      <c r="B529" s="267" t="s">
        <v>1589</v>
      </c>
    </row>
    <row r="530" ht="15.75" customHeight="1">
      <c r="A530" s="266" t="s">
        <v>1590</v>
      </c>
      <c r="B530" s="267" t="s">
        <v>1591</v>
      </c>
    </row>
    <row r="531" ht="15.75" customHeight="1">
      <c r="A531" s="266" t="s">
        <v>1592</v>
      </c>
      <c r="B531" s="270" t="s">
        <v>1593</v>
      </c>
    </row>
    <row r="532" ht="15.75" customHeight="1">
      <c r="A532" s="266" t="s">
        <v>1594</v>
      </c>
      <c r="B532" s="270" t="s">
        <v>1595</v>
      </c>
    </row>
    <row r="533" ht="15.75" customHeight="1">
      <c r="A533" s="266" t="s">
        <v>1596</v>
      </c>
      <c r="B533" s="267" t="s">
        <v>1597</v>
      </c>
    </row>
    <row r="534" ht="15.75" customHeight="1">
      <c r="A534" s="266" t="s">
        <v>1598</v>
      </c>
      <c r="B534" s="267" t="s">
        <v>1599</v>
      </c>
    </row>
    <row r="535" ht="15.75" customHeight="1">
      <c r="A535" s="266" t="s">
        <v>1600</v>
      </c>
      <c r="B535" s="267" t="s">
        <v>1601</v>
      </c>
    </row>
    <row r="536" ht="15.75" customHeight="1">
      <c r="A536" s="266" t="s">
        <v>1602</v>
      </c>
      <c r="B536" s="267" t="s">
        <v>1603</v>
      </c>
    </row>
    <row r="537" ht="15.75" customHeight="1">
      <c r="A537" s="266" t="s">
        <v>1604</v>
      </c>
      <c r="B537" s="267" t="s">
        <v>1605</v>
      </c>
    </row>
    <row r="538" ht="15.75" customHeight="1">
      <c r="A538" s="266" t="s">
        <v>1606</v>
      </c>
      <c r="B538" s="267" t="s">
        <v>1607</v>
      </c>
    </row>
    <row r="539" ht="15.75" customHeight="1">
      <c r="A539" s="266" t="s">
        <v>1608</v>
      </c>
      <c r="B539" s="267" t="s">
        <v>1609</v>
      </c>
    </row>
    <row r="540" ht="15.75" customHeight="1">
      <c r="A540" s="266" t="s">
        <v>1610</v>
      </c>
      <c r="B540" s="267" t="s">
        <v>1611</v>
      </c>
    </row>
    <row r="541" ht="15.75" customHeight="1">
      <c r="A541" s="266" t="s">
        <v>1612</v>
      </c>
      <c r="B541" s="267" t="s">
        <v>1613</v>
      </c>
    </row>
    <row r="542" ht="15.75" customHeight="1">
      <c r="A542" s="266" t="s">
        <v>1614</v>
      </c>
      <c r="B542" s="267" t="s">
        <v>1615</v>
      </c>
    </row>
    <row r="543" ht="15.75" customHeight="1">
      <c r="A543" s="266" t="s">
        <v>1616</v>
      </c>
      <c r="B543" s="267" t="s">
        <v>1617</v>
      </c>
    </row>
    <row r="544" ht="15.75" customHeight="1">
      <c r="A544" s="266" t="s">
        <v>1618</v>
      </c>
      <c r="B544" s="267" t="s">
        <v>1619</v>
      </c>
    </row>
    <row r="545" ht="15.75" customHeight="1">
      <c r="A545" s="266" t="s">
        <v>1620</v>
      </c>
      <c r="B545" s="267" t="s">
        <v>1621</v>
      </c>
    </row>
    <row r="546" ht="15.75" customHeight="1">
      <c r="A546" s="266" t="s">
        <v>1622</v>
      </c>
      <c r="B546" s="270" t="s">
        <v>1623</v>
      </c>
    </row>
    <row r="547" ht="15.75" customHeight="1">
      <c r="A547" s="266" t="s">
        <v>1624</v>
      </c>
      <c r="B547" s="267" t="s">
        <v>1625</v>
      </c>
    </row>
    <row r="548" ht="15.75" customHeight="1">
      <c r="A548" s="266" t="s">
        <v>1626</v>
      </c>
      <c r="B548" s="267" t="s">
        <v>1627</v>
      </c>
    </row>
    <row r="549" ht="15.75" customHeight="1">
      <c r="A549" s="266" t="s">
        <v>1628</v>
      </c>
      <c r="B549" s="267" t="s">
        <v>1629</v>
      </c>
    </row>
    <row r="550" ht="15.75" customHeight="1">
      <c r="A550" s="266" t="s">
        <v>1630</v>
      </c>
      <c r="B550" s="267" t="s">
        <v>1631</v>
      </c>
    </row>
    <row r="551" ht="15.75" customHeight="1">
      <c r="A551" s="266" t="s">
        <v>1632</v>
      </c>
      <c r="B551" s="270" t="s">
        <v>1633</v>
      </c>
    </row>
    <row r="552" ht="15.75" customHeight="1">
      <c r="A552" s="266" t="s">
        <v>1634</v>
      </c>
      <c r="B552" s="267" t="s">
        <v>1635</v>
      </c>
    </row>
    <row r="553" ht="15.75" customHeight="1">
      <c r="A553" s="266" t="s">
        <v>1636</v>
      </c>
      <c r="B553" s="267" t="s">
        <v>1637</v>
      </c>
    </row>
    <row r="554" ht="15.75" customHeight="1">
      <c r="A554" s="266" t="s">
        <v>1638</v>
      </c>
      <c r="B554" s="270" t="s">
        <v>1639</v>
      </c>
    </row>
    <row r="555" ht="15.75" customHeight="1">
      <c r="A555" s="266" t="s">
        <v>1640</v>
      </c>
      <c r="B555" s="267" t="s">
        <v>1641</v>
      </c>
    </row>
    <row r="556" ht="15.75" customHeight="1">
      <c r="A556" s="266" t="s">
        <v>1642</v>
      </c>
      <c r="B556" s="267" t="s">
        <v>1643</v>
      </c>
    </row>
    <row r="557" ht="15.75" customHeight="1">
      <c r="A557" s="266" t="s">
        <v>1644</v>
      </c>
      <c r="B557" s="267" t="s">
        <v>1645</v>
      </c>
    </row>
    <row r="558" ht="15.75" customHeight="1">
      <c r="A558" s="266" t="s">
        <v>1646</v>
      </c>
      <c r="B558" s="267" t="s">
        <v>1647</v>
      </c>
    </row>
    <row r="559" ht="15.75" customHeight="1">
      <c r="A559" s="266" t="s">
        <v>1648</v>
      </c>
      <c r="B559" s="267" t="s">
        <v>1649</v>
      </c>
    </row>
    <row r="560" ht="15.75" customHeight="1">
      <c r="A560" s="266" t="s">
        <v>1650</v>
      </c>
      <c r="B560" s="267" t="s">
        <v>1651</v>
      </c>
    </row>
    <row r="561" ht="15.75" customHeight="1">
      <c r="A561" s="266" t="s">
        <v>1652</v>
      </c>
      <c r="B561" s="267" t="s">
        <v>1653</v>
      </c>
    </row>
    <row r="562" ht="15.75" customHeight="1">
      <c r="A562" s="266" t="s">
        <v>1654</v>
      </c>
      <c r="B562" s="267" t="s">
        <v>1655</v>
      </c>
    </row>
    <row r="563" ht="15.75" customHeight="1">
      <c r="A563" s="266" t="s">
        <v>1656</v>
      </c>
      <c r="B563" s="267" t="s">
        <v>1657</v>
      </c>
    </row>
    <row r="564" ht="15.75" customHeight="1">
      <c r="A564" s="266" t="s">
        <v>1658</v>
      </c>
      <c r="B564" s="267" t="s">
        <v>1659</v>
      </c>
    </row>
    <row r="565" ht="15.75" customHeight="1">
      <c r="A565" s="266" t="s">
        <v>1660</v>
      </c>
      <c r="B565" s="270" t="s">
        <v>1661</v>
      </c>
    </row>
    <row r="566" ht="15.75" customHeight="1">
      <c r="A566" s="266" t="s">
        <v>1662</v>
      </c>
      <c r="B566" s="267" t="s">
        <v>1663</v>
      </c>
    </row>
    <row r="567" ht="15.75" customHeight="1">
      <c r="A567" s="266" t="s">
        <v>1664</v>
      </c>
      <c r="B567" s="267" t="s">
        <v>1665</v>
      </c>
    </row>
    <row r="568" ht="15.75" customHeight="1">
      <c r="A568" s="266" t="s">
        <v>1666</v>
      </c>
      <c r="B568" s="267" t="s">
        <v>1667</v>
      </c>
    </row>
    <row r="569" ht="15.75" customHeight="1">
      <c r="A569" s="266" t="s">
        <v>1668</v>
      </c>
      <c r="B569" s="267" t="s">
        <v>1669</v>
      </c>
    </row>
    <row r="570" ht="15.75" customHeight="1">
      <c r="A570" s="266" t="s">
        <v>1670</v>
      </c>
      <c r="B570" s="267" t="s">
        <v>1671</v>
      </c>
    </row>
    <row r="571" ht="15.75" customHeight="1">
      <c r="A571" s="266" t="s">
        <v>1672</v>
      </c>
      <c r="B571" s="267" t="s">
        <v>1673</v>
      </c>
    </row>
    <row r="572" ht="15.75" customHeight="1">
      <c r="A572" s="266" t="s">
        <v>1674</v>
      </c>
      <c r="B572" s="267" t="s">
        <v>1675</v>
      </c>
    </row>
    <row r="573" ht="15.75" customHeight="1">
      <c r="A573" s="266" t="s">
        <v>1676</v>
      </c>
      <c r="B573" s="270" t="s">
        <v>1677</v>
      </c>
    </row>
    <row r="574" ht="15.75" customHeight="1">
      <c r="A574" s="266" t="s">
        <v>1678</v>
      </c>
      <c r="B574" s="270" t="s">
        <v>1679</v>
      </c>
    </row>
    <row r="575" ht="15.75" customHeight="1">
      <c r="A575" s="266" t="s">
        <v>1680</v>
      </c>
      <c r="B575" s="270" t="s">
        <v>1681</v>
      </c>
    </row>
    <row r="576" ht="15.75" customHeight="1">
      <c r="A576" s="266" t="s">
        <v>1682</v>
      </c>
      <c r="B576" s="267" t="s">
        <v>1683</v>
      </c>
    </row>
    <row r="577" ht="15.75" customHeight="1">
      <c r="A577" s="266" t="s">
        <v>1684</v>
      </c>
      <c r="B577" s="267" t="s">
        <v>1685</v>
      </c>
    </row>
    <row r="578" ht="15.75" customHeight="1">
      <c r="A578" s="266" t="s">
        <v>1686</v>
      </c>
      <c r="B578" s="267" t="s">
        <v>1687</v>
      </c>
    </row>
    <row r="579" ht="15.75" customHeight="1">
      <c r="A579" s="266" t="s">
        <v>1688</v>
      </c>
      <c r="B579" s="267" t="s">
        <v>1689</v>
      </c>
    </row>
    <row r="580" ht="15.75" customHeight="1">
      <c r="A580" s="266" t="s">
        <v>1690</v>
      </c>
      <c r="B580" s="267" t="s">
        <v>1691</v>
      </c>
    </row>
    <row r="581" ht="15.75" customHeight="1">
      <c r="A581" s="266" t="s">
        <v>1692</v>
      </c>
      <c r="B581" s="267" t="s">
        <v>1693</v>
      </c>
    </row>
    <row r="582" ht="15.75" customHeight="1">
      <c r="A582" s="266" t="s">
        <v>1694</v>
      </c>
      <c r="B582" s="267" t="s">
        <v>1695</v>
      </c>
    </row>
    <row r="583" ht="15.75" customHeight="1">
      <c r="A583" s="266" t="s">
        <v>1696</v>
      </c>
      <c r="B583" s="267" t="s">
        <v>1697</v>
      </c>
    </row>
    <row r="584" ht="15.75" customHeight="1">
      <c r="A584" s="266" t="s">
        <v>1698</v>
      </c>
      <c r="B584" s="267" t="s">
        <v>1699</v>
      </c>
    </row>
    <row r="585" ht="15.75" customHeight="1">
      <c r="A585" s="266" t="s">
        <v>1700</v>
      </c>
      <c r="B585" s="267" t="s">
        <v>1701</v>
      </c>
    </row>
    <row r="586" ht="15.75" customHeight="1">
      <c r="A586" s="266" t="s">
        <v>1702</v>
      </c>
      <c r="B586" s="267" t="s">
        <v>1703</v>
      </c>
    </row>
    <row r="587" ht="15.75" customHeight="1">
      <c r="A587" s="266" t="s">
        <v>1704</v>
      </c>
      <c r="B587" s="267" t="s">
        <v>1705</v>
      </c>
    </row>
    <row r="588" ht="15.75" customHeight="1">
      <c r="A588" s="266" t="s">
        <v>1706</v>
      </c>
      <c r="B588" s="267" t="s">
        <v>1707</v>
      </c>
    </row>
    <row r="589" ht="15.75" customHeight="1">
      <c r="A589" s="266" t="s">
        <v>1708</v>
      </c>
      <c r="B589" s="267" t="s">
        <v>1709</v>
      </c>
    </row>
    <row r="590" ht="15.75" customHeight="1">
      <c r="A590" s="266" t="s">
        <v>1710</v>
      </c>
      <c r="B590" s="267" t="s">
        <v>1711</v>
      </c>
    </row>
    <row r="591" ht="15.75" customHeight="1">
      <c r="A591" s="266" t="s">
        <v>1712</v>
      </c>
      <c r="B591" s="267" t="s">
        <v>1713</v>
      </c>
    </row>
    <row r="592" ht="15.75" customHeight="1">
      <c r="A592" s="266" t="s">
        <v>1714</v>
      </c>
      <c r="B592" s="267" t="s">
        <v>1715</v>
      </c>
    </row>
    <row r="593" ht="15.75" customHeight="1">
      <c r="A593" s="266" t="s">
        <v>1716</v>
      </c>
      <c r="B593" s="267" t="s">
        <v>1717</v>
      </c>
    </row>
    <row r="594" ht="15.75" customHeight="1">
      <c r="A594" s="266" t="s">
        <v>1718</v>
      </c>
      <c r="B594" s="267" t="s">
        <v>1719</v>
      </c>
    </row>
    <row r="595" ht="15.75" customHeight="1">
      <c r="A595" s="266" t="s">
        <v>1720</v>
      </c>
      <c r="B595" s="267" t="s">
        <v>1721</v>
      </c>
    </row>
    <row r="596" ht="15.75" customHeight="1">
      <c r="A596" s="266" t="s">
        <v>1722</v>
      </c>
      <c r="B596" s="267" t="s">
        <v>1723</v>
      </c>
    </row>
    <row r="597" ht="15.75" customHeight="1">
      <c r="A597" s="266" t="s">
        <v>1724</v>
      </c>
      <c r="B597" s="267" t="s">
        <v>1725</v>
      </c>
    </row>
    <row r="598" ht="15.75" customHeight="1">
      <c r="A598" s="266" t="s">
        <v>1726</v>
      </c>
      <c r="B598" s="270" t="s">
        <v>1727</v>
      </c>
    </row>
    <row r="599" ht="15.75" customHeight="1">
      <c r="A599" s="266" t="s">
        <v>1728</v>
      </c>
      <c r="B599" s="267" t="s">
        <v>1729</v>
      </c>
    </row>
    <row r="600" ht="15.75" customHeight="1">
      <c r="A600" s="266" t="s">
        <v>1730</v>
      </c>
      <c r="B600" s="267" t="s">
        <v>1731</v>
      </c>
    </row>
    <row r="601" ht="15.75" customHeight="1">
      <c r="A601" s="266" t="s">
        <v>1732</v>
      </c>
      <c r="B601" s="267" t="s">
        <v>1733</v>
      </c>
    </row>
    <row r="602" ht="15.75" customHeight="1">
      <c r="A602" s="266" t="s">
        <v>1734</v>
      </c>
      <c r="B602" s="267" t="s">
        <v>1735</v>
      </c>
    </row>
    <row r="603" ht="15.75" customHeight="1">
      <c r="A603" s="266" t="s">
        <v>1736</v>
      </c>
      <c r="B603" s="267" t="s">
        <v>1737</v>
      </c>
    </row>
    <row r="604" ht="15.75" customHeight="1">
      <c r="A604" s="266" t="s">
        <v>1738</v>
      </c>
      <c r="B604" s="270" t="s">
        <v>1739</v>
      </c>
    </row>
    <row r="605" ht="15.75" customHeight="1">
      <c r="A605" s="266" t="s">
        <v>1740</v>
      </c>
      <c r="B605" s="267" t="s">
        <v>1741</v>
      </c>
    </row>
    <row r="606" ht="15.75" customHeight="1">
      <c r="A606" s="266" t="s">
        <v>1742</v>
      </c>
      <c r="B606" s="267" t="s">
        <v>1743</v>
      </c>
    </row>
    <row r="607" ht="15.75" customHeight="1">
      <c r="A607" s="266" t="s">
        <v>1744</v>
      </c>
      <c r="B607" s="267" t="s">
        <v>1745</v>
      </c>
    </row>
    <row r="608" ht="15.75" customHeight="1">
      <c r="A608" s="266" t="s">
        <v>1746</v>
      </c>
      <c r="B608" s="267" t="s">
        <v>1747</v>
      </c>
    </row>
    <row r="609" ht="15.75" customHeight="1">
      <c r="A609" s="266" t="s">
        <v>1748</v>
      </c>
      <c r="B609" s="267" t="s">
        <v>1749</v>
      </c>
    </row>
    <row r="610" ht="15.75" customHeight="1">
      <c r="A610" s="266" t="s">
        <v>1750</v>
      </c>
      <c r="B610" s="267" t="s">
        <v>1751</v>
      </c>
    </row>
    <row r="611" ht="15.75" customHeight="1">
      <c r="A611" s="266" t="s">
        <v>1752</v>
      </c>
      <c r="B611" s="267" t="s">
        <v>1753</v>
      </c>
    </row>
    <row r="612" ht="15.75" customHeight="1">
      <c r="A612" s="266" t="s">
        <v>1754</v>
      </c>
      <c r="B612" s="267" t="s">
        <v>1755</v>
      </c>
    </row>
    <row r="613" ht="15.75" customHeight="1">
      <c r="A613" s="266" t="s">
        <v>1756</v>
      </c>
      <c r="B613" s="267" t="s">
        <v>1757</v>
      </c>
    </row>
    <row r="614" ht="15.75" customHeight="1">
      <c r="A614" s="266" t="s">
        <v>1758</v>
      </c>
      <c r="B614" s="267" t="s">
        <v>1759</v>
      </c>
    </row>
    <row r="615" ht="15.75" customHeight="1">
      <c r="A615" s="266" t="s">
        <v>1760</v>
      </c>
      <c r="B615" s="267" t="s">
        <v>1761</v>
      </c>
    </row>
    <row r="616" ht="15.75" customHeight="1">
      <c r="A616" s="266" t="s">
        <v>1762</v>
      </c>
      <c r="B616" s="267" t="s">
        <v>1763</v>
      </c>
    </row>
    <row r="617" ht="15.75" customHeight="1">
      <c r="A617" s="266" t="s">
        <v>1764</v>
      </c>
      <c r="B617" s="267" t="s">
        <v>1765</v>
      </c>
    </row>
    <row r="618" ht="15.75" customHeight="1">
      <c r="A618" s="266" t="s">
        <v>1766</v>
      </c>
      <c r="B618" s="267" t="s">
        <v>1767</v>
      </c>
    </row>
    <row r="619" ht="15.75" customHeight="1">
      <c r="A619" s="266" t="s">
        <v>1768</v>
      </c>
      <c r="B619" s="267" t="s">
        <v>1769</v>
      </c>
    </row>
    <row r="620" ht="15.75" customHeight="1">
      <c r="A620" s="266" t="s">
        <v>1770</v>
      </c>
      <c r="B620" s="267" t="s">
        <v>1771</v>
      </c>
    </row>
    <row r="621" ht="15.75" customHeight="1">
      <c r="A621" s="266" t="s">
        <v>1772</v>
      </c>
      <c r="B621" s="267" t="s">
        <v>1773</v>
      </c>
    </row>
    <row r="622" ht="15.75" customHeight="1">
      <c r="A622" s="266" t="s">
        <v>1774</v>
      </c>
      <c r="B622" s="267" t="s">
        <v>1775</v>
      </c>
    </row>
    <row r="623" ht="15.75" customHeight="1">
      <c r="A623" s="266" t="s">
        <v>1776</v>
      </c>
      <c r="B623" s="267" t="s">
        <v>1777</v>
      </c>
    </row>
    <row r="624" ht="15.75" customHeight="1">
      <c r="A624" s="266" t="s">
        <v>1778</v>
      </c>
      <c r="B624" s="267" t="s">
        <v>1779</v>
      </c>
    </row>
    <row r="625" ht="15.75" customHeight="1">
      <c r="A625" s="266" t="s">
        <v>1780</v>
      </c>
      <c r="B625" s="267" t="s">
        <v>1781</v>
      </c>
    </row>
    <row r="626" ht="15.75" customHeight="1">
      <c r="A626" s="266" t="s">
        <v>1782</v>
      </c>
      <c r="B626" s="267" t="s">
        <v>1783</v>
      </c>
    </row>
    <row r="627" ht="15.75" customHeight="1">
      <c r="A627" s="266" t="s">
        <v>1784</v>
      </c>
      <c r="B627" s="267" t="s">
        <v>1785</v>
      </c>
    </row>
    <row r="628" ht="15.75" customHeight="1">
      <c r="A628" s="266" t="s">
        <v>1786</v>
      </c>
      <c r="B628" s="267" t="s">
        <v>1787</v>
      </c>
    </row>
    <row r="629" ht="15.75" customHeight="1">
      <c r="A629" s="266" t="s">
        <v>1788</v>
      </c>
      <c r="B629" s="267" t="s">
        <v>1789</v>
      </c>
    </row>
    <row r="630" ht="15.75" customHeight="1">
      <c r="A630" s="266" t="s">
        <v>1790</v>
      </c>
      <c r="B630" s="267" t="s">
        <v>1791</v>
      </c>
    </row>
    <row r="631" ht="15.75" customHeight="1">
      <c r="A631" s="268" t="s">
        <v>1792</v>
      </c>
      <c r="B631" s="269" t="s">
        <v>1793</v>
      </c>
    </row>
    <row r="632" ht="15.75" customHeight="1">
      <c r="A632" s="268" t="s">
        <v>1794</v>
      </c>
      <c r="B632" s="269" t="s">
        <v>1795</v>
      </c>
    </row>
    <row r="633" ht="15.75" customHeight="1">
      <c r="A633" s="268" t="s">
        <v>1796</v>
      </c>
      <c r="B633" s="269" t="s">
        <v>1797</v>
      </c>
    </row>
    <row r="634" ht="15.75" customHeight="1">
      <c r="A634" s="268" t="s">
        <v>1798</v>
      </c>
      <c r="B634" s="269" t="s">
        <v>1799</v>
      </c>
    </row>
    <row r="635" ht="15.75" customHeight="1">
      <c r="A635" s="273" t="s">
        <v>1800</v>
      </c>
      <c r="B635" s="272" t="s">
        <v>1801</v>
      </c>
    </row>
    <row r="636" ht="15.75" customHeight="1">
      <c r="A636" s="271" t="s">
        <v>1802</v>
      </c>
      <c r="B636" s="272" t="s">
        <v>1803</v>
      </c>
    </row>
    <row r="637" ht="15.75" customHeight="1">
      <c r="A637" s="273" t="s">
        <v>1804</v>
      </c>
      <c r="B637" s="272" t="s">
        <v>1805</v>
      </c>
    </row>
    <row r="638" ht="15.75" customHeight="1">
      <c r="A638" s="271" t="s">
        <v>1806</v>
      </c>
      <c r="B638" s="272" t="s">
        <v>1807</v>
      </c>
    </row>
    <row r="639" ht="15.75" customHeight="1">
      <c r="A639" s="271" t="s">
        <v>1808</v>
      </c>
      <c r="B639" s="272" t="s">
        <v>1809</v>
      </c>
    </row>
    <row r="640" ht="15.75" customHeight="1">
      <c r="A640" s="271" t="s">
        <v>1810</v>
      </c>
      <c r="B640" s="272" t="s">
        <v>1811</v>
      </c>
    </row>
    <row r="641" ht="15.75" customHeight="1">
      <c r="A641" s="271" t="s">
        <v>1812</v>
      </c>
      <c r="B641" s="272" t="s">
        <v>1813</v>
      </c>
    </row>
    <row r="642" ht="15.75" customHeight="1">
      <c r="A642" s="271" t="s">
        <v>1814</v>
      </c>
      <c r="B642" s="272" t="s">
        <v>1815</v>
      </c>
    </row>
    <row r="643" ht="15.75" customHeight="1">
      <c r="A643" s="273" t="s">
        <v>1816</v>
      </c>
      <c r="B643" s="272" t="s">
        <v>1817</v>
      </c>
    </row>
    <row r="644" ht="15.75" customHeight="1">
      <c r="A644" s="273" t="s">
        <v>1818</v>
      </c>
      <c r="B644" s="272" t="s">
        <v>1819</v>
      </c>
    </row>
    <row r="645" ht="15.75" customHeight="1">
      <c r="A645" s="273" t="s">
        <v>1820</v>
      </c>
      <c r="B645" s="272" t="s">
        <v>1821</v>
      </c>
    </row>
    <row r="646" ht="15.75" customHeight="1">
      <c r="A646" s="273" t="s">
        <v>1822</v>
      </c>
      <c r="B646" s="272" t="s">
        <v>1823</v>
      </c>
    </row>
    <row r="647" ht="15.75" customHeight="1">
      <c r="A647" s="273" t="s">
        <v>1824</v>
      </c>
      <c r="B647" s="272" t="s">
        <v>1825</v>
      </c>
    </row>
    <row r="648" ht="15.75" customHeight="1">
      <c r="A648" s="273" t="s">
        <v>1826</v>
      </c>
      <c r="B648" s="272" t="s">
        <v>1827</v>
      </c>
    </row>
    <row r="649" ht="15.75" customHeight="1">
      <c r="A649" s="273" t="s">
        <v>1828</v>
      </c>
      <c r="B649" s="272" t="s">
        <v>1829</v>
      </c>
    </row>
    <row r="650" ht="15.75" customHeight="1">
      <c r="A650" s="273" t="s">
        <v>1830</v>
      </c>
      <c r="B650" s="272" t="s">
        <v>1831</v>
      </c>
    </row>
    <row r="651" ht="15.75" customHeight="1">
      <c r="A651" s="273" t="s">
        <v>1832</v>
      </c>
      <c r="B651" s="272" t="s">
        <v>1833</v>
      </c>
    </row>
    <row r="652" ht="15.75" customHeight="1">
      <c r="A652" s="273" t="s">
        <v>1834</v>
      </c>
      <c r="B652" s="272" t="s">
        <v>1835</v>
      </c>
    </row>
    <row r="653" ht="15.75" customHeight="1">
      <c r="A653" s="273" t="s">
        <v>1836</v>
      </c>
      <c r="B653" s="272" t="s">
        <v>1837</v>
      </c>
    </row>
    <row r="654" ht="15.75" customHeight="1">
      <c r="A654" s="273" t="s">
        <v>1838</v>
      </c>
      <c r="B654" s="272" t="s">
        <v>1839</v>
      </c>
    </row>
    <row r="655" ht="15.75" customHeight="1">
      <c r="A655" s="273" t="s">
        <v>1840</v>
      </c>
      <c r="B655" s="272" t="s">
        <v>1841</v>
      </c>
    </row>
    <row r="656" ht="15.75" customHeight="1">
      <c r="A656" s="273" t="s">
        <v>1842</v>
      </c>
      <c r="B656" s="272" t="s">
        <v>1843</v>
      </c>
    </row>
    <row r="657" ht="15.75" customHeight="1">
      <c r="A657" s="273" t="s">
        <v>1844</v>
      </c>
      <c r="B657" s="272" t="s">
        <v>1845</v>
      </c>
    </row>
    <row r="658" ht="15.75" customHeight="1">
      <c r="A658" s="273" t="s">
        <v>1846</v>
      </c>
      <c r="B658" s="272" t="s">
        <v>1847</v>
      </c>
    </row>
    <row r="659" ht="15.75" customHeight="1">
      <c r="A659" s="273" t="s">
        <v>1848</v>
      </c>
      <c r="B659" s="272" t="s">
        <v>1849</v>
      </c>
    </row>
    <row r="660" ht="15.75" customHeight="1">
      <c r="A660" s="274" t="s">
        <v>1850</v>
      </c>
      <c r="B660" s="272" t="s">
        <v>1851</v>
      </c>
    </row>
    <row r="661" ht="15.75" customHeight="1">
      <c r="A661" s="274">
        <v>1.1</v>
      </c>
      <c r="B661" s="272" t="s">
        <v>1852</v>
      </c>
    </row>
    <row r="662" ht="15.75" customHeight="1">
      <c r="A662" s="274" t="s">
        <v>1853</v>
      </c>
      <c r="B662" s="272" t="s">
        <v>1854</v>
      </c>
    </row>
    <row r="663" ht="15.75" customHeight="1">
      <c r="A663" s="274" t="s">
        <v>1855</v>
      </c>
      <c r="B663" s="272" t="s">
        <v>1856</v>
      </c>
    </row>
    <row r="664" ht="15.75" customHeight="1">
      <c r="A664" s="274" t="s">
        <v>1857</v>
      </c>
      <c r="B664" s="272" t="s">
        <v>1858</v>
      </c>
    </row>
    <row r="665" ht="15.75" customHeight="1">
      <c r="A665" s="274" t="s">
        <v>1859</v>
      </c>
      <c r="B665" s="272" t="s">
        <v>1860</v>
      </c>
    </row>
    <row r="666" ht="15.75" customHeight="1">
      <c r="A666" s="274" t="s">
        <v>1861</v>
      </c>
      <c r="B666" s="272" t="s">
        <v>1862</v>
      </c>
    </row>
    <row r="667" ht="15.75" customHeight="1">
      <c r="A667" s="274" t="s">
        <v>1863</v>
      </c>
      <c r="B667" s="272" t="s">
        <v>1864</v>
      </c>
    </row>
    <row r="668" ht="15.75" customHeight="1">
      <c r="A668" s="274" t="s">
        <v>1865</v>
      </c>
      <c r="B668" s="272" t="s">
        <v>1866</v>
      </c>
    </row>
    <row r="669" ht="15.75" customHeight="1">
      <c r="A669" s="274">
        <v>1.2</v>
      </c>
      <c r="B669" s="272" t="s">
        <v>1867</v>
      </c>
    </row>
    <row r="670" ht="15.75" customHeight="1">
      <c r="A670" s="274" t="s">
        <v>1868</v>
      </c>
      <c r="B670" s="272" t="s">
        <v>1869</v>
      </c>
    </row>
    <row r="671" ht="15.75" customHeight="1">
      <c r="A671" s="274" t="s">
        <v>1870</v>
      </c>
      <c r="B671" s="272" t="s">
        <v>1871</v>
      </c>
    </row>
    <row r="672" ht="15.75" customHeight="1">
      <c r="A672" s="274" t="s">
        <v>1872</v>
      </c>
      <c r="B672" s="272" t="s">
        <v>1873</v>
      </c>
    </row>
    <row r="673" ht="15.75" customHeight="1">
      <c r="A673" s="274">
        <v>1.3</v>
      </c>
      <c r="B673" s="272" t="s">
        <v>1874</v>
      </c>
    </row>
    <row r="674" ht="15.75" customHeight="1">
      <c r="A674" s="274" t="s">
        <v>1875</v>
      </c>
      <c r="B674" s="272" t="s">
        <v>1876</v>
      </c>
    </row>
    <row r="675" ht="15.75" customHeight="1">
      <c r="A675" s="274" t="s">
        <v>1877</v>
      </c>
      <c r="B675" s="272" t="s">
        <v>1878</v>
      </c>
    </row>
    <row r="676" ht="15.75" customHeight="1">
      <c r="A676" s="274" t="s">
        <v>1879</v>
      </c>
      <c r="B676" s="272" t="s">
        <v>1880</v>
      </c>
    </row>
    <row r="677" ht="15.75" customHeight="1">
      <c r="A677" s="274" t="s">
        <v>1881</v>
      </c>
      <c r="B677" s="272" t="s">
        <v>1882</v>
      </c>
    </row>
    <row r="678" ht="15.75" customHeight="1">
      <c r="A678" s="274" t="s">
        <v>1883</v>
      </c>
      <c r="B678" s="272" t="s">
        <v>1884</v>
      </c>
    </row>
    <row r="679" ht="15.75" customHeight="1">
      <c r="A679" s="274" t="s">
        <v>1885</v>
      </c>
      <c r="B679" s="272" t="s">
        <v>1886</v>
      </c>
    </row>
    <row r="680" ht="15.75" customHeight="1">
      <c r="A680" s="274" t="s">
        <v>1887</v>
      </c>
      <c r="B680" s="272" t="s">
        <v>1888</v>
      </c>
    </row>
    <row r="681" ht="15.75" customHeight="1">
      <c r="A681" s="274">
        <v>1.4</v>
      </c>
      <c r="B681" s="272" t="s">
        <v>1889</v>
      </c>
    </row>
    <row r="682" ht="15.75" customHeight="1">
      <c r="A682" s="274">
        <v>1.5</v>
      </c>
      <c r="B682" s="272" t="s">
        <v>1890</v>
      </c>
    </row>
    <row r="683" ht="15.75" customHeight="1">
      <c r="A683" s="274" t="s">
        <v>1891</v>
      </c>
      <c r="B683" s="272" t="s">
        <v>1892</v>
      </c>
    </row>
    <row r="684" ht="15.75" customHeight="1">
      <c r="A684" s="274">
        <v>2.1</v>
      </c>
      <c r="B684" s="272" t="s">
        <v>1893</v>
      </c>
    </row>
    <row r="685" ht="15.75" customHeight="1">
      <c r="A685" s="274" t="s">
        <v>1894</v>
      </c>
      <c r="B685" s="272" t="s">
        <v>1895</v>
      </c>
    </row>
    <row r="686" ht="15.75" customHeight="1">
      <c r="A686" s="274">
        <v>2.2</v>
      </c>
      <c r="B686" s="272" t="s">
        <v>1896</v>
      </c>
    </row>
    <row r="687" ht="15.75" customHeight="1">
      <c r="A687" s="274" t="s">
        <v>1897</v>
      </c>
      <c r="B687" s="272" t="s">
        <v>1898</v>
      </c>
    </row>
    <row r="688" ht="15.75" customHeight="1">
      <c r="A688" s="274" t="s">
        <v>1899</v>
      </c>
      <c r="B688" s="272" t="s">
        <v>1900</v>
      </c>
    </row>
    <row r="689" ht="15.75" customHeight="1">
      <c r="A689" s="274" t="s">
        <v>1901</v>
      </c>
      <c r="B689" s="272" t="s">
        <v>1902</v>
      </c>
    </row>
    <row r="690" ht="15.75" customHeight="1">
      <c r="A690" s="274" t="s">
        <v>1903</v>
      </c>
      <c r="B690" s="272" t="s">
        <v>1904</v>
      </c>
    </row>
    <row r="691" ht="15.75" customHeight="1">
      <c r="A691" s="274" t="s">
        <v>1905</v>
      </c>
      <c r="B691" s="272" t="s">
        <v>1906</v>
      </c>
    </row>
    <row r="692" ht="15.75" customHeight="1">
      <c r="A692" s="274">
        <v>2.3</v>
      </c>
      <c r="B692" s="272" t="s">
        <v>1907</v>
      </c>
    </row>
    <row r="693" ht="15.75" customHeight="1">
      <c r="A693" s="274">
        <v>2.4</v>
      </c>
      <c r="B693" s="272" t="s">
        <v>1908</v>
      </c>
    </row>
    <row r="694" ht="15.75" customHeight="1">
      <c r="A694" s="274">
        <v>2.5</v>
      </c>
      <c r="B694" s="272" t="s">
        <v>1909</v>
      </c>
    </row>
    <row r="695" ht="15.75" customHeight="1">
      <c r="A695" s="274">
        <v>2.6</v>
      </c>
      <c r="B695" s="272" t="s">
        <v>1910</v>
      </c>
    </row>
    <row r="696" ht="15.75" customHeight="1">
      <c r="A696" s="274" t="s">
        <v>1911</v>
      </c>
      <c r="B696" s="272" t="s">
        <v>1912</v>
      </c>
    </row>
    <row r="697" ht="15.75" customHeight="1">
      <c r="A697" s="274">
        <v>3.1</v>
      </c>
      <c r="B697" s="272" t="s">
        <v>1913</v>
      </c>
    </row>
    <row r="698" ht="15.75" customHeight="1">
      <c r="A698" s="274">
        <v>3.2</v>
      </c>
      <c r="B698" s="272" t="s">
        <v>1914</v>
      </c>
    </row>
    <row r="699" ht="15.75" customHeight="1">
      <c r="A699" s="274" t="s">
        <v>1066</v>
      </c>
      <c r="B699" s="272" t="s">
        <v>1915</v>
      </c>
    </row>
    <row r="700" ht="15.75" customHeight="1">
      <c r="A700" s="274" t="s">
        <v>1068</v>
      </c>
      <c r="B700" s="272" t="s">
        <v>1916</v>
      </c>
    </row>
    <row r="701" ht="15.75" customHeight="1">
      <c r="A701" s="274" t="s">
        <v>1070</v>
      </c>
      <c r="B701" s="272" t="s">
        <v>1917</v>
      </c>
    </row>
    <row r="702" ht="15.75" customHeight="1">
      <c r="A702" s="274">
        <v>3.3</v>
      </c>
      <c r="B702" s="272" t="s">
        <v>1918</v>
      </c>
    </row>
    <row r="703" ht="15.75" customHeight="1">
      <c r="A703" s="274">
        <v>3.4</v>
      </c>
      <c r="B703" s="272" t="s">
        <v>1919</v>
      </c>
    </row>
    <row r="704" ht="15.75" customHeight="1">
      <c r="A704" s="274" t="s">
        <v>1090</v>
      </c>
      <c r="B704" s="272" t="s">
        <v>1920</v>
      </c>
    </row>
    <row r="705" ht="15.75" customHeight="1">
      <c r="A705" s="274">
        <v>3.5</v>
      </c>
      <c r="B705" s="272" t="s">
        <v>1921</v>
      </c>
    </row>
    <row r="706" ht="15.75" customHeight="1">
      <c r="A706" s="274" t="s">
        <v>1108</v>
      </c>
      <c r="B706" s="272" t="s">
        <v>1922</v>
      </c>
    </row>
    <row r="707" ht="15.75" customHeight="1">
      <c r="A707" s="274" t="s">
        <v>1110</v>
      </c>
      <c r="B707" s="272" t="s">
        <v>1923</v>
      </c>
    </row>
    <row r="708" ht="15.75" customHeight="1">
      <c r="A708" s="274" t="s">
        <v>1112</v>
      </c>
      <c r="B708" s="272" t="s">
        <v>1924</v>
      </c>
    </row>
    <row r="709" ht="15.75" customHeight="1">
      <c r="A709" s="274" t="s">
        <v>1114</v>
      </c>
      <c r="B709" s="272" t="s">
        <v>1925</v>
      </c>
    </row>
    <row r="710" ht="15.75" customHeight="1">
      <c r="A710" s="274">
        <v>3.6</v>
      </c>
      <c r="B710" s="272" t="s">
        <v>1926</v>
      </c>
    </row>
    <row r="711" ht="15.75" customHeight="1">
      <c r="A711" s="274" t="s">
        <v>1130</v>
      </c>
      <c r="B711" s="272" t="s">
        <v>1927</v>
      </c>
    </row>
    <row r="712" ht="15.75" customHeight="1">
      <c r="A712" s="274" t="s">
        <v>1132</v>
      </c>
      <c r="B712" s="272" t="s">
        <v>1928</v>
      </c>
    </row>
    <row r="713" ht="15.75" customHeight="1">
      <c r="A713" s="274" t="s">
        <v>1134</v>
      </c>
      <c r="B713" s="272" t="s">
        <v>1929</v>
      </c>
    </row>
    <row r="714" ht="15.75" customHeight="1">
      <c r="A714" s="274" t="s">
        <v>1930</v>
      </c>
      <c r="B714" s="272" t="s">
        <v>1931</v>
      </c>
    </row>
    <row r="715" ht="15.75" customHeight="1">
      <c r="A715" s="274" t="s">
        <v>1932</v>
      </c>
      <c r="B715" s="272" t="s">
        <v>1933</v>
      </c>
    </row>
    <row r="716" ht="15.75" customHeight="1">
      <c r="A716" s="274" t="s">
        <v>1934</v>
      </c>
      <c r="B716" s="272" t="s">
        <v>1935</v>
      </c>
    </row>
    <row r="717" ht="15.75" customHeight="1">
      <c r="A717" s="274" t="s">
        <v>1936</v>
      </c>
      <c r="B717" s="272" t="s">
        <v>1937</v>
      </c>
    </row>
    <row r="718" ht="15.75" customHeight="1">
      <c r="A718" s="274" t="s">
        <v>1938</v>
      </c>
      <c r="B718" s="272" t="s">
        <v>1939</v>
      </c>
    </row>
    <row r="719" ht="15.75" customHeight="1">
      <c r="A719" s="274">
        <v>3.7</v>
      </c>
      <c r="B719" s="272" t="s">
        <v>1940</v>
      </c>
    </row>
    <row r="720" ht="15.75" customHeight="1">
      <c r="A720" s="274" t="s">
        <v>1941</v>
      </c>
      <c r="B720" s="272" t="s">
        <v>1942</v>
      </c>
    </row>
    <row r="721" ht="15.75" customHeight="1">
      <c r="A721" s="274">
        <v>4.1</v>
      </c>
      <c r="B721" s="272" t="s">
        <v>1943</v>
      </c>
    </row>
    <row r="722" ht="15.75" customHeight="1">
      <c r="A722" s="274" t="s">
        <v>1944</v>
      </c>
      <c r="B722" s="272" t="s">
        <v>1945</v>
      </c>
    </row>
    <row r="723" ht="15.75" customHeight="1">
      <c r="A723" s="274">
        <v>4.2</v>
      </c>
      <c r="B723" s="272" t="s">
        <v>1946</v>
      </c>
    </row>
    <row r="724" ht="15.75" customHeight="1">
      <c r="A724" s="274">
        <v>4.3</v>
      </c>
      <c r="B724" s="272" t="s">
        <v>1947</v>
      </c>
    </row>
    <row r="725" ht="15.75" customHeight="1">
      <c r="A725" s="274" t="s">
        <v>1948</v>
      </c>
      <c r="B725" s="272" t="s">
        <v>1949</v>
      </c>
    </row>
    <row r="726" ht="15.75" customHeight="1">
      <c r="A726" s="274">
        <v>5.1</v>
      </c>
      <c r="B726" s="272" t="s">
        <v>1950</v>
      </c>
    </row>
    <row r="727" ht="15.75" customHeight="1">
      <c r="A727" s="274" t="s">
        <v>532</v>
      </c>
      <c r="B727" s="272" t="s">
        <v>1951</v>
      </c>
    </row>
    <row r="728" ht="15.75" customHeight="1">
      <c r="A728" s="274" t="s">
        <v>534</v>
      </c>
      <c r="B728" s="272" t="s">
        <v>1952</v>
      </c>
    </row>
    <row r="729" ht="15.75" customHeight="1">
      <c r="A729" s="274">
        <v>5.2</v>
      </c>
      <c r="B729" s="272" t="s">
        <v>1953</v>
      </c>
    </row>
    <row r="730" ht="15.75" customHeight="1">
      <c r="A730" s="274">
        <v>5.3</v>
      </c>
      <c r="B730" s="272" t="s">
        <v>1954</v>
      </c>
    </row>
    <row r="731" ht="15.75" customHeight="1">
      <c r="A731" s="274">
        <v>5.4</v>
      </c>
      <c r="B731" s="272" t="s">
        <v>1955</v>
      </c>
    </row>
    <row r="732" ht="15.75" customHeight="1">
      <c r="A732" s="274" t="s">
        <v>1956</v>
      </c>
      <c r="B732" s="272" t="s">
        <v>1957</v>
      </c>
    </row>
    <row r="733" ht="15.75" customHeight="1">
      <c r="A733" s="274">
        <v>6.1</v>
      </c>
      <c r="B733" s="272" t="s">
        <v>1958</v>
      </c>
    </row>
    <row r="734" ht="15.75" customHeight="1">
      <c r="A734" s="274">
        <v>6.2</v>
      </c>
      <c r="B734" s="272" t="s">
        <v>1959</v>
      </c>
    </row>
    <row r="735" ht="15.75" customHeight="1">
      <c r="A735" s="274">
        <v>6.3</v>
      </c>
      <c r="B735" s="272" t="s">
        <v>1960</v>
      </c>
    </row>
    <row r="736" ht="15.75" customHeight="1">
      <c r="A736" s="274" t="s">
        <v>1961</v>
      </c>
      <c r="B736" s="272" t="s">
        <v>1962</v>
      </c>
    </row>
    <row r="737" ht="15.75" customHeight="1">
      <c r="A737" s="274" t="s">
        <v>1963</v>
      </c>
      <c r="B737" s="272" t="s">
        <v>1964</v>
      </c>
    </row>
    <row r="738" ht="15.75" customHeight="1">
      <c r="A738" s="274">
        <v>6.4</v>
      </c>
      <c r="B738" s="272" t="s">
        <v>1965</v>
      </c>
    </row>
    <row r="739" ht="15.75" customHeight="1">
      <c r="A739" s="274" t="s">
        <v>1966</v>
      </c>
      <c r="B739" s="272" t="s">
        <v>1967</v>
      </c>
    </row>
    <row r="740" ht="15.75" customHeight="1">
      <c r="A740" s="274" t="s">
        <v>1968</v>
      </c>
      <c r="B740" s="272" t="s">
        <v>1969</v>
      </c>
    </row>
    <row r="741" ht="15.75" customHeight="1">
      <c r="A741" s="274" t="s">
        <v>1970</v>
      </c>
      <c r="B741" s="272" t="s">
        <v>1971</v>
      </c>
    </row>
    <row r="742" ht="15.75" customHeight="1">
      <c r="A742" s="274" t="s">
        <v>1972</v>
      </c>
      <c r="B742" s="272" t="s">
        <v>1973</v>
      </c>
    </row>
    <row r="743" ht="15.75" customHeight="1">
      <c r="A743" s="274" t="s">
        <v>1974</v>
      </c>
      <c r="B743" s="272" t="s">
        <v>1975</v>
      </c>
    </row>
    <row r="744" ht="15.75" customHeight="1">
      <c r="A744" s="274" t="s">
        <v>1976</v>
      </c>
      <c r="B744" s="272" t="s">
        <v>1977</v>
      </c>
    </row>
    <row r="745" ht="15.75" customHeight="1">
      <c r="A745" s="274" t="s">
        <v>1978</v>
      </c>
      <c r="B745" s="272" t="s">
        <v>1979</v>
      </c>
    </row>
    <row r="746" ht="15.75" customHeight="1">
      <c r="A746" s="274" t="s">
        <v>1980</v>
      </c>
      <c r="B746" s="272" t="s">
        <v>1981</v>
      </c>
    </row>
    <row r="747" ht="15.75" customHeight="1">
      <c r="A747" s="274" t="s">
        <v>1982</v>
      </c>
      <c r="B747" s="272" t="s">
        <v>1983</v>
      </c>
    </row>
    <row r="748" ht="15.75" customHeight="1">
      <c r="A748" s="274" t="s">
        <v>1984</v>
      </c>
      <c r="B748" s="272" t="s">
        <v>1985</v>
      </c>
    </row>
    <row r="749" ht="15.75" customHeight="1">
      <c r="A749" s="274">
        <v>6.5</v>
      </c>
      <c r="B749" s="272" t="s">
        <v>1986</v>
      </c>
    </row>
    <row r="750" ht="15.75" customHeight="1">
      <c r="A750" s="274" t="s">
        <v>1987</v>
      </c>
      <c r="B750" s="272" t="s">
        <v>1988</v>
      </c>
    </row>
    <row r="751" ht="15.75" customHeight="1">
      <c r="A751" s="274" t="s">
        <v>1989</v>
      </c>
      <c r="B751" s="272" t="s">
        <v>1990</v>
      </c>
    </row>
    <row r="752" ht="15.75" customHeight="1">
      <c r="A752" s="274" t="s">
        <v>1991</v>
      </c>
      <c r="B752" s="272" t="s">
        <v>1992</v>
      </c>
    </row>
    <row r="753" ht="15.75" customHeight="1">
      <c r="A753" s="274" t="s">
        <v>1993</v>
      </c>
      <c r="B753" s="272" t="s">
        <v>1994</v>
      </c>
    </row>
    <row r="754" ht="15.75" customHeight="1">
      <c r="A754" s="274" t="s">
        <v>1995</v>
      </c>
      <c r="B754" s="272" t="s">
        <v>1996</v>
      </c>
    </row>
    <row r="755" ht="15.75" customHeight="1">
      <c r="A755" s="274" t="s">
        <v>1997</v>
      </c>
      <c r="B755" s="272" t="s">
        <v>1998</v>
      </c>
    </row>
    <row r="756" ht="15.75" customHeight="1">
      <c r="A756" s="274" t="s">
        <v>1999</v>
      </c>
      <c r="B756" s="272" t="s">
        <v>2000</v>
      </c>
    </row>
    <row r="757" ht="15.75" customHeight="1">
      <c r="A757" s="274" t="s">
        <v>2001</v>
      </c>
      <c r="B757" s="272" t="s">
        <v>2002</v>
      </c>
    </row>
    <row r="758" ht="15.75" customHeight="1">
      <c r="A758" s="274" t="s">
        <v>2003</v>
      </c>
      <c r="B758" s="272" t="s">
        <v>2004</v>
      </c>
    </row>
    <row r="759" ht="15.75" customHeight="1">
      <c r="A759" s="274" t="s">
        <v>2005</v>
      </c>
      <c r="B759" s="272" t="s">
        <v>2006</v>
      </c>
    </row>
    <row r="760" ht="15.75" customHeight="1">
      <c r="A760" s="274">
        <v>6.6</v>
      </c>
      <c r="B760" s="272" t="s">
        <v>2007</v>
      </c>
    </row>
    <row r="761" ht="15.75" customHeight="1">
      <c r="A761" s="274">
        <v>6.7</v>
      </c>
      <c r="B761" s="272" t="s">
        <v>2008</v>
      </c>
    </row>
    <row r="762" ht="15.75" customHeight="1">
      <c r="A762" s="274" t="s">
        <v>2009</v>
      </c>
      <c r="B762" s="272" t="s">
        <v>2010</v>
      </c>
    </row>
    <row r="763" ht="15.75" customHeight="1">
      <c r="A763" s="274">
        <v>7.1</v>
      </c>
      <c r="B763" s="272" t="s">
        <v>2011</v>
      </c>
    </row>
    <row r="764" ht="15.75" customHeight="1">
      <c r="A764" s="274" t="s">
        <v>550</v>
      </c>
      <c r="B764" s="272" t="s">
        <v>2012</v>
      </c>
    </row>
    <row r="765" ht="15.75" customHeight="1">
      <c r="A765" s="274" t="s">
        <v>552</v>
      </c>
      <c r="B765" s="272" t="s">
        <v>2013</v>
      </c>
    </row>
    <row r="766" ht="15.75" customHeight="1">
      <c r="A766" s="274" t="s">
        <v>2014</v>
      </c>
      <c r="B766" s="272" t="s">
        <v>2015</v>
      </c>
    </row>
    <row r="767" ht="15.75" customHeight="1">
      <c r="A767" s="274" t="s">
        <v>2016</v>
      </c>
      <c r="B767" s="272" t="s">
        <v>2017</v>
      </c>
    </row>
    <row r="768" ht="15.75" customHeight="1">
      <c r="A768" s="274">
        <v>7.2</v>
      </c>
      <c r="B768" s="272" t="s">
        <v>2018</v>
      </c>
    </row>
    <row r="769" ht="15.75" customHeight="1">
      <c r="A769" s="274" t="s">
        <v>554</v>
      </c>
      <c r="B769" s="272" t="s">
        <v>2019</v>
      </c>
    </row>
    <row r="770" ht="15.75" customHeight="1">
      <c r="A770" s="274" t="s">
        <v>556</v>
      </c>
      <c r="B770" s="272" t="s">
        <v>2020</v>
      </c>
    </row>
    <row r="771" ht="15.75" customHeight="1">
      <c r="A771" s="274" t="s">
        <v>558</v>
      </c>
      <c r="B771" s="272" t="s">
        <v>2021</v>
      </c>
    </row>
    <row r="772" ht="15.75" customHeight="1">
      <c r="A772" s="274">
        <v>7.3</v>
      </c>
      <c r="B772" s="272" t="s">
        <v>2022</v>
      </c>
    </row>
    <row r="773" ht="15.75" customHeight="1">
      <c r="A773" s="274" t="s">
        <v>2023</v>
      </c>
      <c r="B773" s="272" t="s">
        <v>2024</v>
      </c>
    </row>
    <row r="774" ht="15.75" customHeight="1">
      <c r="A774" s="274">
        <v>8.1</v>
      </c>
      <c r="B774" s="272" t="s">
        <v>2025</v>
      </c>
    </row>
    <row r="775" ht="15.75" customHeight="1">
      <c r="A775" s="274" t="s">
        <v>562</v>
      </c>
      <c r="B775" s="272" t="s">
        <v>2026</v>
      </c>
    </row>
    <row r="776" ht="15.75" customHeight="1">
      <c r="A776" s="274" t="s">
        <v>564</v>
      </c>
      <c r="B776" s="272" t="s">
        <v>2027</v>
      </c>
    </row>
    <row r="777" ht="15.75" customHeight="1">
      <c r="A777" s="274" t="s">
        <v>566</v>
      </c>
      <c r="B777" s="272" t="s">
        <v>2028</v>
      </c>
    </row>
    <row r="778" ht="15.75" customHeight="1">
      <c r="A778" s="274" t="s">
        <v>568</v>
      </c>
      <c r="B778" s="272" t="s">
        <v>2029</v>
      </c>
    </row>
    <row r="779" ht="15.75" customHeight="1">
      <c r="A779" s="274" t="s">
        <v>2030</v>
      </c>
      <c r="B779" s="272" t="s">
        <v>2031</v>
      </c>
    </row>
    <row r="780" ht="15.75" customHeight="1">
      <c r="A780" s="274" t="s">
        <v>2032</v>
      </c>
      <c r="B780" s="272" t="s">
        <v>2033</v>
      </c>
    </row>
    <row r="781" ht="15.75" customHeight="1">
      <c r="A781" s="274" t="s">
        <v>2034</v>
      </c>
      <c r="B781" s="272" t="s">
        <v>2035</v>
      </c>
    </row>
    <row r="782" ht="15.75" customHeight="1">
      <c r="A782" s="274" t="s">
        <v>2036</v>
      </c>
      <c r="B782" s="272" t="s">
        <v>2037</v>
      </c>
    </row>
    <row r="783" ht="15.75" customHeight="1">
      <c r="A783" s="274">
        <v>8.2</v>
      </c>
      <c r="B783" s="272" t="s">
        <v>2038</v>
      </c>
    </row>
    <row r="784" ht="15.75" customHeight="1">
      <c r="A784" s="274" t="s">
        <v>570</v>
      </c>
      <c r="B784" s="272" t="s">
        <v>2039</v>
      </c>
    </row>
    <row r="785" ht="15.75" customHeight="1">
      <c r="A785" s="274" t="s">
        <v>572</v>
      </c>
      <c r="B785" s="272" t="s">
        <v>2040</v>
      </c>
    </row>
    <row r="786" ht="15.75" customHeight="1">
      <c r="A786" s="274" t="s">
        <v>574</v>
      </c>
      <c r="B786" s="272" t="s">
        <v>2041</v>
      </c>
    </row>
    <row r="787" ht="15.75" customHeight="1">
      <c r="A787" s="274" t="s">
        <v>2042</v>
      </c>
      <c r="B787" s="272" t="s">
        <v>2043</v>
      </c>
    </row>
    <row r="788" ht="15.75" customHeight="1">
      <c r="A788" s="274" t="s">
        <v>2044</v>
      </c>
      <c r="B788" s="272" t="s">
        <v>2045</v>
      </c>
    </row>
    <row r="789" ht="15.75" customHeight="1">
      <c r="A789" s="274" t="s">
        <v>2046</v>
      </c>
      <c r="B789" s="272" t="s">
        <v>2047</v>
      </c>
    </row>
    <row r="790" ht="15.75" customHeight="1">
      <c r="A790" s="274">
        <v>8.3</v>
      </c>
      <c r="B790" s="272" t="s">
        <v>2048</v>
      </c>
    </row>
    <row r="791" ht="15.75" customHeight="1">
      <c r="A791" s="274" t="s">
        <v>576</v>
      </c>
      <c r="B791" s="272" t="s">
        <v>2049</v>
      </c>
    </row>
    <row r="792" ht="15.75" customHeight="1">
      <c r="A792" s="274" t="s">
        <v>578</v>
      </c>
      <c r="B792" s="272" t="s">
        <v>2050</v>
      </c>
    </row>
    <row r="793" ht="15.75" customHeight="1">
      <c r="A793" s="274">
        <v>8.4</v>
      </c>
      <c r="B793" s="272" t="s">
        <v>2051</v>
      </c>
    </row>
    <row r="794" ht="15.75" customHeight="1">
      <c r="A794" s="274">
        <v>8.5</v>
      </c>
      <c r="B794" s="272" t="s">
        <v>2052</v>
      </c>
    </row>
    <row r="795" ht="15.75" customHeight="1">
      <c r="A795" s="274" t="s">
        <v>2053</v>
      </c>
      <c r="B795" s="272" t="s">
        <v>2054</v>
      </c>
    </row>
    <row r="796" ht="15.75" customHeight="1">
      <c r="A796" s="274">
        <v>8.6</v>
      </c>
      <c r="B796" s="272" t="s">
        <v>2055</v>
      </c>
    </row>
    <row r="797" ht="15.75" customHeight="1">
      <c r="A797" s="274">
        <v>8.7</v>
      </c>
      <c r="B797" s="272" t="s">
        <v>2056</v>
      </c>
    </row>
    <row r="798" ht="15.75" customHeight="1">
      <c r="A798" s="274">
        <v>8.8</v>
      </c>
      <c r="B798" s="272" t="s">
        <v>2057</v>
      </c>
    </row>
    <row r="799" ht="15.75" customHeight="1">
      <c r="A799" s="274" t="s">
        <v>2058</v>
      </c>
      <c r="B799" s="272" t="s">
        <v>2059</v>
      </c>
    </row>
    <row r="800" ht="15.75" customHeight="1">
      <c r="A800" s="274">
        <v>9.1</v>
      </c>
      <c r="B800" s="272" t="s">
        <v>2060</v>
      </c>
    </row>
    <row r="801" ht="15.75" customHeight="1">
      <c r="A801" s="274" t="s">
        <v>582</v>
      </c>
      <c r="B801" s="272" t="s">
        <v>2061</v>
      </c>
    </row>
    <row r="802" ht="15.75" customHeight="1">
      <c r="A802" s="274" t="s">
        <v>584</v>
      </c>
      <c r="B802" s="272" t="s">
        <v>2062</v>
      </c>
    </row>
    <row r="803" ht="15.75" customHeight="1">
      <c r="A803" s="274" t="s">
        <v>2063</v>
      </c>
      <c r="B803" s="272" t="s">
        <v>2064</v>
      </c>
    </row>
    <row r="804" ht="15.75" customHeight="1">
      <c r="A804" s="274">
        <v>9.2</v>
      </c>
      <c r="B804" s="272" t="s">
        <v>2065</v>
      </c>
    </row>
    <row r="805" ht="15.75" customHeight="1">
      <c r="A805" s="274">
        <v>9.3</v>
      </c>
      <c r="B805" s="272" t="s">
        <v>2066</v>
      </c>
    </row>
    <row r="806" ht="15.75" customHeight="1">
      <c r="A806" s="274">
        <v>9.4</v>
      </c>
      <c r="B806" s="272" t="s">
        <v>2067</v>
      </c>
    </row>
    <row r="807" ht="15.75" customHeight="1">
      <c r="A807" s="274" t="s">
        <v>600</v>
      </c>
      <c r="B807" s="272" t="s">
        <v>2068</v>
      </c>
    </row>
    <row r="808" ht="15.75" customHeight="1">
      <c r="A808" s="274" t="s">
        <v>602</v>
      </c>
      <c r="B808" s="272" t="s">
        <v>2069</v>
      </c>
    </row>
    <row r="809" ht="15.75" customHeight="1">
      <c r="A809" s="274" t="s">
        <v>604</v>
      </c>
      <c r="B809" s="272" t="s">
        <v>2070</v>
      </c>
    </row>
    <row r="810" ht="15.75" customHeight="1">
      <c r="A810" s="274" t="s">
        <v>606</v>
      </c>
      <c r="B810" s="272" t="s">
        <v>2071</v>
      </c>
    </row>
    <row r="811" ht="15.75" customHeight="1">
      <c r="A811" s="274">
        <v>9.5</v>
      </c>
      <c r="B811" s="272" t="s">
        <v>2072</v>
      </c>
    </row>
    <row r="812" ht="15.75" customHeight="1">
      <c r="A812" s="274" t="s">
        <v>2073</v>
      </c>
      <c r="B812" s="272" t="s">
        <v>2074</v>
      </c>
    </row>
    <row r="813" ht="15.75" customHeight="1">
      <c r="A813" s="274">
        <v>9.6</v>
      </c>
      <c r="B813" s="272" t="s">
        <v>2075</v>
      </c>
    </row>
    <row r="814" ht="15.75" customHeight="1">
      <c r="A814" s="274" t="s">
        <v>2076</v>
      </c>
      <c r="B814" s="272" t="s">
        <v>2077</v>
      </c>
    </row>
    <row r="815" ht="15.75" customHeight="1">
      <c r="A815" s="274" t="s">
        <v>2078</v>
      </c>
      <c r="B815" s="272" t="s">
        <v>2079</v>
      </c>
    </row>
    <row r="816" ht="15.75" customHeight="1">
      <c r="A816" s="274" t="s">
        <v>2080</v>
      </c>
      <c r="B816" s="272" t="s">
        <v>2081</v>
      </c>
    </row>
    <row r="817" ht="15.75" customHeight="1">
      <c r="A817" s="274">
        <v>9.7</v>
      </c>
      <c r="B817" s="272" t="s">
        <v>2082</v>
      </c>
    </row>
    <row r="818" ht="15.75" customHeight="1">
      <c r="A818" s="274" t="s">
        <v>2083</v>
      </c>
      <c r="B818" s="272" t="s">
        <v>2084</v>
      </c>
    </row>
    <row r="819" ht="15.75" customHeight="1">
      <c r="A819" s="274">
        <v>9.8</v>
      </c>
      <c r="B819" s="272" t="s">
        <v>2085</v>
      </c>
    </row>
    <row r="820" ht="15.75" customHeight="1">
      <c r="A820" s="274" t="s">
        <v>2086</v>
      </c>
      <c r="B820" s="272" t="s">
        <v>2087</v>
      </c>
    </row>
    <row r="821" ht="15.75" customHeight="1">
      <c r="A821" s="274" t="s">
        <v>2088</v>
      </c>
      <c r="B821" s="272" t="s">
        <v>2089</v>
      </c>
    </row>
    <row r="822" ht="15.75" customHeight="1">
      <c r="A822" s="274">
        <v>9.9</v>
      </c>
      <c r="B822" s="272" t="s">
        <v>2090</v>
      </c>
    </row>
    <row r="823" ht="15.75" customHeight="1">
      <c r="A823" s="274" t="s">
        <v>2091</v>
      </c>
      <c r="B823" s="272" t="s">
        <v>2092</v>
      </c>
    </row>
    <row r="824" ht="15.75" customHeight="1">
      <c r="A824" s="274" t="s">
        <v>2093</v>
      </c>
      <c r="B824" s="272" t="s">
        <v>2094</v>
      </c>
    </row>
    <row r="825" ht="15.75" customHeight="1">
      <c r="A825" s="274" t="s">
        <v>2095</v>
      </c>
      <c r="B825" s="272" t="s">
        <v>2096</v>
      </c>
    </row>
    <row r="826" ht="15.75" customHeight="1">
      <c r="A826" s="274" t="s">
        <v>2097</v>
      </c>
      <c r="B826" s="272" t="s">
        <v>2098</v>
      </c>
    </row>
    <row r="827" ht="15.75" customHeight="1">
      <c r="A827" s="274" t="s">
        <v>2099</v>
      </c>
      <c r="B827" s="272" t="s">
        <v>2100</v>
      </c>
    </row>
    <row r="828" ht="15.75" customHeight="1">
      <c r="A828" s="274">
        <v>10.1</v>
      </c>
      <c r="B828" s="272" t="s">
        <v>2101</v>
      </c>
    </row>
    <row r="829" ht="15.75" customHeight="1">
      <c r="A829" s="274">
        <v>10.2</v>
      </c>
      <c r="B829" s="272" t="s">
        <v>2102</v>
      </c>
    </row>
    <row r="830" ht="15.75" customHeight="1">
      <c r="A830" s="274" t="s">
        <v>2103</v>
      </c>
      <c r="B830" s="272" t="s">
        <v>2104</v>
      </c>
    </row>
    <row r="831" ht="15.75" customHeight="1">
      <c r="A831" s="274" t="s">
        <v>2105</v>
      </c>
      <c r="B831" s="272" t="s">
        <v>2106</v>
      </c>
    </row>
    <row r="832" ht="15.75" customHeight="1">
      <c r="A832" s="274" t="s">
        <v>2107</v>
      </c>
      <c r="B832" s="272" t="s">
        <v>2108</v>
      </c>
    </row>
    <row r="833" ht="15.75" customHeight="1">
      <c r="A833" s="274" t="s">
        <v>2109</v>
      </c>
      <c r="B833" s="272" t="s">
        <v>2110</v>
      </c>
    </row>
    <row r="834" ht="15.75" customHeight="1">
      <c r="A834" s="274" t="s">
        <v>2111</v>
      </c>
      <c r="B834" s="272" t="s">
        <v>2112</v>
      </c>
    </row>
    <row r="835" ht="15.75" customHeight="1">
      <c r="A835" s="274" t="s">
        <v>2113</v>
      </c>
      <c r="B835" s="272" t="s">
        <v>2114</v>
      </c>
    </row>
    <row r="836" ht="15.75" customHeight="1">
      <c r="A836" s="274" t="s">
        <v>2115</v>
      </c>
      <c r="B836" s="272" t="s">
        <v>2116</v>
      </c>
    </row>
    <row r="837" ht="15.75" customHeight="1">
      <c r="A837" s="274">
        <v>10.3</v>
      </c>
      <c r="B837" s="272" t="s">
        <v>2117</v>
      </c>
    </row>
    <row r="838" ht="15.75" customHeight="1">
      <c r="A838" s="274" t="s">
        <v>2118</v>
      </c>
      <c r="B838" s="272" t="s">
        <v>2119</v>
      </c>
    </row>
    <row r="839" ht="15.75" customHeight="1">
      <c r="A839" s="274" t="s">
        <v>2120</v>
      </c>
      <c r="B839" s="272" t="s">
        <v>2121</v>
      </c>
    </row>
    <row r="840" ht="15.75" customHeight="1">
      <c r="A840" s="274" t="s">
        <v>2122</v>
      </c>
      <c r="B840" s="272" t="s">
        <v>2123</v>
      </c>
    </row>
    <row r="841" ht="15.75" customHeight="1">
      <c r="A841" s="274" t="s">
        <v>2124</v>
      </c>
      <c r="B841" s="272" t="s">
        <v>2125</v>
      </c>
    </row>
    <row r="842" ht="15.75" customHeight="1">
      <c r="A842" s="274" t="s">
        <v>2126</v>
      </c>
      <c r="B842" s="272" t="s">
        <v>2127</v>
      </c>
    </row>
    <row r="843" ht="15.75" customHeight="1">
      <c r="A843" s="274" t="s">
        <v>2128</v>
      </c>
      <c r="B843" s="272" t="s">
        <v>2129</v>
      </c>
    </row>
    <row r="844" ht="15.75" customHeight="1">
      <c r="A844" s="274">
        <v>10.4</v>
      </c>
      <c r="B844" s="272" t="s">
        <v>2130</v>
      </c>
    </row>
    <row r="845" ht="15.75" customHeight="1">
      <c r="A845" s="274" t="s">
        <v>2131</v>
      </c>
      <c r="B845" s="272" t="s">
        <v>2132</v>
      </c>
    </row>
    <row r="846" ht="15.75" customHeight="1">
      <c r="A846" s="274" t="s">
        <v>2133</v>
      </c>
      <c r="B846" s="272" t="s">
        <v>2134</v>
      </c>
    </row>
    <row r="847" ht="15.75" customHeight="1">
      <c r="A847" s="274" t="s">
        <v>2135</v>
      </c>
      <c r="B847" s="272" t="s">
        <v>2136</v>
      </c>
    </row>
    <row r="848" ht="15.75" customHeight="1">
      <c r="A848" s="274">
        <v>10.5</v>
      </c>
      <c r="B848" s="272" t="s">
        <v>2137</v>
      </c>
    </row>
    <row r="849" ht="15.75" customHeight="1">
      <c r="A849" s="274" t="s">
        <v>2138</v>
      </c>
      <c r="B849" s="272" t="s">
        <v>2139</v>
      </c>
    </row>
    <row r="850" ht="15.75" customHeight="1">
      <c r="A850" s="274" t="s">
        <v>2140</v>
      </c>
      <c r="B850" s="272" t="s">
        <v>2141</v>
      </c>
    </row>
    <row r="851" ht="15.75" customHeight="1">
      <c r="A851" s="274" t="s">
        <v>2142</v>
      </c>
      <c r="B851" s="272" t="s">
        <v>2143</v>
      </c>
    </row>
    <row r="852" ht="15.75" customHeight="1">
      <c r="A852" s="274" t="s">
        <v>2144</v>
      </c>
      <c r="B852" s="272" t="s">
        <v>2145</v>
      </c>
    </row>
    <row r="853" ht="15.75" customHeight="1">
      <c r="A853" s="274" t="s">
        <v>2146</v>
      </c>
      <c r="B853" s="272" t="s">
        <v>2147</v>
      </c>
    </row>
    <row r="854" ht="15.75" customHeight="1">
      <c r="A854" s="274">
        <v>10.6</v>
      </c>
      <c r="B854" s="272" t="s">
        <v>2148</v>
      </c>
    </row>
    <row r="855" ht="15.75" customHeight="1">
      <c r="A855" s="274" t="s">
        <v>2149</v>
      </c>
      <c r="B855" s="272" t="s">
        <v>2150</v>
      </c>
    </row>
    <row r="856" ht="15.75" customHeight="1">
      <c r="A856" s="274" t="s">
        <v>2151</v>
      </c>
      <c r="B856" s="272" t="s">
        <v>2152</v>
      </c>
    </row>
    <row r="857" ht="15.75" customHeight="1">
      <c r="A857" s="274" t="s">
        <v>2153</v>
      </c>
      <c r="B857" s="272" t="s">
        <v>2154</v>
      </c>
    </row>
    <row r="858" ht="15.75" customHeight="1">
      <c r="A858" s="274">
        <v>10.7</v>
      </c>
      <c r="B858" s="272" t="s">
        <v>2155</v>
      </c>
    </row>
    <row r="859" ht="15.75" customHeight="1">
      <c r="A859" s="274">
        <v>10.8</v>
      </c>
      <c r="B859" s="272" t="s">
        <v>2156</v>
      </c>
    </row>
    <row r="860" ht="15.75" customHeight="1">
      <c r="A860" s="274" t="s">
        <v>2157</v>
      </c>
      <c r="B860" s="272" t="s">
        <v>2158</v>
      </c>
    </row>
    <row r="861" ht="15.75" customHeight="1">
      <c r="A861" s="274">
        <v>10.9</v>
      </c>
      <c r="B861" s="272" t="s">
        <v>2159</v>
      </c>
    </row>
    <row r="862" ht="15.75" customHeight="1">
      <c r="A862" s="274" t="s">
        <v>2160</v>
      </c>
      <c r="B862" s="272" t="s">
        <v>2161</v>
      </c>
    </row>
    <row r="863" ht="15.75" customHeight="1">
      <c r="A863" s="274">
        <v>11.1</v>
      </c>
      <c r="B863" s="272" t="s">
        <v>2162</v>
      </c>
    </row>
    <row r="864" ht="15.75" customHeight="1">
      <c r="A864" s="274" t="s">
        <v>614</v>
      </c>
      <c r="B864" s="272" t="s">
        <v>2163</v>
      </c>
    </row>
    <row r="865" ht="15.75" customHeight="1">
      <c r="A865" s="274" t="s">
        <v>616</v>
      </c>
      <c r="B865" s="272" t="s">
        <v>2164</v>
      </c>
    </row>
    <row r="866" ht="15.75" customHeight="1">
      <c r="A866" s="274">
        <v>11.2</v>
      </c>
      <c r="B866" s="272" t="s">
        <v>2165</v>
      </c>
    </row>
    <row r="867" ht="15.75" customHeight="1">
      <c r="A867" s="274" t="s">
        <v>626</v>
      </c>
      <c r="B867" s="272" t="s">
        <v>2166</v>
      </c>
    </row>
    <row r="868" ht="15.75" customHeight="1">
      <c r="A868" s="274" t="s">
        <v>628</v>
      </c>
      <c r="B868" s="272" t="s">
        <v>2167</v>
      </c>
    </row>
    <row r="869" ht="15.75" customHeight="1">
      <c r="A869" s="274" t="s">
        <v>630</v>
      </c>
      <c r="B869" s="272" t="s">
        <v>2168</v>
      </c>
    </row>
    <row r="870" ht="15.75" customHeight="1">
      <c r="A870" s="274">
        <v>11.3</v>
      </c>
      <c r="B870" s="272" t="s">
        <v>2169</v>
      </c>
    </row>
    <row r="871" ht="15.75" customHeight="1">
      <c r="A871" s="274" t="s">
        <v>2170</v>
      </c>
      <c r="B871" s="272" t="s">
        <v>2171</v>
      </c>
    </row>
    <row r="872" ht="15.75" customHeight="1">
      <c r="A872" s="274" t="s">
        <v>2172</v>
      </c>
      <c r="B872" s="272" t="s">
        <v>2173</v>
      </c>
    </row>
    <row r="873" ht="15.75" customHeight="1">
      <c r="A873" s="274" t="s">
        <v>2174</v>
      </c>
      <c r="B873" s="272" t="s">
        <v>2175</v>
      </c>
    </row>
    <row r="874" ht="15.75" customHeight="1">
      <c r="A874" s="274" t="s">
        <v>2176</v>
      </c>
      <c r="B874" s="272" t="s">
        <v>2177</v>
      </c>
    </row>
    <row r="875" ht="15.75" customHeight="1">
      <c r="A875" s="274" t="s">
        <v>2178</v>
      </c>
      <c r="B875" s="272" t="s">
        <v>2179</v>
      </c>
    </row>
    <row r="876" ht="15.75" customHeight="1">
      <c r="A876" s="274">
        <v>11.4</v>
      </c>
      <c r="B876" s="272" t="s">
        <v>2180</v>
      </c>
    </row>
    <row r="877" ht="15.75" customHeight="1">
      <c r="A877" s="274">
        <v>11.5</v>
      </c>
      <c r="B877" s="272" t="s">
        <v>2181</v>
      </c>
    </row>
    <row r="878" ht="15.75" customHeight="1">
      <c r="A878" s="274" t="s">
        <v>2182</v>
      </c>
      <c r="B878" s="272" t="s">
        <v>2183</v>
      </c>
    </row>
    <row r="879" ht="15.75" customHeight="1">
      <c r="A879" s="274">
        <v>11.6</v>
      </c>
      <c r="B879" s="272" t="s">
        <v>2184</v>
      </c>
    </row>
    <row r="880" ht="15.75" customHeight="1">
      <c r="A880" s="274" t="s">
        <v>2185</v>
      </c>
      <c r="B880" s="272" t="s">
        <v>2186</v>
      </c>
    </row>
    <row r="881" ht="15.75" customHeight="1">
      <c r="A881" s="274">
        <v>12.1</v>
      </c>
      <c r="B881" s="272" t="s">
        <v>2187</v>
      </c>
    </row>
    <row r="882" ht="15.75" customHeight="1">
      <c r="A882" s="274" t="s">
        <v>644</v>
      </c>
      <c r="B882" s="272" t="s">
        <v>2188</v>
      </c>
    </row>
    <row r="883" ht="15.75" customHeight="1">
      <c r="A883" s="274">
        <v>12.2</v>
      </c>
      <c r="B883" s="272" t="s">
        <v>2189</v>
      </c>
    </row>
    <row r="884" ht="15.75" customHeight="1">
      <c r="A884" s="274">
        <v>12.3</v>
      </c>
      <c r="B884" s="272" t="s">
        <v>2190</v>
      </c>
    </row>
    <row r="885" ht="15.75" customHeight="1">
      <c r="A885" s="274" t="s">
        <v>654</v>
      </c>
      <c r="B885" s="272" t="s">
        <v>2191</v>
      </c>
    </row>
    <row r="886" ht="15.75" customHeight="1">
      <c r="A886" s="274" t="s">
        <v>2192</v>
      </c>
      <c r="B886" s="272" t="s">
        <v>2193</v>
      </c>
    </row>
    <row r="887" ht="15.75" customHeight="1">
      <c r="A887" s="274" t="s">
        <v>2194</v>
      </c>
      <c r="B887" s="272" t="s">
        <v>2195</v>
      </c>
    </row>
    <row r="888" ht="15.75" customHeight="1">
      <c r="A888" s="274" t="s">
        <v>2196</v>
      </c>
      <c r="B888" s="272" t="s">
        <v>2197</v>
      </c>
    </row>
    <row r="889" ht="15.75" customHeight="1">
      <c r="A889" s="274" t="s">
        <v>2198</v>
      </c>
      <c r="B889" s="272" t="s">
        <v>2199</v>
      </c>
    </row>
    <row r="890" ht="15.75" customHeight="1">
      <c r="A890" s="274" t="s">
        <v>2200</v>
      </c>
      <c r="B890" s="272" t="s">
        <v>2201</v>
      </c>
    </row>
    <row r="891" ht="15.75" customHeight="1">
      <c r="A891" s="274" t="s">
        <v>2202</v>
      </c>
      <c r="B891" s="272" t="s">
        <v>2203</v>
      </c>
    </row>
    <row r="892" ht="15.75" customHeight="1">
      <c r="A892" s="274" t="s">
        <v>2204</v>
      </c>
      <c r="B892" s="272" t="s">
        <v>2205</v>
      </c>
    </row>
    <row r="893" ht="15.75" customHeight="1">
      <c r="A893" s="274" t="s">
        <v>2206</v>
      </c>
      <c r="B893" s="272" t="s">
        <v>2207</v>
      </c>
    </row>
    <row r="894" ht="15.75" customHeight="1">
      <c r="A894" s="274" t="s">
        <v>2208</v>
      </c>
      <c r="B894" s="272" t="s">
        <v>2209</v>
      </c>
    </row>
    <row r="895" ht="15.75" customHeight="1">
      <c r="A895" s="274">
        <v>12.4</v>
      </c>
      <c r="B895" s="272" t="s">
        <v>2210</v>
      </c>
    </row>
    <row r="896" ht="15.75" customHeight="1">
      <c r="A896" s="274" t="s">
        <v>656</v>
      </c>
      <c r="B896" s="272" t="s">
        <v>2211</v>
      </c>
    </row>
    <row r="897" ht="15.75" customHeight="1">
      <c r="A897" s="274">
        <v>12.5</v>
      </c>
      <c r="B897" s="272" t="s">
        <v>2212</v>
      </c>
    </row>
    <row r="898" ht="15.75" customHeight="1">
      <c r="A898" s="274" t="s">
        <v>664</v>
      </c>
      <c r="B898" s="272" t="s">
        <v>2213</v>
      </c>
    </row>
    <row r="899" ht="15.75" customHeight="1">
      <c r="A899" s="274" t="s">
        <v>2214</v>
      </c>
      <c r="B899" s="272" t="s">
        <v>2215</v>
      </c>
    </row>
    <row r="900" ht="15.75" customHeight="1">
      <c r="A900" s="274" t="s">
        <v>2216</v>
      </c>
      <c r="B900" s="272" t="s">
        <v>2217</v>
      </c>
    </row>
    <row r="901" ht="15.75" customHeight="1">
      <c r="A901" s="274" t="s">
        <v>2218</v>
      </c>
      <c r="B901" s="272" t="s">
        <v>2219</v>
      </c>
    </row>
    <row r="902" ht="15.75" customHeight="1">
      <c r="A902" s="274" t="s">
        <v>2220</v>
      </c>
      <c r="B902" s="272" t="s">
        <v>2221</v>
      </c>
    </row>
    <row r="903" ht="15.75" customHeight="1">
      <c r="A903" s="274">
        <v>12.6</v>
      </c>
      <c r="B903" s="272" t="s">
        <v>2222</v>
      </c>
    </row>
    <row r="904" ht="15.75" customHeight="1">
      <c r="A904" s="274" t="s">
        <v>666</v>
      </c>
      <c r="B904" s="272" t="s">
        <v>2223</v>
      </c>
    </row>
    <row r="905" ht="15.75" customHeight="1">
      <c r="A905" s="274" t="s">
        <v>668</v>
      </c>
      <c r="B905" s="272" t="s">
        <v>2224</v>
      </c>
    </row>
    <row r="906" ht="15.75" customHeight="1">
      <c r="A906" s="274">
        <v>12.7</v>
      </c>
      <c r="B906" s="272" t="s">
        <v>2225</v>
      </c>
    </row>
    <row r="907" ht="15.75" customHeight="1">
      <c r="A907" s="274">
        <v>12.8</v>
      </c>
      <c r="B907" s="272" t="s">
        <v>2226</v>
      </c>
    </row>
    <row r="908" ht="15.75" customHeight="1">
      <c r="A908" s="274" t="s">
        <v>2227</v>
      </c>
      <c r="B908" s="272" t="s">
        <v>2228</v>
      </c>
    </row>
    <row r="909" ht="15.75" customHeight="1">
      <c r="A909" s="274" t="s">
        <v>2229</v>
      </c>
      <c r="B909" s="272" t="s">
        <v>2230</v>
      </c>
    </row>
    <row r="910" ht="15.75" customHeight="1">
      <c r="A910" s="274" t="s">
        <v>2231</v>
      </c>
      <c r="B910" s="272" t="s">
        <v>2232</v>
      </c>
    </row>
    <row r="911" ht="15.75" customHeight="1">
      <c r="A911" s="274" t="s">
        <v>2233</v>
      </c>
      <c r="B911" s="272" t="s">
        <v>2234</v>
      </c>
    </row>
    <row r="912" ht="15.75" customHeight="1">
      <c r="A912" s="274" t="s">
        <v>2235</v>
      </c>
      <c r="B912" s="272" t="s">
        <v>2236</v>
      </c>
    </row>
    <row r="913" ht="15.75" customHeight="1">
      <c r="A913" s="274">
        <v>12.9</v>
      </c>
      <c r="B913" s="272" t="s">
        <v>2237</v>
      </c>
    </row>
    <row r="914" ht="15.75" customHeight="1">
      <c r="A914" s="274" t="s">
        <v>2238</v>
      </c>
      <c r="B914" s="272" t="s">
        <v>2239</v>
      </c>
    </row>
    <row r="915" ht="15.75" customHeight="1">
      <c r="A915" s="274" t="s">
        <v>2240</v>
      </c>
      <c r="B915" s="272" t="s">
        <v>2241</v>
      </c>
    </row>
    <row r="916" ht="15.75" customHeight="1">
      <c r="A916" s="274" t="s">
        <v>2242</v>
      </c>
      <c r="B916" s="272" t="s">
        <v>2243</v>
      </c>
    </row>
    <row r="917" ht="15.75" customHeight="1">
      <c r="A917" s="274" t="s">
        <v>2244</v>
      </c>
      <c r="B917" s="272" t="s">
        <v>2245</v>
      </c>
    </row>
    <row r="918" ht="15.75" customHeight="1">
      <c r="A918" s="274" t="s">
        <v>2246</v>
      </c>
      <c r="B918" s="272" t="s">
        <v>2247</v>
      </c>
    </row>
    <row r="919" ht="15.75" customHeight="1">
      <c r="A919" s="274" t="s">
        <v>2248</v>
      </c>
      <c r="B919" s="272" t="s">
        <v>2249</v>
      </c>
    </row>
    <row r="920" ht="15.75" customHeight="1">
      <c r="A920" s="274" t="s">
        <v>2250</v>
      </c>
      <c r="B920" s="272" t="s">
        <v>2251</v>
      </c>
    </row>
    <row r="921" ht="15.75" customHeight="1">
      <c r="A921" s="274">
        <v>12.11</v>
      </c>
      <c r="B921" s="272" t="s">
        <v>2252</v>
      </c>
    </row>
    <row r="922" ht="15.75" customHeight="1">
      <c r="A922" s="274" t="s">
        <v>2253</v>
      </c>
      <c r="B922" s="272" t="s">
        <v>2254</v>
      </c>
    </row>
    <row r="923" ht="15.75" customHeight="1">
      <c r="A923" s="122" t="s">
        <v>2255</v>
      </c>
      <c r="B923" s="272" t="s">
        <v>2256</v>
      </c>
    </row>
    <row r="924" ht="15.75" customHeight="1">
      <c r="A924" s="272" t="s">
        <v>2257</v>
      </c>
      <c r="B924" s="272" t="s">
        <v>2258</v>
      </c>
    </row>
    <row r="925" ht="15.75" customHeight="1">
      <c r="A925" s="272" t="s">
        <v>2259</v>
      </c>
      <c r="B925" s="272" t="str">
        <f>CONCATENATE(B923,"; ",B924)</f>
        <v>All system components included in or connected to the cardholder data environment (CDE); The process of determining the CDE and subsequent PCI scope</v>
      </c>
    </row>
    <row r="926" ht="15.75" customHeight="1">
      <c r="A926" s="272" t="s">
        <v>2260</v>
      </c>
      <c r="B926" s="272" t="str">
        <f>B923</f>
        <v>All system components included in or connected to the cardholder data environment (CDE)</v>
      </c>
    </row>
    <row r="927" ht="15.75" customHeight="1">
      <c r="A927" s="238" t="s">
        <v>2261</v>
      </c>
      <c r="B927" s="272" t="str">
        <f>CONCATENATE(B914,"; ",B923)</f>
        <v>Implement an incident response plan. Be prepared to respond immediately to a system breach.; All system components included in or connected to the cardholder data environment (CDE)</v>
      </c>
    </row>
    <row r="928" ht="15.75" customHeight="1">
      <c r="A928" s="275" t="s">
        <v>2262</v>
      </c>
      <c r="B928" s="272" t="str">
        <f>CONCATENATE(B907,"; ",B897)</f>
        <v>Maintain and implement policies and procedures to manage service providers, with whom cardholder data is shared, or that could affect the security of cardholder data, as follows; Assign to an individual or team the following information security management responsibilities:</v>
      </c>
    </row>
    <row r="929" ht="15.75" customHeight="1">
      <c r="A929" s="272" t="s">
        <v>2263</v>
      </c>
      <c r="B929" s="272" t="str">
        <f>CONCATENATE(B907,"; ",B723)</f>
        <v>Maintain and implement policies and procedures to manage service providers, with whom cardholder data is shared, or that could affect the security of cardholder data, as follows; Never send unprotected PANs by end-user messaging technologies (for example, e-mail, instant messaging, SMS, chat, etc.).</v>
      </c>
    </row>
    <row r="930" ht="15.75" customHeight="1">
      <c r="A930" s="275" t="s">
        <v>2264</v>
      </c>
      <c r="B930" s="272" t="str">
        <f>CONCATENATE(B762,"; ",B773)</f>
        <v>Restrict access to cardholder data by business need to know; Assign a unique ID to each person with computer access</v>
      </c>
    </row>
    <row r="931" ht="15.75" customHeight="1">
      <c r="A931" s="238" t="s">
        <v>2265</v>
      </c>
      <c r="B931" s="272" t="str">
        <f>CONCATENATE(B684,"; ",B773)</f>
        <v>Always change vendor-supplied defaults and remove or disable unnecessary default accounts before installing a system on the network. This applies to ALL default passwords, including but not limited to those used by operating systems, software that provides security services, application and system accounts, point-of-sale (POS) terminals, payment applications, Simple Network Management Protocol (SNMP) community strings, etc.).; Assign a unique ID to each person with computer access</v>
      </c>
    </row>
    <row r="932" ht="15.75" customHeight="1">
      <c r="A932" s="238" t="s">
        <v>2266</v>
      </c>
      <c r="B932" s="272" t="str">
        <f>CONCATENATE(B773,"; ",B723)</f>
        <v>Assign a unique ID to each person with computer access; Never send unprotected PANs by end-user messaging technologies (for example, e-mail, instant messaging, SMS, chat, etc.).</v>
      </c>
    </row>
    <row r="933" ht="15.75" customHeight="1">
      <c r="A933" s="238" t="s">
        <v>2267</v>
      </c>
      <c r="B933" s="272" t="str">
        <f>CONCATENATE(B828,"; ",B837,"; ",B848,"; ",B854,"; ",B858)</f>
        <v>Implement audit trails to link all access to system components to each individual user.; Record at least the following audit trail entries for all system components for each event:; Secure audit trails so they cannot be altered.; Review logs and security events for all system components to identify anomalies or suspicious activity. Note: Log harvesting, parsing, and alerting tools may be used to meet this Requirement.; Retain audit trail history for at least one year, with a minimum of three months immediately available for analysis (for example, online, archived, or restorable from backup).</v>
      </c>
    </row>
    <row r="934" ht="15.75" customHeight="1">
      <c r="A934" s="238" t="s">
        <v>2268</v>
      </c>
      <c r="B934" s="272" t="str">
        <f>CONCATENATE(B738,"; ",B749,"; ",B750,"; ",B751)</f>
        <v>Follow change control processes and procedures for all changes to system components. The processes must include the following:; Address common coding vulnerabilities in software-development processes as follows: • Train developers at least annually in up-to-date secure coding techniques, including how to avoid common coding vulnerabilities. • Develop applications based on secure coding guidelines. Note: The vulnerabilities listed at 6.5.1 through 6.5.10 were current with industry best practices when this version of PCI DSS was published. However, as industry best practices for vulnerability management are updated (for example, the OWASP Guide, SANS CWE Top 25, CERT Secure Coding, etc.), the current best practices must be used for these requirements.; Injection flaws, particularly SQL injection. Also consider OS Command Injection, LDAP and XPath injection flaws as well as other injection flaws.; Buffer overflows</v>
      </c>
    </row>
    <row r="935" ht="15.75" customHeight="1">
      <c r="A935" s="238" t="s">
        <v>2269</v>
      </c>
      <c r="B935" s="272" t="str">
        <f>CONCATENATE(B738,"; ",B907,"; ",B913)</f>
        <v>Follow change control processes and procedures for all changes to system components. The processes must include the following:; Maintain and implement policies and procedures to manage service providers, with whom cardholder data is shared, or that could affect the security of cardholder data, as follows; Additional requirement for service providers only: Service providers acknowledge in writing to customers that they are responsible for the security of cardholder data the service provider possesses or otherwise stores, processes, or transmits on behalf of the customer, or to the extent that they could impact the security of the customer’s cardholder data environment. Note: The exact wording of an acknowledgement will depend on the agreement between the two parties, the details of the service being provided, and the responsibilities assigned to each party. The acknowledgement does not have to include the exact wording provided in this requirement.</v>
      </c>
    </row>
    <row r="936" ht="15.75" customHeight="1">
      <c r="A936" s="238" t="s">
        <v>2270</v>
      </c>
      <c r="B936" s="272" t="str">
        <f>CONCATENATE(B881,"; ",B907)</f>
        <v>Establish, publish, maintain, and disseminate a security policy.; Maintain and implement policies and procedures to manage service providers, with whom cardholder data is shared, or that could affect the security of cardholder data, as follows</v>
      </c>
    </row>
    <row r="937" ht="15.75" customHeight="1">
      <c r="A937" s="238" t="s">
        <v>2271</v>
      </c>
      <c r="B937" s="272" t="str">
        <f>CONCATENATE(B881,"; ",B907,"; ",B734)</f>
        <v>Establish, publish, maintain, and disseminate a security policy.; Maintain and implement policies and procedures to manage service providers, with whom cardholder data is shared, or that could affect the security of cardholder data, as follows; Ensure that all system components and software are protected from known vulnerabilities by installing applicable vendor-supplied security patches. Install critical security patches within one month of release. Note: Critical security patches should be identified according to the risk ranking process defined in Requirement 6.1.</v>
      </c>
    </row>
    <row r="938" ht="15.75" customHeight="1">
      <c r="A938" s="276" t="s">
        <v>2272</v>
      </c>
      <c r="B938" s="272" t="str">
        <f>CONCATENATE(B882,"; ",B907)</f>
        <v>Review the security policy at least annually and update the policy when the environment changes.; Maintain and implement policies and procedures to manage service providers, with whom cardholder data is shared, or that could affect the security of cardholder data, as follows</v>
      </c>
    </row>
    <row r="939" ht="15.75" customHeight="1">
      <c r="A939" s="277" t="s">
        <v>2273</v>
      </c>
      <c r="B939" s="272" t="str">
        <f>CONCATENATE(B881,"; ",B882,"; ",B907)</f>
        <v>Establish, publish, maintain, and disseminate a security policy.; Review the security policy at least annually and update the policy when the environment changes.; Maintain and implement policies and procedures to manage service providers, with whom cardholder data is shared, or that could affect the security of cardholder data, as follows</v>
      </c>
    </row>
    <row r="940" ht="15.75" customHeight="1">
      <c r="A940" s="277" t="s">
        <v>2274</v>
      </c>
      <c r="B940" s="272" t="str">
        <f>CONCATENATE(B914,"; ",B907,"; ",B738)</f>
        <v>Implement an incident response plan. Be prepared to respond immediately to a system breach.; Maintain and implement policies and procedures to manage service providers, with whom cardholder data is shared, or that could affect the security of cardholder data, as follows; Follow change control processes and procedures for all changes to system components. The processes must include the following:</v>
      </c>
    </row>
    <row r="941" ht="15.75" customHeight="1">
      <c r="A941" s="276" t="s">
        <v>2275</v>
      </c>
      <c r="B941" s="272" t="str">
        <f>CONCATENATE(B910,"; ",B799)</f>
        <v>Ensure there is an established process for engaging service providers including proper due diligence prior to engagement.; Restrict physical access to cardholder data</v>
      </c>
    </row>
    <row r="942" ht="15.75" customHeight="1">
      <c r="A942" s="277" t="s">
        <v>2276</v>
      </c>
      <c r="B942" s="272" t="str">
        <f>CONCATENATE(B910,"; ",B721)</f>
        <v>Ensure there is an established process for engaging service providers including proper due diligence prior to engagement.; Use strong cryptography and security protocols to safeguard sensitive cardholder data during transmission over open, public networks, including the following: • Only trusted keys and certificates are accepted. • The protocol in use only supports secure versions or configurations. • The encryption strength is appropriate for the encryption methodology in use. Note: Where SSL/early TLS is used, the requirements in Appendix A2 must be completed. Examples of open, public networks include but are not limited to: • The Internet • Wireless technologies, including 802.11 and Bluetooth • Cellular technologies, for example, Global System for Mobile communications (GSM), Code division multiple access (CDMA) • General Packet Radio Service (GPRS). • Satellite communications.</v>
      </c>
    </row>
    <row r="943" ht="15.75" customHeight="1">
      <c r="A943" s="276" t="s">
        <v>2277</v>
      </c>
      <c r="B943" s="272" t="str">
        <f>CONCATENATE(B876,"; ",B907)</f>
        <v>Use intrusion-detection and/or intrusion-prevention techniques to detect and/or prevent intrusions into the network. Monitor all traffic at the perimeter of the cardholder data environment as well as at critical points in the cardholder data environment, and alert personnel to suspected compromises. Keep all intrusion-detection and prevention engines, baselines, and signatures up to date.; Maintain and implement policies and procedures to manage service providers, with whom cardholder data is shared, or that could affect the security of cardholder data, as follows</v>
      </c>
    </row>
    <row r="944" ht="15.75" customHeight="1">
      <c r="A944" s="277" t="s">
        <v>2278</v>
      </c>
      <c r="B944" s="272" t="str">
        <f>CONCATENATE(B661,"; ",B859,"; ",B854,"; ",B837,"; ",B829,"; ",B876)</f>
        <v>Establish and implement firewall and router configuration standards that include the following:; Additional requirement for service providers only: Implement a process for the timely detection and reporting of failures of critical security control systems, including but not limited to failure of: • Firewalls • IDS/IPS • FIM • Anti-virus • Physical access controls • Logical access controls • Audit logging mechanisms • Segmentation controls (if used) Note: This requirement is a best practice until January 31, 2018, after which it becomes a requirement.; Review logs and security events for all system components to identify anomalies or suspicious activity. Note: Log harvesting, parsing, and alerting tools may be used to meet this Requirement.; Record at least the following audit trail entries for all system components for each event:; Implement automated audit trails for all system components to reconstruct the following events:; Use intrusion-detection and/or intrusion-prevention techniques to detect and/or prevent intrusions into the network. Monitor all traffic at the perimeter of the cardholder data environment as well as at critical points in the cardholder data environment, and alert personnel to suspected compromises. Keep all intrusion-detection and prevention engines, baselines, and signatures up to date.</v>
      </c>
    </row>
    <row r="945" ht="15.75" customHeight="1">
      <c r="A945" s="238" t="s">
        <v>2279</v>
      </c>
      <c r="B945" s="272" t="str">
        <f>CONCATENATE(B881,"; ",B799)</f>
        <v>Establish, publish, maintain, and disseminate a security policy.; Restrict physical access to cardholder data</v>
      </c>
    </row>
    <row r="946" ht="15.75" customHeight="1">
      <c r="A946" s="238" t="s">
        <v>2280</v>
      </c>
      <c r="B946" s="272" t="str">
        <f>CONCATENATE(B895,"; ",B897)</f>
        <v>Ensure that the security policy and procedures clearly define information security responsibilities for all personnel.; Assign to an individual or team the following information security management responsibilities:</v>
      </c>
    </row>
    <row r="947" ht="15.75" customHeight="1">
      <c r="A947" s="238" t="s">
        <v>2281</v>
      </c>
      <c r="B947" s="272" t="str">
        <f>CONCATENATE(B903,"; ",B749)</f>
        <v>Implement a formal security awareness program to make all personnel aware of the cardholder data security policy and procedures.; Address common coding vulnerabilities in software-development processes as follows: • Train developers at least annually in up-to-date secure coding techniques, including how to avoid common coding vulnerabilities. • Develop applications based on secure coding guidelines. Note: The vulnerabilities listed at 6.5.1 through 6.5.10 were current with industry best practices when this version of PCI DSS was published. However, as industry best practices for vulnerability management are updated (for example, the OWASP Guide, SANS CWE Top 25, CERT Secure Coding, etc.), the current best practices must be used for these requirements.</v>
      </c>
    </row>
    <row r="948" ht="15.75" customHeight="1">
      <c r="A948" s="276" t="s">
        <v>2282</v>
      </c>
      <c r="B948" s="272" t="str">
        <f>CONCATENATE(B737,"; ",B746)</f>
        <v>Review custom code prior to release to production or customers in order to identify any potential coding vulnerability (using either manual or automated processes) to include at least the following: • Code changes are reviewed by individuals other than the originating code author, and by individuals knowledgeable about code-review techniques and secure coding practices. • Code reviews ensure code is developed according to secure coding guidelines • Appropriate corrections are implemented prior to release. • Code-review results are reviewed and approved by management prior to release. Note: This requirement for code reviews applies to all custom code (both internal and public-facing), as part of the system development life cycle. Code reviews can be conducted by knowledgeable internal personnel or third parties. Public-facing web applications are also subject to additional controls, to address ongoing threats and vulnerabilities after implementation, as defined at PCI DSS Requirement 6.6.; Functionality testing to verify that the change does not adversely impact the security of the system.</v>
      </c>
    </row>
    <row r="949" ht="15.75" customHeight="1">
      <c r="A949" s="277" t="s">
        <v>2283</v>
      </c>
      <c r="B949" s="272" t="str">
        <f>CONCATENATE(B735,"; ",B736)</f>
        <v>Develop internal and external software applications (including web-based administrative access to applications) securely, as follows: • In accordance with PCI DSS (for example, secure authentication and logging) • Based on industry standards and/or best practices. • Incorporating information security throughout the software-development life cycle Note: This applies to all software developed internally as well as bespoke or custom software developed by a third party.; Remove development, test and/or custom application accounts, user IDs, and passwords before applications become active or are released to customers.</v>
      </c>
    </row>
    <row r="950" ht="15.75" customHeight="1">
      <c r="A950" s="238" t="s">
        <v>2284</v>
      </c>
      <c r="B950" s="272" t="str">
        <f>CONCATENATE(B914,"; ",B907,"; ",B913)</f>
        <v>Implement an incident response plan. Be prepared to respond immediately to a system breach.; Maintain and implement policies and procedures to manage service providers, with whom cardholder data is shared, or that could affect the security of cardholder data, as follows; Additional requirement for service providers only: Service providers acknowledge in writing to customers that they are responsible for the security of cardholder data the service provider possesses or otherwise stores, processes, or transmits on behalf of the customer, or to the extent that they could impact the security of the customer’s cardholder data environment. Note: The exact wording of an acknowledgement will depend on the agreement between the two parties, the details of the service being provided, and the responsibilities assigned to each party. The acknowledgement does not have to include the exact wording provided in this requirement.</v>
      </c>
    </row>
    <row r="951" ht="15.75" customHeight="1">
      <c r="A951" s="276" t="s">
        <v>2285</v>
      </c>
      <c r="B951" s="272" t="str">
        <f>CONCATENATE(B903,"; ",B762,"; ",B773,"; ",B799)</f>
        <v>Implement a formal security awareness program to make all personnel aware of the cardholder data security policy and procedures.; Restrict access to cardholder data by business need to know; Assign a unique ID to each person with computer access; Restrict physical access to cardholder data</v>
      </c>
    </row>
    <row r="952" ht="15.75" customHeight="1">
      <c r="A952" s="277" t="s">
        <v>2286</v>
      </c>
      <c r="B952" s="272" t="str">
        <f>CONCATENATE(B762,"; ",B773,"; ",B799)</f>
        <v>Restrict access to cardholder data by business need to know; Assign a unique ID to each person with computer access; Restrict physical access to cardholder data</v>
      </c>
    </row>
    <row r="953" ht="15.75" customHeight="1">
      <c r="A953" s="275" t="s">
        <v>2287</v>
      </c>
      <c r="B953" s="272" t="str">
        <f>CONCATENATE(B881,"; ",B731)</f>
        <v>Establish, publish, maintain, and disseminate a security policy.; Ensure that security policies and operational procedures for protecting systems against malware are documented, in use, and known to all affected parties.</v>
      </c>
    </row>
    <row r="954" ht="15.75" customHeight="1">
      <c r="A954" s="238" t="s">
        <v>2288</v>
      </c>
      <c r="B954" s="272" t="str">
        <f>CONCATENATE(B881,"; ",B897,"; ",B903)</f>
        <v>Establish, publish, maintain, and disseminate a security policy.; Assign to an individual or team the following information security management responsibilities:; Implement a formal security awareness program to make all personnel aware of the cardholder data security policy and procedures.</v>
      </c>
    </row>
    <row r="955" ht="15.75" customHeight="1">
      <c r="A955" s="276" t="s">
        <v>2289</v>
      </c>
      <c r="B955" s="272" t="str">
        <f>CONCATENATE(B866,"; ",B870)</f>
        <v>Run internal and external network vulnerability scans at least quarterly and after any significant change in the network (such as new system component installations, changes in network topology, firewall rule modifications, product upgrades). Note: Multiple scan reports can be combined for the quarterly scan process to show that all systems were scanned and all applicable vulnerabilities have been addressed. Additional documentation may be required to verify non-remediated vulnerabilities are in the process of being addressed. For initial PCI DSS compliance, it is not required that four quarters of passing scans be completed if the assessor verifies 1) the most recent scan result was a passing scan, 2) the entity has documented policies and procedures requiring quarterly scanning, and 3) vulnerabilities noted in the scan results have been corrected as shown in a re-scan(s). For subsequent years after the initial PCI DSS review, four quarters of passing scans must have occurred.; Implement a methodology for penetration testing that includes the following: • Is based on industry-accepted penetration testing approaches (for example, NIST SP800-115) • Includes coverage for the entire CDE perimeter and critical systems • Includes testing from both inside and outside the network • Includes testing to validate any segmentation and scope-reduction controls • Defines application-layer penetration tests to include, at a minimum, the vulnerabilities listed in Requirement 6.5 • Defines network-layer penetration tests to include components that support network functions as well as operating systems • Includes review and consideration of threats and vulnerabilities experienced in the last 12 months • Specifies retention of penetration testing results and remediation activities results.</v>
      </c>
    </row>
    <row r="956" ht="15.75" customHeight="1">
      <c r="A956" s="277" t="s">
        <v>2290</v>
      </c>
      <c r="B956" s="272" t="str">
        <f>CONCATENATE(B866,"; ",B907)</f>
        <v>Run internal and external network vulnerability scans at least quarterly and after any significant change in the network (such as new system component installations, changes in network topology, firewall rule modifications, product upgrades). Note: Multiple scan reports can be combined for the quarterly scan process to show that all systems were scanned and all applicable vulnerabilities have been addressed. Additional documentation may be required to verify non-remediated vulnerabilities are in the process of being addressed. For initial PCI DSS compliance, it is not required that four quarters of passing scans be completed if the assessor verifies 1) the most recent scan result was a passing scan, 2) the entity has documented policies and procedures requiring quarterly scanning, and 3) vulnerabilities noted in the scan results have been corrected as shown in a re-scan(s). For subsequent years after the initial PCI DSS review, four quarters of passing scans must have occurred.; Maintain and implement policies and procedures to manage service providers, with whom cardholder data is shared, or that could affect the security of cardholder data, as follows</v>
      </c>
    </row>
    <row r="957" ht="15.75" customHeight="1">
      <c r="A957" s="238" t="s">
        <v>2291</v>
      </c>
      <c r="B957" s="272" t="str">
        <f>CONCATENATE(B914,"; ",B827)</f>
        <v>Implement an incident response plan. Be prepared to respond immediately to a system breach.; Track and monitor all access to network resources and cardholder data</v>
      </c>
    </row>
    <row r="958" ht="15.75" customHeight="1">
      <c r="B958" s="272"/>
    </row>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9.18" defaultRowHeight="15.0"/>
  <cols>
    <col customWidth="1" min="1" max="1" width="6.0"/>
    <col customWidth="1" min="2" max="2" width="8.64"/>
    <col customWidth="1" min="3" max="3" width="31.0"/>
    <col customWidth="1" min="4" max="4" width="19.64"/>
    <col customWidth="1" min="5" max="7" width="26.73"/>
    <col customWidth="1" min="8" max="8" width="18.73"/>
    <col customWidth="1" min="9" max="9" width="18.64"/>
    <col customWidth="1" min="10" max="10" width="8.09"/>
    <col customWidth="1" min="11" max="11" width="7.73"/>
    <col customWidth="1" min="12" max="12" width="8.64"/>
    <col customWidth="1" min="13" max="14" width="8.73"/>
    <col customWidth="1" min="15" max="15" width="10.73"/>
    <col customWidth="1" min="16" max="16" width="8.73"/>
    <col customWidth="1" min="17" max="21" width="9.27"/>
    <col customWidth="1" min="22" max="22" width="12.09"/>
    <col customWidth="1" min="23" max="23" width="11.36"/>
    <col customWidth="1" min="24" max="24" width="11.45"/>
    <col customWidth="1" min="25" max="25" width="11.73"/>
    <col customWidth="1" min="26" max="26" width="13.09"/>
    <col customWidth="1" min="27" max="28" width="12.27"/>
  </cols>
  <sheetData>
    <row r="1" ht="13.5" customHeight="1">
      <c r="A1" s="278"/>
      <c r="B1" s="279"/>
      <c r="C1" s="279" t="s">
        <v>2292</v>
      </c>
      <c r="D1" s="279"/>
      <c r="E1" s="280" t="s">
        <v>2293</v>
      </c>
      <c r="F1" s="22"/>
      <c r="G1" s="9"/>
      <c r="H1" s="281" t="s">
        <v>2294</v>
      </c>
      <c r="I1" s="9"/>
      <c r="J1" s="282" t="s">
        <v>2295</v>
      </c>
      <c r="K1" s="22"/>
      <c r="L1" s="9"/>
      <c r="M1" s="283" t="s">
        <v>2296</v>
      </c>
      <c r="N1" s="22"/>
      <c r="O1" s="22"/>
      <c r="P1" s="22"/>
      <c r="Q1" s="22"/>
      <c r="R1" s="22"/>
      <c r="S1" s="22"/>
      <c r="T1" s="9"/>
      <c r="U1" s="284" t="s">
        <v>2297</v>
      </c>
      <c r="V1" s="22"/>
      <c r="W1" s="22"/>
      <c r="X1" s="22"/>
      <c r="Y1" s="22"/>
      <c r="Z1" s="22"/>
      <c r="AA1" s="22"/>
      <c r="AB1" s="9"/>
    </row>
    <row r="2" ht="13.5" customHeight="1">
      <c r="A2" s="285" t="s">
        <v>2298</v>
      </c>
      <c r="B2" s="286" t="s">
        <v>511</v>
      </c>
      <c r="C2" s="286" t="s">
        <v>512</v>
      </c>
      <c r="D2" s="286" t="s">
        <v>2299</v>
      </c>
      <c r="E2" s="287" t="s">
        <v>2300</v>
      </c>
      <c r="F2" s="287" t="s">
        <v>2301</v>
      </c>
      <c r="G2" s="287" t="s">
        <v>2302</v>
      </c>
      <c r="H2" s="288" t="s">
        <v>2303</v>
      </c>
      <c r="I2" s="288" t="s">
        <v>2304</v>
      </c>
      <c r="J2" s="289" t="s">
        <v>2305</v>
      </c>
      <c r="K2" s="290" t="s">
        <v>2306</v>
      </c>
      <c r="L2" s="289" t="s">
        <v>2307</v>
      </c>
      <c r="M2" s="291" t="s">
        <v>2308</v>
      </c>
      <c r="N2" s="291" t="s">
        <v>2309</v>
      </c>
      <c r="O2" s="291" t="s">
        <v>2310</v>
      </c>
      <c r="P2" s="291" t="s">
        <v>2311</v>
      </c>
      <c r="Q2" s="291" t="s">
        <v>517</v>
      </c>
      <c r="R2" s="291" t="s">
        <v>2312</v>
      </c>
      <c r="S2" s="291" t="s">
        <v>2313</v>
      </c>
      <c r="T2" s="291" t="s">
        <v>507</v>
      </c>
      <c r="U2" s="292" t="s">
        <v>2314</v>
      </c>
      <c r="V2" s="292" t="s">
        <v>2315</v>
      </c>
      <c r="W2" s="292" t="s">
        <v>2316</v>
      </c>
      <c r="X2" s="292" t="s">
        <v>2317</v>
      </c>
      <c r="Y2" s="292" t="s">
        <v>2318</v>
      </c>
      <c r="Z2" s="292" t="s">
        <v>504</v>
      </c>
      <c r="AA2" s="292" t="s">
        <v>2319</v>
      </c>
      <c r="AB2" s="292" t="s">
        <v>2320</v>
      </c>
    </row>
    <row r="3" ht="13.5" customHeight="1">
      <c r="A3" s="278"/>
      <c r="B3" s="293" t="s">
        <v>40</v>
      </c>
      <c r="C3" s="279" t="s">
        <v>494</v>
      </c>
      <c r="D3" s="294" t="str">
        <f>VLOOKUP(B3,'HECVAT - Full | Vendor Response'!A$3:D$319,4,TRUE)</f>
        <v>Via AWS Logs</v>
      </c>
      <c r="E3" s="295"/>
      <c r="F3" s="295"/>
      <c r="G3" s="295"/>
      <c r="H3" s="288"/>
      <c r="I3" s="288"/>
      <c r="J3" s="296"/>
      <c r="K3" s="297"/>
      <c r="L3" s="296"/>
      <c r="M3" s="298"/>
      <c r="N3" s="298"/>
      <c r="O3" s="298"/>
      <c r="P3" s="298"/>
      <c r="Q3" s="298"/>
      <c r="R3" s="298"/>
      <c r="S3" s="298"/>
      <c r="T3" s="298"/>
      <c r="U3" s="299" t="s">
        <v>91</v>
      </c>
      <c r="V3" s="299" t="s">
        <v>91</v>
      </c>
      <c r="W3" s="299" t="s">
        <v>91</v>
      </c>
      <c r="X3" s="299" t="s">
        <v>91</v>
      </c>
      <c r="Y3" s="299" t="s">
        <v>91</v>
      </c>
      <c r="Z3" s="299" t="s">
        <v>91</v>
      </c>
      <c r="AA3" s="299" t="s">
        <v>91</v>
      </c>
      <c r="AB3" s="299" t="s">
        <v>91</v>
      </c>
    </row>
    <row r="4" ht="13.5" customHeight="1">
      <c r="A4" s="278"/>
      <c r="B4" s="293" t="s">
        <v>42</v>
      </c>
      <c r="C4" s="279" t="s">
        <v>495</v>
      </c>
      <c r="D4" s="294" t="str">
        <f>VLOOKUP(B4,'HECVAT - Full | Vendor Response'!A$3:D$319,4,TRUE)</f>
        <v>Via AWS Logs</v>
      </c>
      <c r="E4" s="295"/>
      <c r="F4" s="295"/>
      <c r="G4" s="295"/>
      <c r="H4" s="288"/>
      <c r="I4" s="288"/>
      <c r="J4" s="296"/>
      <c r="K4" s="297"/>
      <c r="L4" s="296"/>
      <c r="M4" s="298"/>
      <c r="N4" s="298"/>
      <c r="O4" s="298"/>
      <c r="P4" s="298"/>
      <c r="Q4" s="298"/>
      <c r="R4" s="298"/>
      <c r="S4" s="298"/>
      <c r="T4" s="298"/>
      <c r="U4" s="299" t="s">
        <v>91</v>
      </c>
      <c r="V4" s="299" t="s">
        <v>91</v>
      </c>
      <c r="W4" s="299" t="s">
        <v>91</v>
      </c>
      <c r="X4" s="299" t="s">
        <v>91</v>
      </c>
      <c r="Y4" s="299" t="s">
        <v>91</v>
      </c>
      <c r="Z4" s="299" t="s">
        <v>91</v>
      </c>
      <c r="AA4" s="299" t="s">
        <v>91</v>
      </c>
      <c r="AB4" s="299" t="s">
        <v>91</v>
      </c>
    </row>
    <row r="5" ht="13.5" customHeight="1">
      <c r="A5" s="278"/>
      <c r="B5" s="293" t="s">
        <v>44</v>
      </c>
      <c r="C5" s="279" t="s">
        <v>497</v>
      </c>
      <c r="D5" s="294" t="str">
        <f>VLOOKUP(B5,'HECVAT - Full | Vendor Response'!A$3:D$319,4,TRUE)</f>
        <v>Via AWS Logs</v>
      </c>
      <c r="E5" s="295"/>
      <c r="F5" s="295"/>
      <c r="G5" s="295"/>
      <c r="H5" s="288"/>
      <c r="I5" s="288"/>
      <c r="J5" s="296"/>
      <c r="K5" s="297"/>
      <c r="L5" s="296"/>
      <c r="M5" s="298"/>
      <c r="N5" s="298"/>
      <c r="O5" s="298"/>
      <c r="P5" s="298"/>
      <c r="Q5" s="298"/>
      <c r="R5" s="298"/>
      <c r="S5" s="298"/>
      <c r="T5" s="298"/>
      <c r="U5" s="299" t="s">
        <v>91</v>
      </c>
      <c r="V5" s="299" t="s">
        <v>91</v>
      </c>
      <c r="W5" s="299" t="s">
        <v>91</v>
      </c>
      <c r="X5" s="299" t="s">
        <v>91</v>
      </c>
      <c r="Y5" s="299" t="s">
        <v>91</v>
      </c>
      <c r="Z5" s="299" t="s">
        <v>91</v>
      </c>
      <c r="AA5" s="299" t="s">
        <v>91</v>
      </c>
      <c r="AB5" s="299" t="s">
        <v>91</v>
      </c>
    </row>
    <row r="6" ht="13.5" customHeight="1">
      <c r="A6" s="278"/>
      <c r="B6" s="293" t="s">
        <v>46</v>
      </c>
      <c r="C6" s="279" t="s">
        <v>2321</v>
      </c>
      <c r="D6" s="294" t="str">
        <f>VLOOKUP(B6,'HECVAT - Full | Vendor Response'!A$3:D$319,4,TRUE)</f>
        <v>Via AWS Logs</v>
      </c>
      <c r="E6" s="295"/>
      <c r="F6" s="295"/>
      <c r="G6" s="295"/>
      <c r="H6" s="288"/>
      <c r="I6" s="288"/>
      <c r="J6" s="296"/>
      <c r="K6" s="297"/>
      <c r="L6" s="296"/>
      <c r="M6" s="298"/>
      <c r="N6" s="298"/>
      <c r="O6" s="298"/>
      <c r="P6" s="298"/>
      <c r="Q6" s="298"/>
      <c r="R6" s="298"/>
      <c r="S6" s="298"/>
      <c r="T6" s="298"/>
      <c r="U6" s="299" t="s">
        <v>91</v>
      </c>
      <c r="V6" s="299" t="s">
        <v>91</v>
      </c>
      <c r="W6" s="299" t="s">
        <v>91</v>
      </c>
      <c r="X6" s="299" t="s">
        <v>91</v>
      </c>
      <c r="Y6" s="299" t="s">
        <v>91</v>
      </c>
      <c r="Z6" s="299" t="s">
        <v>91</v>
      </c>
      <c r="AA6" s="299" t="s">
        <v>91</v>
      </c>
      <c r="AB6" s="299" t="s">
        <v>91</v>
      </c>
    </row>
    <row r="7" ht="13.5" customHeight="1">
      <c r="A7" s="278"/>
      <c r="B7" s="293" t="s">
        <v>48</v>
      </c>
      <c r="C7" s="279" t="s">
        <v>2322</v>
      </c>
      <c r="D7" s="294" t="str">
        <f>VLOOKUP(B7,'HECVAT - Full | Vendor Response'!A$3:D$319,4,TRUE)</f>
        <v>Via AWS Logs</v>
      </c>
      <c r="E7" s="295"/>
      <c r="F7" s="295"/>
      <c r="G7" s="295"/>
      <c r="H7" s="288"/>
      <c r="I7" s="288"/>
      <c r="J7" s="296"/>
      <c r="K7" s="297"/>
      <c r="L7" s="296"/>
      <c r="M7" s="298"/>
      <c r="N7" s="298"/>
      <c r="O7" s="298"/>
      <c r="P7" s="298"/>
      <c r="Q7" s="298"/>
      <c r="R7" s="298"/>
      <c r="S7" s="298"/>
      <c r="T7" s="298"/>
      <c r="U7" s="299" t="s">
        <v>91</v>
      </c>
      <c r="V7" s="299" t="s">
        <v>91</v>
      </c>
      <c r="W7" s="299" t="s">
        <v>91</v>
      </c>
      <c r="X7" s="299" t="s">
        <v>91</v>
      </c>
      <c r="Y7" s="299" t="s">
        <v>91</v>
      </c>
      <c r="Z7" s="299" t="s">
        <v>91</v>
      </c>
      <c r="AA7" s="299" t="s">
        <v>91</v>
      </c>
      <c r="AB7" s="299" t="s">
        <v>91</v>
      </c>
    </row>
    <row r="8" ht="13.5" customHeight="1">
      <c r="A8" s="278"/>
      <c r="B8" s="293" t="s">
        <v>50</v>
      </c>
      <c r="C8" s="279" t="s">
        <v>496</v>
      </c>
      <c r="D8" s="294" t="str">
        <f>VLOOKUP(B8,'HECVAT - Full | Vendor Response'!A$3:D$319,4,TRUE)</f>
        <v>Via AWS Logs</v>
      </c>
      <c r="E8" s="295"/>
      <c r="F8" s="295"/>
      <c r="G8" s="295"/>
      <c r="H8" s="288"/>
      <c r="I8" s="288"/>
      <c r="J8" s="296"/>
      <c r="K8" s="297"/>
      <c r="L8" s="296"/>
      <c r="M8" s="298"/>
      <c r="N8" s="298"/>
      <c r="O8" s="298"/>
      <c r="P8" s="298"/>
      <c r="Q8" s="298"/>
      <c r="R8" s="298"/>
      <c r="S8" s="298"/>
      <c r="T8" s="298"/>
      <c r="U8" s="299" t="s">
        <v>91</v>
      </c>
      <c r="V8" s="299" t="s">
        <v>91</v>
      </c>
      <c r="W8" s="299" t="s">
        <v>91</v>
      </c>
      <c r="X8" s="299" t="s">
        <v>91</v>
      </c>
      <c r="Y8" s="299" t="s">
        <v>91</v>
      </c>
      <c r="Z8" s="299" t="s">
        <v>91</v>
      </c>
      <c r="AA8" s="299" t="s">
        <v>91</v>
      </c>
      <c r="AB8" s="299" t="s">
        <v>91</v>
      </c>
    </row>
    <row r="9" ht="13.5" customHeight="1">
      <c r="A9" s="278"/>
      <c r="B9" s="293" t="s">
        <v>52</v>
      </c>
      <c r="C9" s="279" t="s">
        <v>498</v>
      </c>
      <c r="D9" s="294" t="str">
        <f>VLOOKUP(B9,'HECVAT - Full | Vendor Response'!A$3:D$319,4,TRUE)</f>
        <v>Via AWS Logs</v>
      </c>
      <c r="E9" s="295"/>
      <c r="F9" s="295"/>
      <c r="G9" s="295"/>
      <c r="H9" s="288"/>
      <c r="I9" s="288"/>
      <c r="J9" s="296"/>
      <c r="K9" s="297"/>
      <c r="L9" s="296"/>
      <c r="M9" s="298"/>
      <c r="N9" s="298"/>
      <c r="O9" s="298"/>
      <c r="P9" s="298"/>
      <c r="Q9" s="298"/>
      <c r="R9" s="298"/>
      <c r="S9" s="298"/>
      <c r="T9" s="298"/>
      <c r="U9" s="299" t="s">
        <v>91</v>
      </c>
      <c r="V9" s="299" t="s">
        <v>91</v>
      </c>
      <c r="W9" s="299" t="s">
        <v>91</v>
      </c>
      <c r="X9" s="299" t="s">
        <v>91</v>
      </c>
      <c r="Y9" s="299" t="s">
        <v>91</v>
      </c>
      <c r="Z9" s="299" t="s">
        <v>91</v>
      </c>
      <c r="AA9" s="299" t="s">
        <v>91</v>
      </c>
      <c r="AB9" s="299" t="s">
        <v>91</v>
      </c>
    </row>
    <row r="10" ht="13.5" customHeight="1">
      <c r="A10" s="278"/>
      <c r="B10" s="293" t="s">
        <v>54</v>
      </c>
      <c r="C10" s="279" t="s">
        <v>2323</v>
      </c>
      <c r="D10" s="294" t="str">
        <f>VLOOKUP(B10,'HECVAT - Full | Vendor Response'!A$3:D$319,4,TRUE)</f>
        <v>Via AWS Logs</v>
      </c>
      <c r="E10" s="295"/>
      <c r="F10" s="295"/>
      <c r="G10" s="295"/>
      <c r="H10" s="288"/>
      <c r="I10" s="288"/>
      <c r="J10" s="296"/>
      <c r="K10" s="297"/>
      <c r="L10" s="296"/>
      <c r="M10" s="298"/>
      <c r="N10" s="298"/>
      <c r="O10" s="298"/>
      <c r="P10" s="298"/>
      <c r="Q10" s="298"/>
      <c r="R10" s="298"/>
      <c r="S10" s="298"/>
      <c r="T10" s="298"/>
      <c r="U10" s="299" t="s">
        <v>91</v>
      </c>
      <c r="V10" s="299" t="s">
        <v>91</v>
      </c>
      <c r="W10" s="299" t="s">
        <v>91</v>
      </c>
      <c r="X10" s="299" t="s">
        <v>91</v>
      </c>
      <c r="Y10" s="299" t="s">
        <v>91</v>
      </c>
      <c r="Z10" s="299" t="s">
        <v>91</v>
      </c>
      <c r="AA10" s="299" t="s">
        <v>91</v>
      </c>
      <c r="AB10" s="299" t="s">
        <v>91</v>
      </c>
    </row>
    <row r="11" ht="13.5" customHeight="1">
      <c r="A11" s="278"/>
      <c r="B11" s="293" t="s">
        <v>56</v>
      </c>
      <c r="C11" s="279" t="s">
        <v>2324</v>
      </c>
      <c r="D11" s="294" t="str">
        <f>VLOOKUP(B11,'HECVAT - Full | Vendor Response'!A$3:D$319,4,TRUE)</f>
        <v>Via AWS Logs</v>
      </c>
      <c r="E11" s="295"/>
      <c r="F11" s="295"/>
      <c r="G11" s="295"/>
      <c r="H11" s="288"/>
      <c r="I11" s="288"/>
      <c r="J11" s="296"/>
      <c r="K11" s="297"/>
      <c r="L11" s="296"/>
      <c r="M11" s="298"/>
      <c r="N11" s="298"/>
      <c r="O11" s="298"/>
      <c r="P11" s="298"/>
      <c r="Q11" s="298"/>
      <c r="R11" s="298"/>
      <c r="S11" s="298"/>
      <c r="T11" s="298"/>
      <c r="U11" s="299" t="s">
        <v>91</v>
      </c>
      <c r="V11" s="299" t="s">
        <v>91</v>
      </c>
      <c r="W11" s="299" t="s">
        <v>91</v>
      </c>
      <c r="X11" s="299" t="s">
        <v>91</v>
      </c>
      <c r="Y11" s="299" t="s">
        <v>91</v>
      </c>
      <c r="Z11" s="299" t="s">
        <v>91</v>
      </c>
      <c r="AA11" s="299" t="s">
        <v>91</v>
      </c>
      <c r="AB11" s="299" t="s">
        <v>91</v>
      </c>
    </row>
    <row r="12" ht="13.5" customHeight="1">
      <c r="A12" s="278"/>
      <c r="B12" s="293" t="s">
        <v>58</v>
      </c>
      <c r="C12" s="279" t="s">
        <v>2325</v>
      </c>
      <c r="D12" s="294" t="str">
        <f>VLOOKUP(B12,'HECVAT - Full | Vendor Response'!A$3:D$319,4,TRUE)</f>
        <v>Via AWS Logs</v>
      </c>
      <c r="E12" s="295"/>
      <c r="F12" s="295"/>
      <c r="G12" s="295"/>
      <c r="H12" s="288"/>
      <c r="I12" s="288"/>
      <c r="J12" s="296"/>
      <c r="K12" s="297"/>
      <c r="L12" s="296"/>
      <c r="M12" s="298"/>
      <c r="N12" s="298"/>
      <c r="O12" s="298"/>
      <c r="P12" s="298"/>
      <c r="Q12" s="298"/>
      <c r="R12" s="298"/>
      <c r="S12" s="298"/>
      <c r="T12" s="298"/>
      <c r="U12" s="299" t="s">
        <v>91</v>
      </c>
      <c r="V12" s="299" t="s">
        <v>91</v>
      </c>
      <c r="W12" s="299" t="s">
        <v>91</v>
      </c>
      <c r="X12" s="299" t="s">
        <v>91</v>
      </c>
      <c r="Y12" s="299" t="s">
        <v>91</v>
      </c>
      <c r="Z12" s="299" t="s">
        <v>91</v>
      </c>
      <c r="AA12" s="299" t="s">
        <v>91</v>
      </c>
      <c r="AB12" s="299" t="s">
        <v>91</v>
      </c>
    </row>
    <row r="13" ht="13.5" customHeight="1">
      <c r="A13" s="278"/>
      <c r="B13" s="293" t="s">
        <v>59</v>
      </c>
      <c r="C13" s="279" t="s">
        <v>2326</v>
      </c>
      <c r="D13" s="294" t="str">
        <f>VLOOKUP(B13,'HECVAT - Full | Vendor Response'!A$3:D$319,4,TRUE)</f>
        <v>Via AWS Logs</v>
      </c>
      <c r="E13" s="295"/>
      <c r="F13" s="295"/>
      <c r="G13" s="295"/>
      <c r="H13" s="288"/>
      <c r="I13" s="288"/>
      <c r="J13" s="296"/>
      <c r="K13" s="297"/>
      <c r="L13" s="296"/>
      <c r="M13" s="298"/>
      <c r="N13" s="298"/>
      <c r="O13" s="298"/>
      <c r="P13" s="298"/>
      <c r="Q13" s="298"/>
      <c r="R13" s="298"/>
      <c r="S13" s="298"/>
      <c r="T13" s="298"/>
      <c r="U13" s="299" t="s">
        <v>91</v>
      </c>
      <c r="V13" s="299" t="s">
        <v>91</v>
      </c>
      <c r="W13" s="299" t="s">
        <v>91</v>
      </c>
      <c r="X13" s="299" t="s">
        <v>91</v>
      </c>
      <c r="Y13" s="299" t="s">
        <v>91</v>
      </c>
      <c r="Z13" s="299" t="s">
        <v>91</v>
      </c>
      <c r="AA13" s="299" t="s">
        <v>91</v>
      </c>
      <c r="AB13" s="299" t="s">
        <v>91</v>
      </c>
    </row>
    <row r="14" ht="13.5" customHeight="1">
      <c r="A14" s="278"/>
      <c r="B14" s="293" t="s">
        <v>61</v>
      </c>
      <c r="C14" s="279" t="s">
        <v>2327</v>
      </c>
      <c r="D14" s="294" t="str">
        <f>VLOOKUP(B14,'HECVAT - Full | Vendor Response'!A$3:D$319,4,TRUE)</f>
        <v>Via AWS Logs</v>
      </c>
      <c r="E14" s="295"/>
      <c r="F14" s="295"/>
      <c r="G14" s="295"/>
      <c r="H14" s="288"/>
      <c r="I14" s="288"/>
      <c r="J14" s="296"/>
      <c r="K14" s="297"/>
      <c r="L14" s="296"/>
      <c r="M14" s="298"/>
      <c r="N14" s="298"/>
      <c r="O14" s="298"/>
      <c r="P14" s="298"/>
      <c r="Q14" s="298"/>
      <c r="R14" s="298"/>
      <c r="S14" s="298"/>
      <c r="T14" s="298"/>
      <c r="U14" s="299" t="s">
        <v>91</v>
      </c>
      <c r="V14" s="299" t="s">
        <v>91</v>
      </c>
      <c r="W14" s="299" t="s">
        <v>91</v>
      </c>
      <c r="X14" s="299" t="s">
        <v>91</v>
      </c>
      <c r="Y14" s="299" t="s">
        <v>91</v>
      </c>
      <c r="Z14" s="299" t="s">
        <v>91</v>
      </c>
      <c r="AA14" s="299" t="s">
        <v>91</v>
      </c>
      <c r="AB14" s="299" t="s">
        <v>91</v>
      </c>
    </row>
    <row r="15" ht="13.5" customHeight="1">
      <c r="A15" s="278"/>
      <c r="B15" s="293" t="s">
        <v>63</v>
      </c>
      <c r="C15" s="279" t="s">
        <v>2328</v>
      </c>
      <c r="D15" s="294" t="str">
        <f>VLOOKUP(B15,'HECVAT - Full | Vendor Response'!A$3:D$319,4,TRUE)</f>
        <v>Via AWS Logs</v>
      </c>
      <c r="E15" s="295"/>
      <c r="F15" s="295"/>
      <c r="G15" s="295"/>
      <c r="H15" s="288"/>
      <c r="I15" s="288"/>
      <c r="J15" s="296"/>
      <c r="K15" s="297"/>
      <c r="L15" s="296"/>
      <c r="M15" s="298"/>
      <c r="N15" s="298"/>
      <c r="O15" s="298"/>
      <c r="P15" s="298"/>
      <c r="Q15" s="298"/>
      <c r="R15" s="298"/>
      <c r="S15" s="298"/>
      <c r="T15" s="298"/>
      <c r="U15" s="299" t="s">
        <v>91</v>
      </c>
      <c r="V15" s="299" t="s">
        <v>91</v>
      </c>
      <c r="W15" s="299" t="s">
        <v>91</v>
      </c>
      <c r="X15" s="299" t="s">
        <v>91</v>
      </c>
      <c r="Y15" s="299" t="s">
        <v>91</v>
      </c>
      <c r="Z15" s="299" t="s">
        <v>91</v>
      </c>
      <c r="AA15" s="299" t="s">
        <v>91</v>
      </c>
      <c r="AB15" s="299" t="s">
        <v>91</v>
      </c>
    </row>
    <row r="16" ht="13.5" customHeight="1">
      <c r="A16" s="278"/>
      <c r="B16" s="293" t="s">
        <v>64</v>
      </c>
      <c r="C16" s="279" t="s">
        <v>24</v>
      </c>
      <c r="D16" s="294" t="str">
        <f>VLOOKUP(B16,'HECVAT - Full | Vendor Response'!A$3:D$319,4,TRUE)</f>
        <v>Via AWS Logs</v>
      </c>
      <c r="E16" s="295"/>
      <c r="F16" s="295"/>
      <c r="G16" s="295"/>
      <c r="H16" s="300" t="s">
        <v>2329</v>
      </c>
      <c r="I16" s="300" t="s">
        <v>2330</v>
      </c>
      <c r="J16" s="296"/>
      <c r="K16" s="297"/>
      <c r="L16" s="296"/>
      <c r="M16" s="298"/>
      <c r="N16" s="298"/>
      <c r="O16" s="298"/>
      <c r="P16" s="298"/>
      <c r="Q16" s="298"/>
      <c r="R16" s="298"/>
      <c r="S16" s="298"/>
      <c r="T16" s="298"/>
      <c r="U16" s="299" t="s">
        <v>91</v>
      </c>
      <c r="V16" s="299" t="s">
        <v>91</v>
      </c>
      <c r="W16" s="299" t="s">
        <v>91</v>
      </c>
      <c r="X16" s="299" t="s">
        <v>91</v>
      </c>
      <c r="Y16" s="299" t="s">
        <v>91</v>
      </c>
      <c r="Z16" s="299" t="s">
        <v>91</v>
      </c>
      <c r="AA16" s="299" t="s">
        <v>91</v>
      </c>
      <c r="AB16" s="299" t="s">
        <v>91</v>
      </c>
    </row>
    <row r="17" ht="55.5" customHeight="1">
      <c r="A17" s="278"/>
      <c r="B17" s="293" t="s">
        <v>66</v>
      </c>
      <c r="C17" s="279" t="s">
        <v>26</v>
      </c>
      <c r="D17" s="294" t="str">
        <f>VLOOKUP(B17,'HECVAT - Full | Vendor Response'!A$3:D$319,4,TRUE)</f>
        <v>Via AWS Logs</v>
      </c>
      <c r="E17" s="295"/>
      <c r="F17" s="295"/>
      <c r="G17" s="295"/>
      <c r="H17" s="300" t="s">
        <v>2331</v>
      </c>
      <c r="I17" s="300" t="s">
        <v>2330</v>
      </c>
      <c r="J17" s="296"/>
      <c r="K17" s="297"/>
      <c r="L17" s="296"/>
      <c r="M17" s="298"/>
      <c r="N17" s="298"/>
      <c r="O17" s="298"/>
      <c r="P17" s="298"/>
      <c r="Q17" s="298"/>
      <c r="R17" s="298"/>
      <c r="S17" s="298"/>
      <c r="T17" s="298"/>
      <c r="U17" s="299" t="s">
        <v>91</v>
      </c>
      <c r="V17" s="299" t="s">
        <v>91</v>
      </c>
      <c r="W17" s="299" t="s">
        <v>91</v>
      </c>
      <c r="X17" s="299" t="s">
        <v>91</v>
      </c>
      <c r="Y17" s="299" t="s">
        <v>91</v>
      </c>
      <c r="Z17" s="299" t="s">
        <v>91</v>
      </c>
      <c r="AA17" s="299" t="s">
        <v>91</v>
      </c>
      <c r="AB17" s="299" t="s">
        <v>91</v>
      </c>
    </row>
    <row r="18" ht="13.5" customHeight="1">
      <c r="A18" s="278">
        <v>1.0</v>
      </c>
      <c r="B18" s="279" t="s">
        <v>75</v>
      </c>
      <c r="C18" s="279" t="s">
        <v>2332</v>
      </c>
      <c r="D18" s="279" t="str">
        <f>VLOOKUP(B18,'HECVAT - Full | Vendor Response'!A$3:D$319,4,TRUE)</f>
        <v/>
      </c>
      <c r="E18" s="295" t="s">
        <v>2300</v>
      </c>
      <c r="F18" s="295" t="s">
        <v>2333</v>
      </c>
      <c r="G18" s="295" t="s">
        <v>2301</v>
      </c>
      <c r="H18" s="300" t="s">
        <v>2334</v>
      </c>
      <c r="I18" s="300" t="s">
        <v>2335</v>
      </c>
      <c r="J18" s="296" t="b">
        <v>1</v>
      </c>
      <c r="K18" s="297">
        <v>1.0</v>
      </c>
      <c r="L18" s="296" t="s">
        <v>8</v>
      </c>
      <c r="M18" s="298" t="s">
        <v>78</v>
      </c>
      <c r="N18" s="298" t="str">
        <f>VLOOKUP(B18,'HECVAT - Full | Vendor Response'!A:E,3,FALSE)</f>
        <v>No</v>
      </c>
      <c r="O18" s="298" t="str">
        <f>IF(LEN(VLOOKUP(B18,'Analyst Report'!$A:$I,6,TRUE))= 0,"",VLOOKUP(B18,'Analyst Report'!$A:$I,6,FALSE))</f>
        <v>#N/A</v>
      </c>
      <c r="P18" s="298" t="str">
        <f t="shared" ref="P18:P203" si="1">IF((O18=""),(IF(ISNUMBER(FIND(M18,N18)), 1, 0)),(IF(ISNUMBER(FIND(M18,O18)), 1, 0)))</f>
        <v>#N/A</v>
      </c>
      <c r="Q18" s="298">
        <v>10.0</v>
      </c>
      <c r="R18" s="298">
        <f>IF(LEN(VLOOKUP(B18,'Analyst Report'!$A$30:$I$287,8,TRUE))= 0,"",VLOOKUP(B18,'Analyst Report'!$A$30:$I$287,8,TRUE))</f>
        <v>15</v>
      </c>
      <c r="S18" s="298">
        <f t="shared" ref="S18:S203" si="2">(IF((ISNUMBER(R18)),R18,Q18))*K18</f>
        <v>15</v>
      </c>
      <c r="T18" s="298" t="str">
        <f t="shared" ref="T18:T24" si="3">P18*S18</f>
        <v>#N/A</v>
      </c>
      <c r="U18" s="299" t="s">
        <v>91</v>
      </c>
      <c r="V18" s="299" t="s">
        <v>91</v>
      </c>
      <c r="W18" s="299" t="s">
        <v>91</v>
      </c>
      <c r="X18" s="299" t="s">
        <v>91</v>
      </c>
      <c r="Y18" s="299" t="s">
        <v>91</v>
      </c>
      <c r="Z18" s="299" t="s">
        <v>91</v>
      </c>
      <c r="AA18" s="299" t="s">
        <v>91</v>
      </c>
      <c r="AB18" s="299" t="s">
        <v>91</v>
      </c>
    </row>
    <row r="19" ht="13.5" customHeight="1">
      <c r="A19" s="278">
        <f t="shared" ref="A19:A256" si="4">A18+1</f>
        <v>2</v>
      </c>
      <c r="B19" s="279" t="s">
        <v>77</v>
      </c>
      <c r="C19" s="279" t="s">
        <v>2336</v>
      </c>
      <c r="D19" s="279" t="str">
        <f>VLOOKUP(B19,'HECVAT - Full | Vendor Response'!A$3:D$319,4,TRUE)</f>
        <v/>
      </c>
      <c r="E19" s="295" t="s">
        <v>2337</v>
      </c>
      <c r="F19" s="295" t="s">
        <v>2338</v>
      </c>
      <c r="G19" s="295" t="s">
        <v>2339</v>
      </c>
      <c r="H19" s="300" t="s">
        <v>2340</v>
      </c>
      <c r="I19" s="300" t="s">
        <v>2341</v>
      </c>
      <c r="J19" s="296" t="b">
        <v>1</v>
      </c>
      <c r="K19" s="297">
        <v>1.0</v>
      </c>
      <c r="L19" s="296" t="s">
        <v>8</v>
      </c>
      <c r="M19" s="298" t="s">
        <v>76</v>
      </c>
      <c r="N19" s="298" t="str">
        <f>VLOOKUP(B19,'HECVAT - Full | Vendor Response'!A:E,3,FALSE)</f>
        <v>Yes</v>
      </c>
      <c r="O19" s="298" t="str">
        <f>IF(LEN(VLOOKUP(B19,'Analyst Report'!$A:$I,6,TRUE))= 0,"",VLOOKUP(B19,'Analyst Report'!$A:$I,6,FALSE))</f>
        <v>#N/A</v>
      </c>
      <c r="P19" s="298" t="str">
        <f t="shared" si="1"/>
        <v>#N/A</v>
      </c>
      <c r="Q19" s="298">
        <v>10.0</v>
      </c>
      <c r="R19" s="298">
        <f>IF(LEN(VLOOKUP(B19,'Analyst Report'!$A$30:$I$287,8,TRUE))= 0,"",VLOOKUP(B19,'Analyst Report'!$A$30:$I$287,8,TRUE))</f>
        <v>15</v>
      </c>
      <c r="S19" s="298">
        <f t="shared" si="2"/>
        <v>15</v>
      </c>
      <c r="T19" s="298" t="str">
        <f t="shared" si="3"/>
        <v>#N/A</v>
      </c>
      <c r="U19" s="299" t="s">
        <v>91</v>
      </c>
      <c r="V19" s="299" t="s">
        <v>91</v>
      </c>
      <c r="W19" s="299" t="s">
        <v>91</v>
      </c>
      <c r="X19" s="299" t="s">
        <v>91</v>
      </c>
      <c r="Y19" s="299" t="s">
        <v>91</v>
      </c>
      <c r="Z19" s="299" t="s">
        <v>91</v>
      </c>
      <c r="AA19" s="299" t="s">
        <v>91</v>
      </c>
      <c r="AB19" s="299" t="s">
        <v>91</v>
      </c>
    </row>
    <row r="20" ht="13.5" customHeight="1">
      <c r="A20" s="278">
        <f t="shared" si="4"/>
        <v>3</v>
      </c>
      <c r="B20" s="279" t="s">
        <v>80</v>
      </c>
      <c r="C20" s="279" t="s">
        <v>2342</v>
      </c>
      <c r="D20" s="279" t="str">
        <f>VLOOKUP(B20,'HECVAT - Full | Vendor Response'!A$3:D$319,4,TRUE)</f>
        <v/>
      </c>
      <c r="E20" s="295" t="s">
        <v>91</v>
      </c>
      <c r="F20" s="295" t="s">
        <v>2343</v>
      </c>
      <c r="G20" s="295" t="s">
        <v>2344</v>
      </c>
      <c r="H20" s="300" t="s">
        <v>2345</v>
      </c>
      <c r="I20" s="300" t="s">
        <v>2346</v>
      </c>
      <c r="J20" s="296" t="b">
        <v>1</v>
      </c>
      <c r="K20" s="297">
        <v>1.0</v>
      </c>
      <c r="L20" s="296" t="s">
        <v>8</v>
      </c>
      <c r="M20" s="298" t="s">
        <v>78</v>
      </c>
      <c r="N20" s="298" t="str">
        <f>VLOOKUP(B20,'HECVAT - Full | Vendor Response'!A:E,3,FALSE)</f>
        <v>Yes</v>
      </c>
      <c r="O20" s="298" t="str">
        <f>IF(LEN(VLOOKUP(B20,'Analyst Report'!$A:$I,6,TRUE))= 0,"",VLOOKUP(B20,'Analyst Report'!$A:$I,6,TRUE))</f>
        <v>Qualitative Question</v>
      </c>
      <c r="P20" s="298">
        <f t="shared" si="1"/>
        <v>0</v>
      </c>
      <c r="Q20" s="298">
        <v>10.0</v>
      </c>
      <c r="R20" s="298">
        <f>IF(LEN(VLOOKUP(B20,'Analyst Report'!$A$30:$I$287,8,TRUE))= 0,"",VLOOKUP(B20,'Analyst Report'!$A$30:$I$287,8,TRUE))</f>
        <v>15</v>
      </c>
      <c r="S20" s="298">
        <f t="shared" si="2"/>
        <v>15</v>
      </c>
      <c r="T20" s="298">
        <f t="shared" si="3"/>
        <v>0</v>
      </c>
      <c r="U20" s="299" t="s">
        <v>91</v>
      </c>
      <c r="V20" s="299" t="s">
        <v>91</v>
      </c>
      <c r="W20" s="299" t="s">
        <v>91</v>
      </c>
      <c r="X20" s="299" t="s">
        <v>91</v>
      </c>
      <c r="Y20" s="299" t="s">
        <v>91</v>
      </c>
      <c r="Z20" s="299" t="s">
        <v>91</v>
      </c>
      <c r="AA20" s="299" t="s">
        <v>91</v>
      </c>
      <c r="AB20" s="299" t="s">
        <v>91</v>
      </c>
    </row>
    <row r="21" ht="13.5" customHeight="1">
      <c r="A21" s="278">
        <f t="shared" si="4"/>
        <v>4</v>
      </c>
      <c r="B21" s="279" t="s">
        <v>82</v>
      </c>
      <c r="C21" s="279" t="s">
        <v>2347</v>
      </c>
      <c r="D21" s="279" t="str">
        <f>VLOOKUP(B21,'HECVAT - Full | Vendor Response'!A$3:D$319,4,TRUE)</f>
        <v/>
      </c>
      <c r="E21" s="295" t="s">
        <v>91</v>
      </c>
      <c r="F21" s="295" t="s">
        <v>2343</v>
      </c>
      <c r="G21" s="295" t="s">
        <v>2348</v>
      </c>
      <c r="H21" s="300" t="s">
        <v>2349</v>
      </c>
      <c r="I21" s="300" t="s">
        <v>2350</v>
      </c>
      <c r="J21" s="296" t="b">
        <v>1</v>
      </c>
      <c r="K21" s="297">
        <v>1.0</v>
      </c>
      <c r="L21" s="296" t="s">
        <v>8</v>
      </c>
      <c r="M21" s="298" t="s">
        <v>78</v>
      </c>
      <c r="N21" s="298" t="str">
        <f>VLOOKUP(B21,'HECVAT - Full | Vendor Response'!A:E,3,FALSE)</f>
        <v>Yes</v>
      </c>
      <c r="O21" s="298" t="str">
        <f>IF(LEN(VLOOKUP(B21,'Analyst Report'!$A:$I,6,TRUE))= 0,"",VLOOKUP(B21,'Analyst Report'!$A:$I,6,TRUE))</f>
        <v>Qualitative Question</v>
      </c>
      <c r="P21" s="298">
        <f t="shared" si="1"/>
        <v>0</v>
      </c>
      <c r="Q21" s="298"/>
      <c r="R21" s="298">
        <f>IF(LEN(VLOOKUP(B21,'Analyst Report'!$A$30:$I$287,8,TRUE))= 0,"",VLOOKUP(B21,'Analyst Report'!$A$30:$I$287,8,TRUE))</f>
        <v>15</v>
      </c>
      <c r="S21" s="298">
        <f t="shared" si="2"/>
        <v>15</v>
      </c>
      <c r="T21" s="298">
        <f t="shared" si="3"/>
        <v>0</v>
      </c>
      <c r="U21" s="299" t="s">
        <v>91</v>
      </c>
      <c r="V21" s="299" t="s">
        <v>91</v>
      </c>
      <c r="W21" s="299" t="s">
        <v>91</v>
      </c>
      <c r="X21" s="299" t="s">
        <v>91</v>
      </c>
      <c r="Y21" s="299" t="s">
        <v>91</v>
      </c>
      <c r="Z21" s="299" t="s">
        <v>91</v>
      </c>
      <c r="AA21" s="299" t="s">
        <v>91</v>
      </c>
      <c r="AB21" s="299" t="s">
        <v>91</v>
      </c>
    </row>
    <row r="22" ht="13.5" customHeight="1">
      <c r="A22" s="278">
        <f t="shared" si="4"/>
        <v>5</v>
      </c>
      <c r="B22" s="279" t="s">
        <v>84</v>
      </c>
      <c r="C22" s="279" t="s">
        <v>2351</v>
      </c>
      <c r="D22" s="279" t="str">
        <f>VLOOKUP(B22,'HECVAT - Full | Vendor Response'!A$3:D$319,4,TRUE)</f>
        <v/>
      </c>
      <c r="E22" s="295" t="s">
        <v>2352</v>
      </c>
      <c r="F22" s="295" t="s">
        <v>2353</v>
      </c>
      <c r="G22" s="295" t="s">
        <v>2354</v>
      </c>
      <c r="H22" s="300" t="s">
        <v>2355</v>
      </c>
      <c r="I22" s="300" t="s">
        <v>2356</v>
      </c>
      <c r="J22" s="296" t="b">
        <v>1</v>
      </c>
      <c r="K22" s="297">
        <v>1.0</v>
      </c>
      <c r="L22" s="296" t="s">
        <v>8</v>
      </c>
      <c r="M22" s="298" t="s">
        <v>76</v>
      </c>
      <c r="N22" s="298" t="str">
        <f>VLOOKUP(B22,'HECVAT - Full | Vendor Response'!A:E,3,FALSE)</f>
        <v>No</v>
      </c>
      <c r="O22" s="298" t="str">
        <f>IF(LEN(VLOOKUP(B22,'Analyst Report'!$A:$I,6,TRUE))= 0,"",VLOOKUP(B22,'Analyst Report'!$A:$I,6,TRUE))</f>
        <v>Qualitative Question</v>
      </c>
      <c r="P22" s="298">
        <f t="shared" si="1"/>
        <v>0</v>
      </c>
      <c r="Q22" s="298">
        <v>10.0</v>
      </c>
      <c r="R22" s="298">
        <f>IF(LEN(VLOOKUP(B22,'Analyst Report'!$A$30:$I$287,8,TRUE))= 0,"",VLOOKUP(B22,'Analyst Report'!$A$30:$I$287,8,TRUE))</f>
        <v>15</v>
      </c>
      <c r="S22" s="298">
        <f t="shared" si="2"/>
        <v>15</v>
      </c>
      <c r="T22" s="298">
        <f t="shared" si="3"/>
        <v>0</v>
      </c>
      <c r="U22" s="299" t="s">
        <v>91</v>
      </c>
      <c r="V22" s="299" t="s">
        <v>91</v>
      </c>
      <c r="W22" s="299" t="s">
        <v>91</v>
      </c>
      <c r="X22" s="299" t="s">
        <v>91</v>
      </c>
      <c r="Y22" s="299" t="s">
        <v>91</v>
      </c>
      <c r="Z22" s="299" t="s">
        <v>91</v>
      </c>
      <c r="AA22" s="299" t="s">
        <v>91</v>
      </c>
      <c r="AB22" s="299" t="s">
        <v>91</v>
      </c>
    </row>
    <row r="23" ht="13.5" customHeight="1">
      <c r="A23" s="278">
        <f t="shared" si="4"/>
        <v>6</v>
      </c>
      <c r="B23" s="279" t="s">
        <v>85</v>
      </c>
      <c r="C23" s="279" t="s">
        <v>2357</v>
      </c>
      <c r="D23" s="279" t="str">
        <f>VLOOKUP(B23,'HECVAT - Full | Vendor Response'!A$3:D$319,4,TRUE)</f>
        <v/>
      </c>
      <c r="E23" s="295" t="s">
        <v>2358</v>
      </c>
      <c r="F23" s="295" t="s">
        <v>2359</v>
      </c>
      <c r="G23" s="295"/>
      <c r="H23" s="300" t="s">
        <v>2360</v>
      </c>
      <c r="I23" s="300" t="s">
        <v>2361</v>
      </c>
      <c r="J23" s="296" t="b">
        <v>0</v>
      </c>
      <c r="K23" s="297">
        <v>1.0</v>
      </c>
      <c r="L23" s="296" t="s">
        <v>8</v>
      </c>
      <c r="M23" s="298" t="s">
        <v>78</v>
      </c>
      <c r="N23" s="298" t="str">
        <f>VLOOKUP(B23,'HECVAT - Full | Vendor Response'!A:E,3,FALSE)</f>
        <v>Yes</v>
      </c>
      <c r="O23" s="298" t="str">
        <f>IF(LEN(VLOOKUP(B23,'Analyst Report'!$A:$I,6,TRUE))= 0,"",VLOOKUP(B23,'Analyst Report'!$A:$I,6,TRUE))</f>
        <v>Qualitative Question</v>
      </c>
      <c r="P23" s="298">
        <f t="shared" si="1"/>
        <v>0</v>
      </c>
      <c r="Q23" s="298">
        <v>10.0</v>
      </c>
      <c r="R23" s="298">
        <f>IF(LEN(VLOOKUP(B23,'Analyst Report'!$A$30:$I$287,8,TRUE))= 0,"",VLOOKUP(B23,'Analyst Report'!$A$30:$I$287,8,TRUE))</f>
        <v>15</v>
      </c>
      <c r="S23" s="298">
        <f t="shared" si="2"/>
        <v>15</v>
      </c>
      <c r="T23" s="298">
        <f t="shared" si="3"/>
        <v>0</v>
      </c>
      <c r="U23" s="299" t="s">
        <v>91</v>
      </c>
      <c r="V23" s="299" t="s">
        <v>91</v>
      </c>
      <c r="W23" s="299" t="s">
        <v>91</v>
      </c>
      <c r="X23" s="299" t="s">
        <v>91</v>
      </c>
      <c r="Y23" s="299" t="s">
        <v>91</v>
      </c>
      <c r="Z23" s="299" t="s">
        <v>91</v>
      </c>
      <c r="AA23" s="299" t="s">
        <v>91</v>
      </c>
      <c r="AB23" s="299" t="s">
        <v>91</v>
      </c>
    </row>
    <row r="24" ht="13.5" customHeight="1">
      <c r="A24" s="278">
        <f t="shared" si="4"/>
        <v>7</v>
      </c>
      <c r="B24" s="279" t="s">
        <v>86</v>
      </c>
      <c r="C24" s="279" t="s">
        <v>2362</v>
      </c>
      <c r="D24" s="279" t="str">
        <f>VLOOKUP(B24,'HECVAT - Full | Vendor Response'!A$3:D$319,4,TRUE)</f>
        <v/>
      </c>
      <c r="E24" s="295" t="s">
        <v>2363</v>
      </c>
      <c r="F24" s="295" t="s">
        <v>91</v>
      </c>
      <c r="G24" s="295" t="s">
        <v>2364</v>
      </c>
      <c r="H24" s="300" t="s">
        <v>2365</v>
      </c>
      <c r="I24" s="300" t="s">
        <v>2366</v>
      </c>
      <c r="J24" s="296"/>
      <c r="K24" s="297">
        <v>1.0</v>
      </c>
      <c r="L24" s="296" t="s">
        <v>8</v>
      </c>
      <c r="M24" s="298" t="s">
        <v>78</v>
      </c>
      <c r="N24" s="298" t="str">
        <f>LEFT(VLOOKUP(B24,'HECVAT - Full | Vendor Response'!A:E,3,FALSE),1)</f>
        <v>4</v>
      </c>
      <c r="O24" s="298" t="str">
        <f>IF(LEN(VLOOKUP(B24,'Analyst Report'!$A:$I,6,TRUE))= 0,"",VLOOKUP(B24,'Analyst Report'!$A:$I,6,TRUE))</f>
        <v>Qualitative Question</v>
      </c>
      <c r="P24" s="298">
        <f t="shared" si="1"/>
        <v>0</v>
      </c>
      <c r="Q24" s="298">
        <v>10.0</v>
      </c>
      <c r="R24" s="298">
        <f>IF(LEN(VLOOKUP(B24,'Analyst Report'!$A$30:$I$287,8,TRUE))= 0,"",VLOOKUP(B24,'Analyst Report'!$A$30:$I$287,8,TRUE))</f>
        <v>15</v>
      </c>
      <c r="S24" s="298">
        <f t="shared" si="2"/>
        <v>15</v>
      </c>
      <c r="T24" s="298">
        <f t="shared" si="3"/>
        <v>0</v>
      </c>
      <c r="U24" s="299" t="s">
        <v>91</v>
      </c>
      <c r="V24" s="299" t="s">
        <v>91</v>
      </c>
      <c r="W24" s="299" t="s">
        <v>91</v>
      </c>
      <c r="X24" s="299" t="s">
        <v>91</v>
      </c>
      <c r="Y24" s="299" t="s">
        <v>91</v>
      </c>
      <c r="Z24" s="299" t="s">
        <v>91</v>
      </c>
      <c r="AA24" s="299" t="s">
        <v>91</v>
      </c>
      <c r="AB24" s="299" t="s">
        <v>91</v>
      </c>
    </row>
    <row r="25" ht="13.5" customHeight="1">
      <c r="A25" s="278">
        <f t="shared" si="4"/>
        <v>8</v>
      </c>
      <c r="B25" s="279" t="s">
        <v>88</v>
      </c>
      <c r="C25" s="279" t="s">
        <v>2367</v>
      </c>
      <c r="D25" s="279" t="str">
        <f>VLOOKUP(B25,'HECVAT - Full | Vendor Response'!A$3:D$319,4,TRUE)</f>
        <v>#N/A</v>
      </c>
      <c r="E25" s="295" t="s">
        <v>2368</v>
      </c>
      <c r="F25" s="295" t="s">
        <v>91</v>
      </c>
      <c r="G25" s="295" t="s">
        <v>91</v>
      </c>
      <c r="H25" s="300" t="s">
        <v>2369</v>
      </c>
      <c r="I25" s="300" t="s">
        <v>2370</v>
      </c>
      <c r="J25" s="296" t="str">
        <f t="shared" ref="J25:J94" si="5">IF(S25&gt;20,"TRUE","FALSE")</f>
        <v>FALSE</v>
      </c>
      <c r="K25" s="297">
        <v>1.0</v>
      </c>
      <c r="L25" s="296" t="s">
        <v>2371</v>
      </c>
      <c r="M25" s="298" t="s">
        <v>78</v>
      </c>
      <c r="N25" s="298" t="str">
        <f>VLOOKUP(B25,'HECVAT - Full | Vendor Response'!A:E,3,FALSE)</f>
        <v>The organization is co-owned by Matthew Hadgis and John DiGennaro, and is headquartered in Cleveland, OH.</v>
      </c>
      <c r="O25" s="298" t="str">
        <f>IF(LEN(VLOOKUP(B25,'Analyst Report'!$A:$I,7,FALSE))= 0,"",VLOOKUP(B25,'Analyst Report'!$A:$I,7,FALSE))</f>
        <v/>
      </c>
      <c r="P25" s="298">
        <f t="shared" si="1"/>
        <v>0</v>
      </c>
      <c r="Q25" s="298">
        <v>15.0</v>
      </c>
      <c r="R25" s="298">
        <f>IF(LEN(VLOOKUP(B25,'Analyst Report'!$A$30:$I$287,9,FALSE))=0,VLOOKUP(B25,'Analyst Report'!$A$30:$I$287,8,FALSE),VLOOKUP(B25,'Analyst Report'!$A$30:$I$287,9,FALSE))</f>
        <v>15</v>
      </c>
      <c r="S25" s="298">
        <f t="shared" si="2"/>
        <v>15</v>
      </c>
      <c r="T25" s="298">
        <f>P25*S25*K25</f>
        <v>0</v>
      </c>
      <c r="U25" s="299" t="s">
        <v>91</v>
      </c>
      <c r="V25" s="299" t="s">
        <v>91</v>
      </c>
      <c r="W25" s="299" t="s">
        <v>91</v>
      </c>
      <c r="X25" s="299" t="s">
        <v>91</v>
      </c>
      <c r="Y25" s="299" t="s">
        <v>91</v>
      </c>
      <c r="Z25" s="299" t="s">
        <v>91</v>
      </c>
      <c r="AA25" s="299" t="s">
        <v>91</v>
      </c>
      <c r="AB25" s="299" t="s">
        <v>91</v>
      </c>
    </row>
    <row r="26" ht="13.5" customHeight="1">
      <c r="A26" s="278">
        <f t="shared" si="4"/>
        <v>9</v>
      </c>
      <c r="B26" s="293" t="s">
        <v>90</v>
      </c>
      <c r="C26" s="279" t="s">
        <v>2372</v>
      </c>
      <c r="D26" s="279" t="str">
        <f>VLOOKUP(B26,'HECVAT - Full | Vendor Response'!A$3:D$319,4,TRUE)</f>
        <v>#N/A</v>
      </c>
      <c r="E26" s="295" t="s">
        <v>91</v>
      </c>
      <c r="F26" s="295" t="s">
        <v>91</v>
      </c>
      <c r="G26" s="295" t="s">
        <v>2373</v>
      </c>
      <c r="H26" s="300" t="s">
        <v>2374</v>
      </c>
      <c r="I26" s="300" t="s">
        <v>2375</v>
      </c>
      <c r="J26" s="296" t="str">
        <f t="shared" si="5"/>
        <v>FALSE</v>
      </c>
      <c r="K26" s="297">
        <v>1.0</v>
      </c>
      <c r="L26" s="296" t="s">
        <v>2371</v>
      </c>
      <c r="M26" s="298" t="s">
        <v>76</v>
      </c>
      <c r="N26" s="298" t="str">
        <f>VLOOKUP(B26,'HECVAT - Full | Vendor Response'!A:E,3,FALSE)</f>
        <v>No</v>
      </c>
      <c r="O26" s="298" t="str">
        <f>IF(LEN(VLOOKUP(B26,'Analyst Report'!$A:$I,7,FALSE))= 0,"",VLOOKUP(B26,'Analyst Report'!$A:$I,7,FALSE))</f>
        <v/>
      </c>
      <c r="P26" s="298">
        <f t="shared" si="1"/>
        <v>1</v>
      </c>
      <c r="Q26" s="298">
        <v>10.0</v>
      </c>
      <c r="R26" s="298">
        <f>IF(LEN(VLOOKUP(B26,'Analyst Report'!$A$30:$I$287,9,FALSE))=0,VLOOKUP(B26,'Analyst Report'!$A$30:$I$287,8,FALSE),VLOOKUP(B26,'Analyst Report'!$A$30:$I$287,9,FALSE))</f>
        <v>10</v>
      </c>
      <c r="S26" s="298">
        <f t="shared" si="2"/>
        <v>10</v>
      </c>
      <c r="T26" s="298">
        <f t="shared" ref="T26:T203" si="6">P26*S26</f>
        <v>10</v>
      </c>
      <c r="U26" s="299" t="s">
        <v>91</v>
      </c>
      <c r="V26" s="299" t="s">
        <v>91</v>
      </c>
      <c r="W26" s="299" t="s">
        <v>91</v>
      </c>
      <c r="X26" s="299" t="s">
        <v>91</v>
      </c>
      <c r="Y26" s="299" t="s">
        <v>91</v>
      </c>
      <c r="Z26" s="299" t="s">
        <v>91</v>
      </c>
      <c r="AA26" s="299" t="s">
        <v>91</v>
      </c>
      <c r="AB26" s="299" t="s">
        <v>91</v>
      </c>
    </row>
    <row r="27" ht="13.5" customHeight="1">
      <c r="A27" s="278">
        <f t="shared" si="4"/>
        <v>10</v>
      </c>
      <c r="B27" s="279" t="s">
        <v>92</v>
      </c>
      <c r="C27" s="279" t="s">
        <v>2376</v>
      </c>
      <c r="D27" s="279" t="str">
        <f>VLOOKUP(B27,'HECVAT - Full | Vendor Response'!A$3:D$319,4,TRUE)</f>
        <v>#N/A</v>
      </c>
      <c r="E27" s="295" t="s">
        <v>91</v>
      </c>
      <c r="F27" s="295" t="s">
        <v>2377</v>
      </c>
      <c r="G27" s="295" t="s">
        <v>2378</v>
      </c>
      <c r="H27" s="300" t="s">
        <v>2379</v>
      </c>
      <c r="I27" s="300" t="s">
        <v>2380</v>
      </c>
      <c r="J27" s="296" t="str">
        <f t="shared" si="5"/>
        <v>FALSE</v>
      </c>
      <c r="K27" s="297">
        <v>1.0</v>
      </c>
      <c r="L27" s="296" t="s">
        <v>2371</v>
      </c>
      <c r="M27" s="298" t="s">
        <v>78</v>
      </c>
      <c r="N27" s="298" t="str">
        <f>VLOOKUP(B27,'HECVAT - Full | Vendor Response'!A:E,3,FALSE)</f>
        <v>Yes</v>
      </c>
      <c r="O27" s="298" t="str">
        <f>IF(LEN(VLOOKUP(B27,'Analyst Report'!$A:$I,7,FALSE))= 0,"",VLOOKUP(B27,'Analyst Report'!$A:$I,7,FALSE))</f>
        <v/>
      </c>
      <c r="P27" s="298">
        <f t="shared" si="1"/>
        <v>1</v>
      </c>
      <c r="Q27" s="298">
        <v>15.0</v>
      </c>
      <c r="R27" s="298">
        <f>IF(LEN(VLOOKUP(B27,'Analyst Report'!$A$30:$I$287,9,FALSE))=0,VLOOKUP(B27,'Analyst Report'!$A$30:$I$287,8,FALSE),VLOOKUP(B27,'Analyst Report'!$A$30:$I$287,9,FALSE))</f>
        <v>15</v>
      </c>
      <c r="S27" s="298">
        <f t="shared" si="2"/>
        <v>15</v>
      </c>
      <c r="T27" s="298">
        <f t="shared" si="6"/>
        <v>15</v>
      </c>
      <c r="U27" s="299" t="s">
        <v>91</v>
      </c>
      <c r="V27" s="299" t="s">
        <v>91</v>
      </c>
      <c r="W27" s="299" t="s">
        <v>91</v>
      </c>
      <c r="X27" s="299" t="s">
        <v>91</v>
      </c>
      <c r="Y27" s="299" t="s">
        <v>91</v>
      </c>
      <c r="Z27" s="299" t="s">
        <v>91</v>
      </c>
      <c r="AA27" s="299" t="s">
        <v>91</v>
      </c>
      <c r="AB27" s="299" t="s">
        <v>91</v>
      </c>
    </row>
    <row r="28" ht="13.5" customHeight="1">
      <c r="A28" s="278">
        <f t="shared" si="4"/>
        <v>11</v>
      </c>
      <c r="B28" s="279" t="s">
        <v>94</v>
      </c>
      <c r="C28" s="279" t="s">
        <v>2381</v>
      </c>
      <c r="D28" s="279" t="str">
        <f>VLOOKUP(B28,'HECVAT - Full | Vendor Response'!A$3:D$319,4,TRUE)</f>
        <v>#N/A</v>
      </c>
      <c r="E28" s="295" t="s">
        <v>91</v>
      </c>
      <c r="F28" s="295" t="s">
        <v>2382</v>
      </c>
      <c r="G28" s="295" t="s">
        <v>2383</v>
      </c>
      <c r="H28" s="300" t="s">
        <v>2384</v>
      </c>
      <c r="I28" s="300" t="s">
        <v>2385</v>
      </c>
      <c r="J28" s="296" t="str">
        <f t="shared" si="5"/>
        <v>TRUE</v>
      </c>
      <c r="K28" s="297">
        <v>1.0</v>
      </c>
      <c r="L28" s="296" t="s">
        <v>2371</v>
      </c>
      <c r="M28" s="298" t="s">
        <v>78</v>
      </c>
      <c r="N28" s="298" t="str">
        <f>VLOOKUP(B28,'HECVAT - Full | Vendor Response'!A:E,3,FALSE)</f>
        <v>Yes</v>
      </c>
      <c r="O28" s="298" t="str">
        <f>IF(LEN(VLOOKUP(B28,'Analyst Report'!$A:$I,7,FALSE))= 0,"",VLOOKUP(B28,'Analyst Report'!$A:$I,7,FALSE))</f>
        <v/>
      </c>
      <c r="P28" s="298">
        <f t="shared" si="1"/>
        <v>1</v>
      </c>
      <c r="Q28" s="298">
        <v>25.0</v>
      </c>
      <c r="R28" s="298">
        <f>IF(LEN(VLOOKUP(B28,'Analyst Report'!$A$30:$I$287,9,FALSE))=0,VLOOKUP(B28,'Analyst Report'!$A$30:$I$287,8,FALSE),VLOOKUP(B28,'Analyst Report'!$A$30:$I$287,9,FALSE))</f>
        <v>25</v>
      </c>
      <c r="S28" s="298">
        <f t="shared" si="2"/>
        <v>25</v>
      </c>
      <c r="T28" s="298">
        <f t="shared" si="6"/>
        <v>25</v>
      </c>
      <c r="U28" s="299" t="s">
        <v>91</v>
      </c>
      <c r="V28" s="299" t="s">
        <v>91</v>
      </c>
      <c r="W28" s="299" t="s">
        <v>91</v>
      </c>
      <c r="X28" s="299" t="s">
        <v>91</v>
      </c>
      <c r="Y28" s="299" t="s">
        <v>91</v>
      </c>
      <c r="Z28" s="299" t="s">
        <v>91</v>
      </c>
      <c r="AA28" s="299" t="s">
        <v>91</v>
      </c>
      <c r="AB28" s="299" t="s">
        <v>91</v>
      </c>
    </row>
    <row r="29" ht="13.5" customHeight="1">
      <c r="A29" s="278">
        <f t="shared" si="4"/>
        <v>12</v>
      </c>
      <c r="B29" s="279" t="s">
        <v>96</v>
      </c>
      <c r="C29" s="279" t="s">
        <v>2386</v>
      </c>
      <c r="D29" s="279" t="str">
        <f>VLOOKUP(B29,'HECVAT - Full | Vendor Response'!A$3:D$319,4,TRUE)</f>
        <v/>
      </c>
      <c r="E29" s="295" t="s">
        <v>2387</v>
      </c>
      <c r="F29" s="295" t="s">
        <v>91</v>
      </c>
      <c r="G29" s="295" t="s">
        <v>91</v>
      </c>
      <c r="H29" s="300" t="s">
        <v>2388</v>
      </c>
      <c r="I29" s="300" t="s">
        <v>2389</v>
      </c>
      <c r="J29" s="296" t="str">
        <f t="shared" si="5"/>
        <v>FALSE</v>
      </c>
      <c r="K29" s="297">
        <v>1.0</v>
      </c>
      <c r="L29" s="296" t="s">
        <v>2371</v>
      </c>
      <c r="M29" s="298" t="s">
        <v>78</v>
      </c>
      <c r="N29" s="298" t="str">
        <f>VLOOKUP(B29,'HECVAT - Full | Vendor Response'!A:E,3,FALSE)</f>
        <v> Please see https://www.goqwickly.com/privacy/ and https://www.goqwickly.com/security/ </v>
      </c>
      <c r="O29" s="298" t="str">
        <f>IF(LEN(VLOOKUP(B29,'Analyst Report'!$A:$I,7,FALSE))= 0,"",VLOOKUP(B29,'Analyst Report'!$A:$I,7,FALSE))</f>
        <v/>
      </c>
      <c r="P29" s="298">
        <f t="shared" si="1"/>
        <v>0</v>
      </c>
      <c r="Q29" s="298">
        <v>15.0</v>
      </c>
      <c r="R29" s="298">
        <f>IF(LEN(VLOOKUP(B29,'Analyst Report'!$A$30:$I$287,9,FALSE))=0,VLOOKUP(B29,'Analyst Report'!$A$30:$I$287,8,FALSE),VLOOKUP(B29,'Analyst Report'!$A$30:$I$287,9,FALSE))</f>
        <v>15</v>
      </c>
      <c r="S29" s="298">
        <f t="shared" si="2"/>
        <v>15</v>
      </c>
      <c r="T29" s="298">
        <f t="shared" si="6"/>
        <v>0</v>
      </c>
      <c r="U29" s="299" t="s">
        <v>91</v>
      </c>
      <c r="V29" s="299" t="s">
        <v>91</v>
      </c>
      <c r="W29" s="299" t="s">
        <v>91</v>
      </c>
      <c r="X29" s="299" t="s">
        <v>91</v>
      </c>
      <c r="Y29" s="299" t="s">
        <v>91</v>
      </c>
      <c r="Z29" s="299" t="s">
        <v>91</v>
      </c>
      <c r="AA29" s="299" t="s">
        <v>91</v>
      </c>
      <c r="AB29" s="299" t="s">
        <v>91</v>
      </c>
    </row>
    <row r="30" ht="13.5" customHeight="1">
      <c r="A30" s="278">
        <f t="shared" si="4"/>
        <v>13</v>
      </c>
      <c r="B30" s="279" t="s">
        <v>98</v>
      </c>
      <c r="C30" s="279" t="s">
        <v>2390</v>
      </c>
      <c r="D30" s="294" t="str">
        <f>VLOOKUP(B30,'HECVAT - Full | Vendor Response'!A$3:D$319,4,TRUE)</f>
        <v/>
      </c>
      <c r="E30" s="295" t="s">
        <v>91</v>
      </c>
      <c r="F30" s="295" t="s">
        <v>2391</v>
      </c>
      <c r="G30" s="295" t="s">
        <v>2392</v>
      </c>
      <c r="H30" s="300" t="s">
        <v>2393</v>
      </c>
      <c r="I30" s="300" t="s">
        <v>2394</v>
      </c>
      <c r="J30" s="296" t="str">
        <f t="shared" si="5"/>
        <v>FALSE</v>
      </c>
      <c r="K30" s="297">
        <v>1.0</v>
      </c>
      <c r="L30" s="296" t="s">
        <v>10</v>
      </c>
      <c r="M30" s="298" t="s">
        <v>78</v>
      </c>
      <c r="N30" s="298" t="str">
        <f>VLOOKUP(B30,'HECVAT - Full | Vendor Response'!A:E,3,FALSE)</f>
        <v>No</v>
      </c>
      <c r="O30" s="298" t="str">
        <f>IF(LEN(VLOOKUP(B30,'Analyst Report'!$A:$I,7,FALSE))= 0,"",VLOOKUP(B30,'Analyst Report'!$A:$I,7,FALSE))</f>
        <v/>
      </c>
      <c r="P30" s="298">
        <f t="shared" si="1"/>
        <v>0</v>
      </c>
      <c r="Q30" s="298">
        <v>20.0</v>
      </c>
      <c r="R30" s="298">
        <f>IF(LEN(VLOOKUP(B30,'Analyst Report'!$A$30:$I$287,9,FALSE))=0,VLOOKUP(B30,'Analyst Report'!$A$30:$I$287,8,FALSE),VLOOKUP(B30,'Analyst Report'!$A$30:$I$287,9,FALSE))</f>
        <v>20</v>
      </c>
      <c r="S30" s="298">
        <f t="shared" si="2"/>
        <v>20</v>
      </c>
      <c r="T30" s="298">
        <f t="shared" si="6"/>
        <v>0</v>
      </c>
      <c r="U30" s="299" t="s">
        <v>91</v>
      </c>
      <c r="V30" s="299" t="s">
        <v>91</v>
      </c>
      <c r="W30" s="299" t="s">
        <v>91</v>
      </c>
      <c r="X30" s="299" t="s">
        <v>91</v>
      </c>
      <c r="Y30" s="299" t="s">
        <v>91</v>
      </c>
      <c r="Z30" s="299" t="s">
        <v>91</v>
      </c>
      <c r="AA30" s="299" t="s">
        <v>91</v>
      </c>
      <c r="AB30" s="299" t="s">
        <v>91</v>
      </c>
    </row>
    <row r="31" ht="13.5" customHeight="1">
      <c r="A31" s="278">
        <f t="shared" si="4"/>
        <v>14</v>
      </c>
      <c r="B31" s="279" t="s">
        <v>100</v>
      </c>
      <c r="C31" s="279" t="s">
        <v>2395</v>
      </c>
      <c r="D31" s="294" t="str">
        <f>VLOOKUP(B31,'HECVAT - Full | Vendor Response'!A$3:D$319,4,TRUE)</f>
        <v/>
      </c>
      <c r="E31" s="295" t="s">
        <v>91</v>
      </c>
      <c r="F31" s="295" t="s">
        <v>2396</v>
      </c>
      <c r="G31" s="295" t="s">
        <v>2397</v>
      </c>
      <c r="H31" s="300" t="s">
        <v>2398</v>
      </c>
      <c r="I31" s="300" t="s">
        <v>2399</v>
      </c>
      <c r="J31" s="296" t="str">
        <f t="shared" si="5"/>
        <v>FALSE</v>
      </c>
      <c r="K31" s="297">
        <v>1.0</v>
      </c>
      <c r="L31" s="296" t="s">
        <v>10</v>
      </c>
      <c r="M31" s="298" t="s">
        <v>78</v>
      </c>
      <c r="N31" s="298" t="str">
        <f>VLOOKUP(B31,'HECVAT - Full | Vendor Response'!A:E,3,FALSE)</f>
        <v>No</v>
      </c>
      <c r="O31" s="298" t="str">
        <f>IF(LEN(VLOOKUP(B31,'Analyst Report'!$A:$I,7,FALSE))= 0,"",VLOOKUP(B31,'Analyst Report'!$A:$I,7,FALSE))</f>
        <v/>
      </c>
      <c r="P31" s="298">
        <f t="shared" si="1"/>
        <v>0</v>
      </c>
      <c r="Q31" s="298">
        <v>20.0</v>
      </c>
      <c r="R31" s="298">
        <f>IF(LEN(VLOOKUP(B31,'Analyst Report'!$A$30:$I$287,9,FALSE))=0,VLOOKUP(B31,'Analyst Report'!$A$30:$I$287,8,FALSE),VLOOKUP(B31,'Analyst Report'!$A$30:$I$287,9,FALSE))</f>
        <v>20</v>
      </c>
      <c r="S31" s="298">
        <f t="shared" si="2"/>
        <v>20</v>
      </c>
      <c r="T31" s="298">
        <f t="shared" si="6"/>
        <v>0</v>
      </c>
      <c r="U31" s="299" t="s">
        <v>91</v>
      </c>
      <c r="V31" s="299" t="s">
        <v>91</v>
      </c>
      <c r="W31" s="299" t="s">
        <v>91</v>
      </c>
      <c r="X31" s="299" t="s">
        <v>91</v>
      </c>
      <c r="Y31" s="299" t="s">
        <v>91</v>
      </c>
      <c r="Z31" s="299" t="s">
        <v>91</v>
      </c>
      <c r="AA31" s="299" t="s">
        <v>91</v>
      </c>
      <c r="AB31" s="299" t="s">
        <v>91</v>
      </c>
    </row>
    <row r="32" ht="13.5" customHeight="1">
      <c r="A32" s="278">
        <f t="shared" si="4"/>
        <v>15</v>
      </c>
      <c r="B32" s="279" t="s">
        <v>102</v>
      </c>
      <c r="C32" s="279" t="s">
        <v>2400</v>
      </c>
      <c r="D32" s="294" t="str">
        <f>VLOOKUP(B32,'HECVAT - Full | Vendor Response'!A$3:D$319,4,TRUE)</f>
        <v/>
      </c>
      <c r="E32" s="295" t="s">
        <v>91</v>
      </c>
      <c r="F32" s="295" t="s">
        <v>2401</v>
      </c>
      <c r="G32" s="295" t="s">
        <v>2402</v>
      </c>
      <c r="H32" s="300" t="s">
        <v>2403</v>
      </c>
      <c r="I32" s="300" t="s">
        <v>2404</v>
      </c>
      <c r="J32" s="296" t="str">
        <f t="shared" si="5"/>
        <v>FALSE</v>
      </c>
      <c r="K32" s="297">
        <v>1.0</v>
      </c>
      <c r="L32" s="296" t="s">
        <v>10</v>
      </c>
      <c r="M32" s="298" t="s">
        <v>78</v>
      </c>
      <c r="N32" s="298" t="str">
        <f>VLOOKUP(B32,'HECVAT - Full | Vendor Response'!A:E,3,FALSE)</f>
        <v>No</v>
      </c>
      <c r="O32" s="298" t="str">
        <f>IF(LEN(VLOOKUP(B32,'Analyst Report'!$A:$I,7,FALSE))= 0,"",VLOOKUP(B32,'Analyst Report'!$A:$I,7,FALSE))</f>
        <v/>
      </c>
      <c r="P32" s="298">
        <f t="shared" si="1"/>
        <v>0</v>
      </c>
      <c r="Q32" s="298">
        <v>20.0</v>
      </c>
      <c r="R32" s="298">
        <f>IF(LEN(VLOOKUP(B32,'Analyst Report'!$A$30:$I$287,9,FALSE))=0,VLOOKUP(B32,'Analyst Report'!$A$30:$I$287,8,FALSE),VLOOKUP(B32,'Analyst Report'!$A$30:$I$287,9,FALSE))</f>
        <v>20</v>
      </c>
      <c r="S32" s="298">
        <f t="shared" si="2"/>
        <v>20</v>
      </c>
      <c r="T32" s="298">
        <f t="shared" si="6"/>
        <v>0</v>
      </c>
      <c r="U32" s="299" t="s">
        <v>91</v>
      </c>
      <c r="V32" s="299" t="s">
        <v>91</v>
      </c>
      <c r="W32" s="299" t="s">
        <v>91</v>
      </c>
      <c r="X32" s="299" t="s">
        <v>91</v>
      </c>
      <c r="Y32" s="299" t="s">
        <v>91</v>
      </c>
      <c r="Z32" s="299" t="s">
        <v>91</v>
      </c>
      <c r="AA32" s="299" t="s">
        <v>91</v>
      </c>
      <c r="AB32" s="299" t="s">
        <v>91</v>
      </c>
    </row>
    <row r="33" ht="13.5" customHeight="1">
      <c r="A33" s="278">
        <f t="shared" si="4"/>
        <v>16</v>
      </c>
      <c r="B33" s="279" t="s">
        <v>104</v>
      </c>
      <c r="C33" s="279" t="s">
        <v>2405</v>
      </c>
      <c r="D33" s="294" t="str">
        <f>VLOOKUP(B33,'HECVAT - Full | Vendor Response'!A$3:D$319,4,TRUE)</f>
        <v/>
      </c>
      <c r="E33" s="295" t="s">
        <v>91</v>
      </c>
      <c r="F33" s="295" t="s">
        <v>2406</v>
      </c>
      <c r="G33" s="295" t="s">
        <v>2407</v>
      </c>
      <c r="H33" s="300" t="s">
        <v>2408</v>
      </c>
      <c r="I33" s="300" t="s">
        <v>2409</v>
      </c>
      <c r="J33" s="296" t="str">
        <f t="shared" si="5"/>
        <v>FALSE</v>
      </c>
      <c r="K33" s="297">
        <v>1.0</v>
      </c>
      <c r="L33" s="296" t="s">
        <v>10</v>
      </c>
      <c r="M33" s="298" t="s">
        <v>78</v>
      </c>
      <c r="N33" s="298" t="str">
        <f>VLOOKUP(B33,'HECVAT - Full | Vendor Response'!A:E,3,FALSE)</f>
        <v>Yes</v>
      </c>
      <c r="O33" s="298" t="str">
        <f>IF(LEN(VLOOKUP(B33,'Analyst Report'!$A:$I,7,FALSE))= 0,"",VLOOKUP(B33,'Analyst Report'!$A:$I,7,FALSE))</f>
        <v/>
      </c>
      <c r="P33" s="298">
        <f t="shared" si="1"/>
        <v>1</v>
      </c>
      <c r="Q33" s="298">
        <v>20.0</v>
      </c>
      <c r="R33" s="298">
        <f>IF(LEN(VLOOKUP(B33,'Analyst Report'!$A$30:$I$287,9,FALSE))=0,VLOOKUP(B33,'Analyst Report'!$A$30:$I$287,8,FALSE),VLOOKUP(B33,'Analyst Report'!$A$30:$I$287,9,FALSE))</f>
        <v>20</v>
      </c>
      <c r="S33" s="298">
        <f t="shared" si="2"/>
        <v>20</v>
      </c>
      <c r="T33" s="298">
        <f t="shared" si="6"/>
        <v>20</v>
      </c>
      <c r="U33" s="299" t="s">
        <v>91</v>
      </c>
      <c r="V33" s="299" t="s">
        <v>91</v>
      </c>
      <c r="W33" s="299" t="s">
        <v>91</v>
      </c>
      <c r="X33" s="299" t="s">
        <v>91</v>
      </c>
      <c r="Y33" s="299" t="s">
        <v>91</v>
      </c>
      <c r="Z33" s="299" t="s">
        <v>91</v>
      </c>
      <c r="AA33" s="299" t="s">
        <v>91</v>
      </c>
      <c r="AB33" s="299" t="s">
        <v>91</v>
      </c>
    </row>
    <row r="34" ht="13.5" customHeight="1">
      <c r="A34" s="278">
        <f t="shared" si="4"/>
        <v>17</v>
      </c>
      <c r="B34" s="279" t="s">
        <v>106</v>
      </c>
      <c r="C34" s="279" t="s">
        <v>2410</v>
      </c>
      <c r="D34" s="294" t="str">
        <f>VLOOKUP(B34,'HECVAT - Full | Vendor Response'!A$3:D$319,4,TRUE)</f>
        <v/>
      </c>
      <c r="E34" s="295" t="s">
        <v>2411</v>
      </c>
      <c r="F34" s="295" t="s">
        <v>2412</v>
      </c>
      <c r="G34" s="295" t="s">
        <v>2413</v>
      </c>
      <c r="H34" s="300" t="s">
        <v>2414</v>
      </c>
      <c r="I34" s="300" t="s">
        <v>2415</v>
      </c>
      <c r="J34" s="296" t="str">
        <f t="shared" si="5"/>
        <v>FALSE</v>
      </c>
      <c r="K34" s="297">
        <v>1.0</v>
      </c>
      <c r="L34" s="296" t="s">
        <v>10</v>
      </c>
      <c r="M34" s="298" t="s">
        <v>78</v>
      </c>
      <c r="N34" s="298" t="str">
        <f>VLOOKUP(B34,'HECVAT - Full | Vendor Response'!A:E,3,FALSE)</f>
        <v>Yes</v>
      </c>
      <c r="O34" s="298" t="str">
        <f>IF(LEN(VLOOKUP(B34,'Analyst Report'!$A:$I,7,FALSE))= 0,"",VLOOKUP(B34,'Analyst Report'!$A:$I,7,FALSE))</f>
        <v/>
      </c>
      <c r="P34" s="298">
        <f t="shared" si="1"/>
        <v>1</v>
      </c>
      <c r="Q34" s="298">
        <v>20.0</v>
      </c>
      <c r="R34" s="298">
        <f>IF(LEN(VLOOKUP(B34,'Analyst Report'!$A$30:$I$287,9,FALSE))=0,VLOOKUP(B34,'Analyst Report'!$A$30:$I$287,8,FALSE),VLOOKUP(B34,'Analyst Report'!$A$30:$I$287,9,FALSE))</f>
        <v>20</v>
      </c>
      <c r="S34" s="298">
        <f t="shared" si="2"/>
        <v>20</v>
      </c>
      <c r="T34" s="298">
        <f t="shared" si="6"/>
        <v>20</v>
      </c>
      <c r="U34" s="299" t="s">
        <v>91</v>
      </c>
      <c r="V34" s="299" t="s">
        <v>91</v>
      </c>
      <c r="W34" s="299" t="s">
        <v>91</v>
      </c>
      <c r="X34" s="299" t="s">
        <v>91</v>
      </c>
      <c r="Y34" s="299" t="s">
        <v>91</v>
      </c>
      <c r="Z34" s="299" t="s">
        <v>91</v>
      </c>
      <c r="AA34" s="299" t="s">
        <v>91</v>
      </c>
      <c r="AB34" s="299" t="s">
        <v>91</v>
      </c>
    </row>
    <row r="35" ht="13.5" customHeight="1">
      <c r="A35" s="278">
        <f t="shared" si="4"/>
        <v>18</v>
      </c>
      <c r="B35" s="279" t="s">
        <v>108</v>
      </c>
      <c r="C35" s="279" t="s">
        <v>2416</v>
      </c>
      <c r="D35" s="294" t="str">
        <f>VLOOKUP(B35,'HECVAT - Full | Vendor Response'!A$3:D$319,4,TRUE)</f>
        <v/>
      </c>
      <c r="E35" s="295" t="s">
        <v>91</v>
      </c>
      <c r="F35" s="295" t="s">
        <v>2417</v>
      </c>
      <c r="G35" s="295" t="s">
        <v>2418</v>
      </c>
      <c r="H35" s="300" t="s">
        <v>2419</v>
      </c>
      <c r="I35" s="300" t="s">
        <v>2420</v>
      </c>
      <c r="J35" s="296" t="str">
        <f t="shared" si="5"/>
        <v>FALSE</v>
      </c>
      <c r="K35" s="297">
        <v>1.0</v>
      </c>
      <c r="L35" s="296" t="s">
        <v>10</v>
      </c>
      <c r="M35" s="298" t="s">
        <v>78</v>
      </c>
      <c r="N35" s="298" t="str">
        <f>VLOOKUP(B35,'HECVAT - Full | Vendor Response'!A:E,3,FALSE)</f>
        <v>Yes</v>
      </c>
      <c r="O35" s="298" t="str">
        <f>IF(LEN(VLOOKUP(B35,'Analyst Report'!$A:$I,7,FALSE))= 0,"",VLOOKUP(B35,'Analyst Report'!$A:$I,7,FALSE))</f>
        <v/>
      </c>
      <c r="P35" s="298">
        <f t="shared" si="1"/>
        <v>1</v>
      </c>
      <c r="Q35" s="298">
        <v>20.0</v>
      </c>
      <c r="R35" s="298">
        <f>IF(LEN(VLOOKUP(B35,'Analyst Report'!$A$30:$I$287,9,FALSE))=0,VLOOKUP(B35,'Analyst Report'!$A$30:$I$287,8,FALSE),VLOOKUP(B35,'Analyst Report'!$A$30:$I$287,9,FALSE))</f>
        <v>20</v>
      </c>
      <c r="S35" s="298">
        <f t="shared" si="2"/>
        <v>20</v>
      </c>
      <c r="T35" s="298">
        <f t="shared" si="6"/>
        <v>20</v>
      </c>
      <c r="U35" s="299" t="s">
        <v>91</v>
      </c>
      <c r="V35" s="299" t="s">
        <v>91</v>
      </c>
      <c r="W35" s="299" t="s">
        <v>91</v>
      </c>
      <c r="X35" s="299" t="s">
        <v>91</v>
      </c>
      <c r="Y35" s="299" t="s">
        <v>91</v>
      </c>
      <c r="Z35" s="299" t="s">
        <v>91</v>
      </c>
      <c r="AA35" s="299" t="s">
        <v>91</v>
      </c>
      <c r="AB35" s="299" t="s">
        <v>91</v>
      </c>
    </row>
    <row r="36" ht="13.5" customHeight="1">
      <c r="A36" s="278">
        <f t="shared" si="4"/>
        <v>19</v>
      </c>
      <c r="B36" s="279" t="s">
        <v>110</v>
      </c>
      <c r="C36" s="279" t="s">
        <v>2421</v>
      </c>
      <c r="D36" s="294" t="str">
        <f>VLOOKUP(B36,'HECVAT - Full | Vendor Response'!A$3:D$319,4,TRUE)</f>
        <v/>
      </c>
      <c r="E36" s="295" t="s">
        <v>91</v>
      </c>
      <c r="F36" s="295" t="s">
        <v>2422</v>
      </c>
      <c r="G36" s="295" t="s">
        <v>2423</v>
      </c>
      <c r="H36" s="300" t="s">
        <v>2419</v>
      </c>
      <c r="I36" s="300" t="s">
        <v>2420</v>
      </c>
      <c r="J36" s="296" t="str">
        <f t="shared" si="5"/>
        <v>FALSE</v>
      </c>
      <c r="K36" s="297">
        <v>1.0</v>
      </c>
      <c r="L36" s="296" t="s">
        <v>10</v>
      </c>
      <c r="M36" s="298" t="s">
        <v>78</v>
      </c>
      <c r="N36" s="298" t="str">
        <f>VLOOKUP(B36,'HECVAT - Full | Vendor Response'!A:E,3,FALSE)</f>
        <v>Yes</v>
      </c>
      <c r="O36" s="298" t="str">
        <f>IF(LEN(VLOOKUP(B36,'Analyst Report'!$A:$I,7,FALSE))= 0,"",VLOOKUP(B36,'Analyst Report'!$A:$I,7,FALSE))</f>
        <v/>
      </c>
      <c r="P36" s="298">
        <f t="shared" si="1"/>
        <v>1</v>
      </c>
      <c r="Q36" s="298">
        <v>20.0</v>
      </c>
      <c r="R36" s="298">
        <f>IF(LEN(VLOOKUP(B36,'Analyst Report'!$A$30:$I$287,9,FALSE))=0,VLOOKUP(B36,'Analyst Report'!$A$30:$I$287,8,FALSE),VLOOKUP(B36,'Analyst Report'!$A$30:$I$287,9,FALSE))</f>
        <v>20</v>
      </c>
      <c r="S36" s="298">
        <f t="shared" si="2"/>
        <v>20</v>
      </c>
      <c r="T36" s="298">
        <f t="shared" si="6"/>
        <v>20</v>
      </c>
      <c r="U36" s="299" t="s">
        <v>91</v>
      </c>
      <c r="V36" s="299" t="s">
        <v>91</v>
      </c>
      <c r="W36" s="299" t="s">
        <v>91</v>
      </c>
      <c r="X36" s="299" t="s">
        <v>91</v>
      </c>
      <c r="Y36" s="299" t="s">
        <v>91</v>
      </c>
      <c r="Z36" s="299" t="s">
        <v>91</v>
      </c>
      <c r="AA36" s="299" t="s">
        <v>91</v>
      </c>
      <c r="AB36" s="299" t="s">
        <v>91</v>
      </c>
    </row>
    <row r="37" ht="13.5" customHeight="1">
      <c r="A37" s="278">
        <f t="shared" si="4"/>
        <v>20</v>
      </c>
      <c r="B37" s="279" t="s">
        <v>111</v>
      </c>
      <c r="C37" s="279" t="s">
        <v>2424</v>
      </c>
      <c r="D37" s="294" t="str">
        <f>VLOOKUP(B37,'HECVAT - Full | Vendor Response'!A$3:D$319,4,TRUE)</f>
        <v/>
      </c>
      <c r="E37" s="295" t="s">
        <v>91</v>
      </c>
      <c r="F37" s="295" t="s">
        <v>2343</v>
      </c>
      <c r="G37" s="295" t="s">
        <v>2425</v>
      </c>
      <c r="H37" s="300" t="s">
        <v>2426</v>
      </c>
      <c r="I37" s="300" t="s">
        <v>2427</v>
      </c>
      <c r="J37" s="296" t="str">
        <f t="shared" si="5"/>
        <v>FALSE</v>
      </c>
      <c r="K37" s="297">
        <v>1.0</v>
      </c>
      <c r="L37" s="296" t="s">
        <v>10</v>
      </c>
      <c r="M37" s="298" t="s">
        <v>78</v>
      </c>
      <c r="N37" s="298" t="str">
        <f>VLOOKUP(B37,'HECVAT - Full | Vendor Response'!A:E,3,FALSE)</f>
        <v>Yes</v>
      </c>
      <c r="O37" s="298" t="str">
        <f>IF(LEN(VLOOKUP(B37,'Analyst Report'!$A:$I,7,FALSE))= 0,"",VLOOKUP(B37,'Analyst Report'!$A:$I,7,FALSE))</f>
        <v/>
      </c>
      <c r="P37" s="298">
        <f t="shared" si="1"/>
        <v>1</v>
      </c>
      <c r="Q37" s="298">
        <v>20.0</v>
      </c>
      <c r="R37" s="298">
        <f>IF(LEN(VLOOKUP(B37,'Analyst Report'!$A$30:$I$287,9,FALSE))=0,VLOOKUP(B37,'Analyst Report'!$A$30:$I$287,8,FALSE),VLOOKUP(B37,'Analyst Report'!$A$30:$I$287,9,FALSE))</f>
        <v>20</v>
      </c>
      <c r="S37" s="298">
        <f t="shared" si="2"/>
        <v>20</v>
      </c>
      <c r="T37" s="298">
        <f t="shared" si="6"/>
        <v>20</v>
      </c>
      <c r="U37" s="299" t="s">
        <v>91</v>
      </c>
      <c r="V37" s="299" t="s">
        <v>91</v>
      </c>
      <c r="W37" s="299" t="s">
        <v>91</v>
      </c>
      <c r="X37" s="299" t="s">
        <v>91</v>
      </c>
      <c r="Y37" s="299" t="s">
        <v>91</v>
      </c>
      <c r="Z37" s="299" t="s">
        <v>91</v>
      </c>
      <c r="AA37" s="299" t="s">
        <v>91</v>
      </c>
      <c r="AB37" s="299" t="s">
        <v>91</v>
      </c>
    </row>
    <row r="38" ht="13.5" customHeight="1">
      <c r="A38" s="278">
        <f t="shared" si="4"/>
        <v>21</v>
      </c>
      <c r="B38" s="279" t="s">
        <v>113</v>
      </c>
      <c r="C38" s="279" t="s">
        <v>2428</v>
      </c>
      <c r="D38" s="294" t="str">
        <f>VLOOKUP(B38,'HECVAT - Full | Vendor Response'!A$3:D$319,4,TRUE)</f>
        <v/>
      </c>
      <c r="E38" s="295" t="s">
        <v>91</v>
      </c>
      <c r="F38" s="295" t="s">
        <v>2343</v>
      </c>
      <c r="G38" s="295" t="s">
        <v>2429</v>
      </c>
      <c r="H38" s="300" t="s">
        <v>2430</v>
      </c>
      <c r="I38" s="300" t="s">
        <v>2431</v>
      </c>
      <c r="J38" s="296" t="str">
        <f t="shared" si="5"/>
        <v>FALSE</v>
      </c>
      <c r="K38" s="297">
        <v>1.0</v>
      </c>
      <c r="L38" s="296" t="s">
        <v>10</v>
      </c>
      <c r="M38" s="298" t="s">
        <v>78</v>
      </c>
      <c r="N38" s="298" t="str">
        <f>VLOOKUP(B38,'HECVAT - Full | Vendor Response'!A:E,3,FALSE)</f>
        <v>Yes</v>
      </c>
      <c r="O38" s="298" t="str">
        <f>IF(LEN(VLOOKUP(B38,'Analyst Report'!$A:$I,7,FALSE))= 0,"",VLOOKUP(B38,'Analyst Report'!$A:$I,7,FALSE))</f>
        <v/>
      </c>
      <c r="P38" s="298">
        <f t="shared" si="1"/>
        <v>1</v>
      </c>
      <c r="Q38" s="298">
        <v>20.0</v>
      </c>
      <c r="R38" s="298">
        <f>IF(LEN(VLOOKUP(B38,'Analyst Report'!$A$30:$I$287,9,FALSE))=0,VLOOKUP(B38,'Analyst Report'!$A$30:$I$287,8,FALSE),VLOOKUP(B38,'Analyst Report'!$A$30:$I$287,9,FALSE))</f>
        <v>20</v>
      </c>
      <c r="S38" s="298">
        <f t="shared" si="2"/>
        <v>20</v>
      </c>
      <c r="T38" s="298">
        <f t="shared" si="6"/>
        <v>20</v>
      </c>
      <c r="U38" s="299" t="s">
        <v>91</v>
      </c>
      <c r="V38" s="299" t="s">
        <v>91</v>
      </c>
      <c r="W38" s="299" t="s">
        <v>91</v>
      </c>
      <c r="X38" s="299" t="s">
        <v>91</v>
      </c>
      <c r="Y38" s="299" t="s">
        <v>91</v>
      </c>
      <c r="Z38" s="299" t="s">
        <v>91</v>
      </c>
      <c r="AA38" s="299" t="s">
        <v>91</v>
      </c>
      <c r="AB38" s="299" t="s">
        <v>91</v>
      </c>
    </row>
    <row r="39" ht="13.5" customHeight="1">
      <c r="A39" s="278">
        <f t="shared" si="4"/>
        <v>22</v>
      </c>
      <c r="B39" s="279" t="s">
        <v>115</v>
      </c>
      <c r="C39" s="279" t="s">
        <v>2432</v>
      </c>
      <c r="D39" s="294" t="str">
        <f>VLOOKUP(B39,'HECVAT - Full | Vendor Response'!A$3:D$319,4,TRUE)</f>
        <v/>
      </c>
      <c r="E39" s="295" t="s">
        <v>2433</v>
      </c>
      <c r="F39" s="295" t="s">
        <v>2434</v>
      </c>
      <c r="G39" s="295" t="s">
        <v>2435</v>
      </c>
      <c r="H39" s="300" t="s">
        <v>2436</v>
      </c>
      <c r="I39" s="300" t="s">
        <v>2437</v>
      </c>
      <c r="J39" s="296" t="str">
        <f t="shared" si="5"/>
        <v>FALSE</v>
      </c>
      <c r="K39" s="297">
        <v>1.0</v>
      </c>
      <c r="L39" s="296" t="s">
        <v>10</v>
      </c>
      <c r="M39" s="298" t="s">
        <v>78</v>
      </c>
      <c r="N39" s="298" t="str">
        <f>VLOOKUP(B39,'HECVAT - Full | Vendor Response'!A:E,3,FALSE)</f>
        <v>Yes</v>
      </c>
      <c r="O39" s="298" t="str">
        <f>IF(LEN(VLOOKUP(B39,'Analyst Report'!$A:$I,7,FALSE))= 0,"",VLOOKUP(B39,'Analyst Report'!$A:$I,7,FALSE))</f>
        <v/>
      </c>
      <c r="P39" s="298">
        <f t="shared" si="1"/>
        <v>1</v>
      </c>
      <c r="Q39" s="298">
        <v>20.0</v>
      </c>
      <c r="R39" s="298">
        <f>IF(LEN(VLOOKUP(B39,'Analyst Report'!$A$30:$I$287,9,FALSE))=0,VLOOKUP(B39,'Analyst Report'!$A$30:$I$287,8,FALSE),VLOOKUP(B39,'Analyst Report'!$A$30:$I$287,9,FALSE))</f>
        <v>20</v>
      </c>
      <c r="S39" s="298">
        <f t="shared" si="2"/>
        <v>20</v>
      </c>
      <c r="T39" s="298">
        <f t="shared" si="6"/>
        <v>20</v>
      </c>
      <c r="U39" s="299" t="s">
        <v>91</v>
      </c>
      <c r="V39" s="299" t="s">
        <v>91</v>
      </c>
      <c r="W39" s="299" t="s">
        <v>91</v>
      </c>
      <c r="X39" s="299" t="s">
        <v>91</v>
      </c>
      <c r="Y39" s="299" t="s">
        <v>91</v>
      </c>
      <c r="Z39" s="299" t="s">
        <v>91</v>
      </c>
      <c r="AA39" s="299" t="s">
        <v>91</v>
      </c>
      <c r="AB39" s="299" t="s">
        <v>91</v>
      </c>
    </row>
    <row r="40" ht="13.5" customHeight="1">
      <c r="A40" s="278">
        <f t="shared" si="4"/>
        <v>23</v>
      </c>
      <c r="B40" s="279" t="s">
        <v>117</v>
      </c>
      <c r="C40" s="279" t="s">
        <v>2438</v>
      </c>
      <c r="D40" s="294" t="str">
        <f>VLOOKUP(B40,'HECVAT - Full | Vendor Response'!A$3:D$319,4,TRUE)</f>
        <v/>
      </c>
      <c r="E40" s="295" t="s">
        <v>91</v>
      </c>
      <c r="F40" s="295" t="s">
        <v>2439</v>
      </c>
      <c r="G40" s="295" t="s">
        <v>2440</v>
      </c>
      <c r="H40" s="300" t="s">
        <v>2441</v>
      </c>
      <c r="I40" s="300" t="s">
        <v>2442</v>
      </c>
      <c r="J40" s="296" t="str">
        <f t="shared" si="5"/>
        <v>FALSE</v>
      </c>
      <c r="K40" s="297">
        <v>1.0</v>
      </c>
      <c r="L40" s="296" t="s">
        <v>10</v>
      </c>
      <c r="M40" s="298" t="s">
        <v>78</v>
      </c>
      <c r="N40" s="298" t="str">
        <f>VLOOKUP(B40,'HECVAT - Full | Vendor Response'!A:E,3,FALSE)</f>
        <v>Yes</v>
      </c>
      <c r="O40" s="298" t="str">
        <f>IF(LEN(VLOOKUP(B40,'Analyst Report'!$A:$I,7,FALSE))= 0,"",VLOOKUP(B40,'Analyst Report'!$A:$I,7,FALSE))</f>
        <v/>
      </c>
      <c r="P40" s="298">
        <f t="shared" si="1"/>
        <v>1</v>
      </c>
      <c r="Q40" s="298">
        <v>20.0</v>
      </c>
      <c r="R40" s="298">
        <f>IF(LEN(VLOOKUP(B40,'Analyst Report'!$A$30:$I$287,9,FALSE))=0,VLOOKUP(B40,'Analyst Report'!$A$30:$I$287,8,FALSE),VLOOKUP(B40,'Analyst Report'!$A$30:$I$287,9,FALSE))</f>
        <v>20</v>
      </c>
      <c r="S40" s="298">
        <f t="shared" si="2"/>
        <v>20</v>
      </c>
      <c r="T40" s="298">
        <f t="shared" si="6"/>
        <v>20</v>
      </c>
      <c r="U40" s="299" t="s">
        <v>91</v>
      </c>
      <c r="V40" s="299" t="s">
        <v>91</v>
      </c>
      <c r="W40" s="299" t="s">
        <v>91</v>
      </c>
      <c r="X40" s="299" t="s">
        <v>91</v>
      </c>
      <c r="Y40" s="299" t="s">
        <v>91</v>
      </c>
      <c r="Z40" s="299" t="s">
        <v>91</v>
      </c>
      <c r="AA40" s="299" t="s">
        <v>91</v>
      </c>
      <c r="AB40" s="299" t="s">
        <v>91</v>
      </c>
    </row>
    <row r="41" ht="13.5" customHeight="1">
      <c r="A41" s="278">
        <f t="shared" si="4"/>
        <v>24</v>
      </c>
      <c r="B41" s="293" t="s">
        <v>120</v>
      </c>
      <c r="C41" s="279" t="s">
        <v>2443</v>
      </c>
      <c r="D41" s="294" t="str">
        <f>VLOOKUP(B41,'HECVAT - Full | Vendor Response'!A$3:D$319,4,TRUE)</f>
        <v>Via AWS Logs</v>
      </c>
      <c r="E41" s="295" t="s">
        <v>91</v>
      </c>
      <c r="F41" s="295" t="s">
        <v>2444</v>
      </c>
      <c r="G41" s="295" t="s">
        <v>2445</v>
      </c>
      <c r="H41" s="300" t="s">
        <v>2446</v>
      </c>
      <c r="I41" s="300" t="s">
        <v>2442</v>
      </c>
      <c r="J41" s="296" t="str">
        <f t="shared" si="5"/>
        <v>TRUE</v>
      </c>
      <c r="K41" s="297">
        <v>1.0</v>
      </c>
      <c r="L41" s="296" t="s">
        <v>2447</v>
      </c>
      <c r="M41" s="298" t="s">
        <v>78</v>
      </c>
      <c r="N41" s="298" t="str">
        <f>VLOOKUP(B41,'HECVAT - Full | Vendor Response'!A:E,3,FALSE)</f>
        <v>Yes</v>
      </c>
      <c r="O41" s="298" t="str">
        <f>IF(LEN(VLOOKUP(B41,'Analyst Report'!$A:$I,7,FALSE))= 0,"",VLOOKUP(B41,'Analyst Report'!$A:$I,7,FALSE))</f>
        <v/>
      </c>
      <c r="P41" s="298">
        <f t="shared" si="1"/>
        <v>1</v>
      </c>
      <c r="Q41" s="298">
        <v>20.0</v>
      </c>
      <c r="R41" s="298">
        <f>IF(LEN(VLOOKUP(B41,'Analyst Report'!$A$30:$I$287,9,FALSE))=0,VLOOKUP(B41,'Analyst Report'!$A$30:$I$287,8,FALSE),VLOOKUP(B41,'Analyst Report'!$A$30:$I$287,9,FALSE))</f>
        <v>25</v>
      </c>
      <c r="S41" s="298">
        <f t="shared" si="2"/>
        <v>25</v>
      </c>
      <c r="T41" s="298">
        <f t="shared" si="6"/>
        <v>25</v>
      </c>
      <c r="U41" s="299" t="s">
        <v>91</v>
      </c>
      <c r="V41" s="299" t="s">
        <v>91</v>
      </c>
      <c r="W41" s="299" t="s">
        <v>91</v>
      </c>
      <c r="X41" s="299" t="s">
        <v>91</v>
      </c>
      <c r="Y41" s="299" t="s">
        <v>91</v>
      </c>
      <c r="Z41" s="299" t="s">
        <v>91</v>
      </c>
      <c r="AA41" s="299" t="s">
        <v>91</v>
      </c>
      <c r="AB41" s="299" t="s">
        <v>91</v>
      </c>
    </row>
    <row r="42" ht="13.5" customHeight="1">
      <c r="A42" s="278">
        <f t="shared" si="4"/>
        <v>25</v>
      </c>
      <c r="B42" s="293" t="s">
        <v>122</v>
      </c>
      <c r="C42" s="279" t="s">
        <v>2448</v>
      </c>
      <c r="D42" s="294" t="str">
        <f>VLOOKUP(B42,'HECVAT - Full | Vendor Response'!A$3:D$319,4,TRUE)</f>
        <v>Via AWS Logs</v>
      </c>
      <c r="E42" s="295" t="s">
        <v>91</v>
      </c>
      <c r="F42" s="295" t="s">
        <v>2449</v>
      </c>
      <c r="G42" s="295" t="s">
        <v>2450</v>
      </c>
      <c r="H42" s="300" t="s">
        <v>2451</v>
      </c>
      <c r="I42" s="300" t="s">
        <v>2442</v>
      </c>
      <c r="J42" s="296" t="str">
        <f t="shared" si="5"/>
        <v>TRUE</v>
      </c>
      <c r="K42" s="297">
        <v>1.0</v>
      </c>
      <c r="L42" s="296" t="s">
        <v>2447</v>
      </c>
      <c r="M42" s="298" t="s">
        <v>78</v>
      </c>
      <c r="N42" s="298" t="str">
        <f>VLOOKUP(B42,'HECVAT - Full | Vendor Response'!A:E,3,FALSE)</f>
        <v>Yes</v>
      </c>
      <c r="O42" s="298" t="str">
        <f>IF(LEN(VLOOKUP(B42,'Analyst Report'!$A:$I,7,FALSE))= 0,"",VLOOKUP(B42,'Analyst Report'!$A:$I,7,FALSE))</f>
        <v/>
      </c>
      <c r="P42" s="298">
        <f t="shared" si="1"/>
        <v>1</v>
      </c>
      <c r="Q42" s="298">
        <v>20.0</v>
      </c>
      <c r="R42" s="298">
        <f>IF(LEN(VLOOKUP(B42,'Analyst Report'!$A$30:$I$287,9,FALSE))=0,VLOOKUP(B42,'Analyst Report'!$A$30:$I$287,8,FALSE),VLOOKUP(B42,'Analyst Report'!$A$30:$I$287,9,FALSE))</f>
        <v>25</v>
      </c>
      <c r="S42" s="298">
        <f t="shared" si="2"/>
        <v>25</v>
      </c>
      <c r="T42" s="298">
        <f t="shared" si="6"/>
        <v>25</v>
      </c>
      <c r="U42" s="299" t="s">
        <v>91</v>
      </c>
      <c r="V42" s="299" t="s">
        <v>91</v>
      </c>
      <c r="W42" s="299" t="s">
        <v>91</v>
      </c>
      <c r="X42" s="299" t="s">
        <v>91</v>
      </c>
      <c r="Y42" s="299" t="s">
        <v>91</v>
      </c>
      <c r="Z42" s="299" t="s">
        <v>91</v>
      </c>
      <c r="AA42" s="299" t="s">
        <v>91</v>
      </c>
      <c r="AB42" s="299" t="s">
        <v>91</v>
      </c>
    </row>
    <row r="43" ht="13.5" customHeight="1">
      <c r="A43" s="278">
        <f t="shared" si="4"/>
        <v>26</v>
      </c>
      <c r="B43" s="293" t="s">
        <v>124</v>
      </c>
      <c r="C43" s="279" t="s">
        <v>2452</v>
      </c>
      <c r="D43" s="294" t="str">
        <f>VLOOKUP(B43,'HECVAT - Full | Vendor Response'!A$3:D$319,4,TRUE)</f>
        <v>Via AWS Logs</v>
      </c>
      <c r="E43" s="295" t="s">
        <v>91</v>
      </c>
      <c r="F43" s="295" t="s">
        <v>2453</v>
      </c>
      <c r="G43" s="295" t="s">
        <v>2454</v>
      </c>
      <c r="H43" s="300" t="s">
        <v>2455</v>
      </c>
      <c r="I43" s="300" t="s">
        <v>2442</v>
      </c>
      <c r="J43" s="296" t="str">
        <f t="shared" si="5"/>
        <v>TRUE</v>
      </c>
      <c r="K43" s="297">
        <v>1.0</v>
      </c>
      <c r="L43" s="296" t="s">
        <v>2447</v>
      </c>
      <c r="M43" s="298" t="s">
        <v>78</v>
      </c>
      <c r="N43" s="298" t="str">
        <f>VLOOKUP(B43,'HECVAT - Full | Vendor Response'!A:E,3,FALSE)</f>
        <v>Yes</v>
      </c>
      <c r="O43" s="298" t="str">
        <f>IF(LEN(VLOOKUP(B43,'Analyst Report'!$A:$I,7,FALSE))= 0,"",VLOOKUP(B43,'Analyst Report'!$A:$I,7,FALSE))</f>
        <v/>
      </c>
      <c r="P43" s="298">
        <f t="shared" si="1"/>
        <v>1</v>
      </c>
      <c r="Q43" s="298">
        <v>20.0</v>
      </c>
      <c r="R43" s="298">
        <f>IF(LEN(VLOOKUP(B43,'Analyst Report'!$A$30:$I$287,9,FALSE))=0,VLOOKUP(B43,'Analyst Report'!$A$30:$I$287,8,FALSE),VLOOKUP(B43,'Analyst Report'!$A$30:$I$287,9,FALSE))</f>
        <v>25</v>
      </c>
      <c r="S43" s="298">
        <f t="shared" si="2"/>
        <v>25</v>
      </c>
      <c r="T43" s="298">
        <f t="shared" si="6"/>
        <v>25</v>
      </c>
      <c r="U43" s="299" t="s">
        <v>91</v>
      </c>
      <c r="V43" s="299" t="s">
        <v>91</v>
      </c>
      <c r="W43" s="299" t="s">
        <v>91</v>
      </c>
      <c r="X43" s="299" t="s">
        <v>91</v>
      </c>
      <c r="Y43" s="299" t="s">
        <v>91</v>
      </c>
      <c r="Z43" s="299" t="s">
        <v>91</v>
      </c>
      <c r="AA43" s="299" t="s">
        <v>91</v>
      </c>
      <c r="AB43" s="299" t="s">
        <v>91</v>
      </c>
    </row>
    <row r="44" ht="13.5" customHeight="1">
      <c r="A44" s="278">
        <f t="shared" si="4"/>
        <v>27</v>
      </c>
      <c r="B44" s="293" t="s">
        <v>126</v>
      </c>
      <c r="C44" s="279" t="s">
        <v>2456</v>
      </c>
      <c r="D44" s="294" t="str">
        <f>VLOOKUP(B44,'HECVAT - Full | Vendor Response'!A$3:D$319,4,TRUE)</f>
        <v>Via AWS Logs</v>
      </c>
      <c r="E44" s="295" t="s">
        <v>91</v>
      </c>
      <c r="F44" s="295" t="s">
        <v>2457</v>
      </c>
      <c r="G44" s="295" t="s">
        <v>2458</v>
      </c>
      <c r="H44" s="300" t="s">
        <v>2459</v>
      </c>
      <c r="I44" s="300" t="s">
        <v>2442</v>
      </c>
      <c r="J44" s="296" t="str">
        <f t="shared" si="5"/>
        <v>TRUE</v>
      </c>
      <c r="K44" s="297">
        <v>1.0</v>
      </c>
      <c r="L44" s="296" t="s">
        <v>2447</v>
      </c>
      <c r="M44" s="298" t="s">
        <v>78</v>
      </c>
      <c r="N44" s="298" t="str">
        <f>VLOOKUP(B44,'HECVAT - Full | Vendor Response'!A:E,3,FALSE)</f>
        <v>Yes</v>
      </c>
      <c r="O44" s="298" t="str">
        <f>IF(LEN(VLOOKUP(B44,'Analyst Report'!$A:$I,7,FALSE))= 0,"",VLOOKUP(B44,'Analyst Report'!$A:$I,7,FALSE))</f>
        <v/>
      </c>
      <c r="P44" s="298">
        <f t="shared" si="1"/>
        <v>1</v>
      </c>
      <c r="Q44" s="298">
        <v>20.0</v>
      </c>
      <c r="R44" s="298">
        <f>IF(LEN(VLOOKUP(B44,'Analyst Report'!$A$30:$I$287,9,FALSE))=0,VLOOKUP(B44,'Analyst Report'!$A$30:$I$287,8,FALSE),VLOOKUP(B44,'Analyst Report'!$A$30:$I$287,9,FALSE))</f>
        <v>25</v>
      </c>
      <c r="S44" s="298">
        <f t="shared" si="2"/>
        <v>25</v>
      </c>
      <c r="T44" s="298">
        <f t="shared" si="6"/>
        <v>25</v>
      </c>
      <c r="U44" s="299" t="s">
        <v>91</v>
      </c>
      <c r="V44" s="299" t="s">
        <v>91</v>
      </c>
      <c r="W44" s="299" t="s">
        <v>91</v>
      </c>
      <c r="X44" s="299" t="s">
        <v>91</v>
      </c>
      <c r="Y44" s="299" t="s">
        <v>91</v>
      </c>
      <c r="Z44" s="299" t="s">
        <v>91</v>
      </c>
      <c r="AA44" s="299" t="s">
        <v>91</v>
      </c>
      <c r="AB44" s="299" t="s">
        <v>91</v>
      </c>
    </row>
    <row r="45" ht="13.5" customHeight="1">
      <c r="A45" s="278">
        <f t="shared" si="4"/>
        <v>28</v>
      </c>
      <c r="B45" s="293" t="s">
        <v>128</v>
      </c>
      <c r="C45" s="279" t="s">
        <v>2460</v>
      </c>
      <c r="D45" s="294" t="str">
        <f>VLOOKUP(B45,'HECVAT - Full | Vendor Response'!A$3:D$319,4,TRUE)</f>
        <v>Via AWS Logs</v>
      </c>
      <c r="E45" s="295" t="s">
        <v>91</v>
      </c>
      <c r="F45" s="295" t="s">
        <v>2461</v>
      </c>
      <c r="G45" s="295" t="s">
        <v>2462</v>
      </c>
      <c r="H45" s="300" t="s">
        <v>2463</v>
      </c>
      <c r="I45" s="300" t="s">
        <v>2442</v>
      </c>
      <c r="J45" s="296" t="str">
        <f t="shared" si="5"/>
        <v>TRUE</v>
      </c>
      <c r="K45" s="297">
        <v>1.0</v>
      </c>
      <c r="L45" s="296" t="s">
        <v>2447</v>
      </c>
      <c r="M45" s="298" t="s">
        <v>78</v>
      </c>
      <c r="N45" s="298" t="str">
        <f>VLOOKUP(B45,'HECVAT - Full | Vendor Response'!A:E,3,FALSE)</f>
        <v>Yes</v>
      </c>
      <c r="O45" s="298" t="str">
        <f>IF(LEN(VLOOKUP(B45,'Analyst Report'!$A:$I,7,FALSE))= 0,"",VLOOKUP(B45,'Analyst Report'!$A:$I,7,FALSE))</f>
        <v/>
      </c>
      <c r="P45" s="298">
        <f t="shared" si="1"/>
        <v>1</v>
      </c>
      <c r="Q45" s="298">
        <v>20.0</v>
      </c>
      <c r="R45" s="298">
        <f>IF(LEN(VLOOKUP(B45,'Analyst Report'!$A$30:$I$287,9,FALSE))=0,VLOOKUP(B45,'Analyst Report'!$A$30:$I$287,8,FALSE),VLOOKUP(B45,'Analyst Report'!$A$30:$I$287,9,FALSE))</f>
        <v>25</v>
      </c>
      <c r="S45" s="298">
        <f t="shared" si="2"/>
        <v>25</v>
      </c>
      <c r="T45" s="298">
        <f t="shared" si="6"/>
        <v>25</v>
      </c>
      <c r="U45" s="299" t="s">
        <v>91</v>
      </c>
      <c r="V45" s="299" t="s">
        <v>91</v>
      </c>
      <c r="W45" s="299" t="s">
        <v>91</v>
      </c>
      <c r="X45" s="299" t="s">
        <v>91</v>
      </c>
      <c r="Y45" s="299" t="s">
        <v>91</v>
      </c>
      <c r="Z45" s="299" t="s">
        <v>91</v>
      </c>
      <c r="AA45" s="299" t="s">
        <v>91</v>
      </c>
      <c r="AB45" s="299" t="s">
        <v>91</v>
      </c>
    </row>
    <row r="46" ht="13.5" customHeight="1">
      <c r="A46" s="278">
        <f t="shared" si="4"/>
        <v>29</v>
      </c>
      <c r="B46" s="293" t="s">
        <v>130</v>
      </c>
      <c r="C46" s="279" t="s">
        <v>2464</v>
      </c>
      <c r="D46" s="294" t="str">
        <f>VLOOKUP(B46,'HECVAT - Full | Vendor Response'!A$3:D$319,4,TRUE)</f>
        <v>Via AWS Logs</v>
      </c>
      <c r="E46" s="295" t="s">
        <v>91</v>
      </c>
      <c r="F46" s="295" t="s">
        <v>2465</v>
      </c>
      <c r="G46" s="295" t="s">
        <v>2466</v>
      </c>
      <c r="H46" s="300" t="s">
        <v>2467</v>
      </c>
      <c r="I46" s="300" t="s">
        <v>2442</v>
      </c>
      <c r="J46" s="296" t="str">
        <f t="shared" si="5"/>
        <v>TRUE</v>
      </c>
      <c r="K46" s="297">
        <v>1.0</v>
      </c>
      <c r="L46" s="296" t="s">
        <v>2447</v>
      </c>
      <c r="M46" s="298" t="s">
        <v>78</v>
      </c>
      <c r="N46" s="298" t="str">
        <f>VLOOKUP(B46,'HECVAT - Full | Vendor Response'!A:E,3,FALSE)</f>
        <v>Yes</v>
      </c>
      <c r="O46" s="298" t="str">
        <f>IF(LEN(VLOOKUP(B46,'Analyst Report'!$A:$I,7,FALSE))= 0,"",VLOOKUP(B46,'Analyst Report'!$A:$I,7,FALSE))</f>
        <v/>
      </c>
      <c r="P46" s="298">
        <f t="shared" si="1"/>
        <v>1</v>
      </c>
      <c r="Q46" s="298">
        <v>20.0</v>
      </c>
      <c r="R46" s="298">
        <f>IF(LEN(VLOOKUP(B46,'Analyst Report'!$A$30:$I$287,9,FALSE))=0,VLOOKUP(B46,'Analyst Report'!$A$30:$I$287,8,FALSE),VLOOKUP(B46,'Analyst Report'!$A$30:$I$287,9,FALSE))</f>
        <v>25</v>
      </c>
      <c r="S46" s="298">
        <f t="shared" si="2"/>
        <v>25</v>
      </c>
      <c r="T46" s="298">
        <f t="shared" si="6"/>
        <v>25</v>
      </c>
      <c r="U46" s="299" t="s">
        <v>91</v>
      </c>
      <c r="V46" s="299" t="s">
        <v>91</v>
      </c>
      <c r="W46" s="299" t="s">
        <v>91</v>
      </c>
      <c r="X46" s="299" t="s">
        <v>91</v>
      </c>
      <c r="Y46" s="299" t="s">
        <v>91</v>
      </c>
      <c r="Z46" s="299" t="s">
        <v>91</v>
      </c>
      <c r="AA46" s="299" t="s">
        <v>91</v>
      </c>
      <c r="AB46" s="299" t="s">
        <v>91</v>
      </c>
    </row>
    <row r="47" ht="13.5" customHeight="1">
      <c r="A47" s="278">
        <f t="shared" si="4"/>
        <v>30</v>
      </c>
      <c r="B47" s="293" t="s">
        <v>132</v>
      </c>
      <c r="C47" s="279" t="s">
        <v>2468</v>
      </c>
      <c r="D47" s="294" t="str">
        <f>VLOOKUP(B47,'HECVAT - Full | Vendor Response'!A$3:D$319,4,TRUE)</f>
        <v>Via AWS Logs</v>
      </c>
      <c r="E47" s="295" t="s">
        <v>91</v>
      </c>
      <c r="F47" s="295" t="s">
        <v>2469</v>
      </c>
      <c r="G47" s="295" t="s">
        <v>2470</v>
      </c>
      <c r="H47" s="300" t="s">
        <v>2471</v>
      </c>
      <c r="I47" s="300" t="s">
        <v>2442</v>
      </c>
      <c r="J47" s="296" t="str">
        <f t="shared" si="5"/>
        <v>TRUE</v>
      </c>
      <c r="K47" s="297">
        <v>1.0</v>
      </c>
      <c r="L47" s="296" t="s">
        <v>2447</v>
      </c>
      <c r="M47" s="298" t="s">
        <v>78</v>
      </c>
      <c r="N47" s="298" t="str">
        <f>VLOOKUP(B47,'HECVAT - Full | Vendor Response'!A:E,3,FALSE)</f>
        <v>Yes</v>
      </c>
      <c r="O47" s="298" t="str">
        <f>IF(LEN(VLOOKUP(B47,'Analyst Report'!$A:$I,7,FALSE))= 0,"",VLOOKUP(B47,'Analyst Report'!$A:$I,7,FALSE))</f>
        <v/>
      </c>
      <c r="P47" s="298">
        <f t="shared" si="1"/>
        <v>1</v>
      </c>
      <c r="Q47" s="298">
        <v>20.0</v>
      </c>
      <c r="R47" s="298">
        <f>IF(LEN(VLOOKUP(B47,'Analyst Report'!$A$30:$I$287,9,FALSE))=0,VLOOKUP(B47,'Analyst Report'!$A$30:$I$287,8,FALSE),VLOOKUP(B47,'Analyst Report'!$A$30:$I$287,9,FALSE))</f>
        <v>25</v>
      </c>
      <c r="S47" s="298">
        <f t="shared" si="2"/>
        <v>25</v>
      </c>
      <c r="T47" s="298">
        <f t="shared" si="6"/>
        <v>25</v>
      </c>
      <c r="U47" s="299" t="s">
        <v>91</v>
      </c>
      <c r="V47" s="299" t="s">
        <v>91</v>
      </c>
      <c r="W47" s="299" t="s">
        <v>91</v>
      </c>
      <c r="X47" s="299" t="s">
        <v>91</v>
      </c>
      <c r="Y47" s="299" t="s">
        <v>91</v>
      </c>
      <c r="Z47" s="299" t="s">
        <v>91</v>
      </c>
      <c r="AA47" s="299" t="s">
        <v>91</v>
      </c>
      <c r="AB47" s="299" t="s">
        <v>91</v>
      </c>
    </row>
    <row r="48" ht="13.5" customHeight="1">
      <c r="A48" s="278">
        <f t="shared" si="4"/>
        <v>31</v>
      </c>
      <c r="B48" s="293" t="s">
        <v>134</v>
      </c>
      <c r="C48" s="279" t="s">
        <v>2472</v>
      </c>
      <c r="D48" s="294" t="str">
        <f>VLOOKUP(B48,'HECVAT - Full | Vendor Response'!A$3:D$319,4,TRUE)</f>
        <v>Via AWS Logs</v>
      </c>
      <c r="E48" s="295" t="s">
        <v>91</v>
      </c>
      <c r="F48" s="295" t="s">
        <v>2473</v>
      </c>
      <c r="G48" s="295" t="s">
        <v>2474</v>
      </c>
      <c r="H48" s="300" t="s">
        <v>2475</v>
      </c>
      <c r="I48" s="300" t="s">
        <v>2442</v>
      </c>
      <c r="J48" s="296" t="str">
        <f t="shared" si="5"/>
        <v>TRUE</v>
      </c>
      <c r="K48" s="297">
        <v>1.0</v>
      </c>
      <c r="L48" s="296" t="s">
        <v>2447</v>
      </c>
      <c r="M48" s="298" t="s">
        <v>78</v>
      </c>
      <c r="N48" s="298" t="str">
        <f>VLOOKUP(B48,'HECVAT - Full | Vendor Response'!A:E,3,FALSE)</f>
        <v>Yes</v>
      </c>
      <c r="O48" s="298" t="str">
        <f>IF(LEN(VLOOKUP(B48,'Analyst Report'!$A:$I,7,FALSE))= 0,"",VLOOKUP(B48,'Analyst Report'!$A:$I,7,FALSE))</f>
        <v/>
      </c>
      <c r="P48" s="298">
        <f t="shared" si="1"/>
        <v>1</v>
      </c>
      <c r="Q48" s="298">
        <v>20.0</v>
      </c>
      <c r="R48" s="298">
        <f>IF(LEN(VLOOKUP(B48,'Analyst Report'!$A$30:$I$287,9,FALSE))=0,VLOOKUP(B48,'Analyst Report'!$A$30:$I$287,8,FALSE),VLOOKUP(B48,'Analyst Report'!$A$30:$I$287,9,FALSE))</f>
        <v>25</v>
      </c>
      <c r="S48" s="298">
        <f t="shared" si="2"/>
        <v>25</v>
      </c>
      <c r="T48" s="298">
        <f t="shared" si="6"/>
        <v>25</v>
      </c>
      <c r="U48" s="299" t="s">
        <v>91</v>
      </c>
      <c r="V48" s="299" t="s">
        <v>91</v>
      </c>
      <c r="W48" s="299" t="s">
        <v>91</v>
      </c>
      <c r="X48" s="299" t="s">
        <v>91</v>
      </c>
      <c r="Y48" s="299" t="s">
        <v>91</v>
      </c>
      <c r="Z48" s="299" t="s">
        <v>91</v>
      </c>
      <c r="AA48" s="299" t="s">
        <v>91</v>
      </c>
      <c r="AB48" s="299" t="s">
        <v>91</v>
      </c>
    </row>
    <row r="49" ht="13.5" customHeight="1">
      <c r="A49" s="278">
        <f t="shared" si="4"/>
        <v>32</v>
      </c>
      <c r="B49" s="293" t="s">
        <v>136</v>
      </c>
      <c r="C49" s="279" t="s">
        <v>2476</v>
      </c>
      <c r="D49" s="294" t="str">
        <f>VLOOKUP(B49,'HECVAT - Full | Vendor Response'!A$3:D$319,4,TRUE)</f>
        <v>Via AWS Logs</v>
      </c>
      <c r="E49" s="295" t="s">
        <v>91</v>
      </c>
      <c r="F49" s="295" t="s">
        <v>91</v>
      </c>
      <c r="G49" s="295" t="s">
        <v>2477</v>
      </c>
      <c r="H49" s="300" t="s">
        <v>2478</v>
      </c>
      <c r="I49" s="300" t="s">
        <v>2442</v>
      </c>
      <c r="J49" s="296" t="str">
        <f t="shared" si="5"/>
        <v>TRUE</v>
      </c>
      <c r="K49" s="297">
        <v>1.0</v>
      </c>
      <c r="L49" s="296" t="s">
        <v>2447</v>
      </c>
      <c r="M49" s="298" t="s">
        <v>76</v>
      </c>
      <c r="N49" s="298" t="str">
        <f>VLOOKUP(B49,'HECVAT - Full | Vendor Response'!A:E,3,FALSE)</f>
        <v>No</v>
      </c>
      <c r="O49" s="298" t="str">
        <f>IF(LEN(VLOOKUP(B49,'Analyst Report'!$A:$I,7,FALSE))= 0,"",VLOOKUP(B49,'Analyst Report'!$A:$I,7,FALSE))</f>
        <v/>
      </c>
      <c r="P49" s="298">
        <f t="shared" si="1"/>
        <v>1</v>
      </c>
      <c r="Q49" s="298">
        <v>20.0</v>
      </c>
      <c r="R49" s="298">
        <f>IF(LEN(VLOOKUP(B49,'Analyst Report'!$A$30:$I$287,9,FALSE))=0,VLOOKUP(B49,'Analyst Report'!$A$30:$I$287,8,FALSE),VLOOKUP(B49,'Analyst Report'!$A$30:$I$287,9,FALSE))</f>
        <v>25</v>
      </c>
      <c r="S49" s="298">
        <f t="shared" si="2"/>
        <v>25</v>
      </c>
      <c r="T49" s="298">
        <f t="shared" si="6"/>
        <v>25</v>
      </c>
      <c r="U49" s="299" t="s">
        <v>91</v>
      </c>
      <c r="V49" s="299" t="s">
        <v>91</v>
      </c>
      <c r="W49" s="299" t="s">
        <v>91</v>
      </c>
      <c r="X49" s="299" t="s">
        <v>91</v>
      </c>
      <c r="Y49" s="299" t="s">
        <v>91</v>
      </c>
      <c r="Z49" s="299" t="s">
        <v>91</v>
      </c>
      <c r="AA49" s="299" t="s">
        <v>91</v>
      </c>
      <c r="AB49" s="299" t="s">
        <v>91</v>
      </c>
    </row>
    <row r="50" ht="13.5" customHeight="1">
      <c r="A50" s="278">
        <f t="shared" si="4"/>
        <v>33</v>
      </c>
      <c r="B50" s="279" t="s">
        <v>138</v>
      </c>
      <c r="C50" s="279" t="s">
        <v>2479</v>
      </c>
      <c r="D50" s="279" t="str">
        <f>VLOOKUP(B50,'HECVAT - Full | Vendor Response'!A$3:D$319,4,TRUE)</f>
        <v/>
      </c>
      <c r="E50" s="295" t="s">
        <v>91</v>
      </c>
      <c r="F50" s="295" t="s">
        <v>2480</v>
      </c>
      <c r="G50" s="295" t="s">
        <v>2481</v>
      </c>
      <c r="H50" s="300" t="s">
        <v>2482</v>
      </c>
      <c r="I50" s="300" t="s">
        <v>2483</v>
      </c>
      <c r="J50" s="296" t="str">
        <f t="shared" si="5"/>
        <v>TRUE</v>
      </c>
      <c r="K50" s="297">
        <v>1.0</v>
      </c>
      <c r="L50" s="296" t="s">
        <v>2484</v>
      </c>
      <c r="M50" s="298" t="s">
        <v>78</v>
      </c>
      <c r="N50" s="298" t="str">
        <f>VLOOKUP(B50,'HECVAT - Full | Vendor Response'!A:E,3,FALSE)</f>
        <v>No</v>
      </c>
      <c r="O50" s="298" t="str">
        <f>IF(LEN(VLOOKUP(B50,'Analyst Report'!$A:$I,7,FALSE))= 0,"",VLOOKUP(B50,'Analyst Report'!$A:$I,7,FALSE))</f>
        <v/>
      </c>
      <c r="P50" s="298">
        <f t="shared" si="1"/>
        <v>0</v>
      </c>
      <c r="Q50" s="298">
        <v>25.0</v>
      </c>
      <c r="R50" s="298">
        <f>IF(LEN(VLOOKUP(B50,'Analyst Report'!$A$30:$I$287,9,FALSE))=0,VLOOKUP(B50,'Analyst Report'!$A$30:$I$287,8,FALSE),VLOOKUP(B50,'Analyst Report'!$A$30:$I$287,9,FALSE))</f>
        <v>25</v>
      </c>
      <c r="S50" s="298">
        <f t="shared" si="2"/>
        <v>25</v>
      </c>
      <c r="T50" s="298">
        <f t="shared" si="6"/>
        <v>0</v>
      </c>
      <c r="U50" s="299" t="s">
        <v>91</v>
      </c>
      <c r="V50" s="299" t="s">
        <v>91</v>
      </c>
      <c r="W50" s="299" t="s">
        <v>91</v>
      </c>
      <c r="X50" s="299" t="s">
        <v>91</v>
      </c>
      <c r="Y50" s="299" t="s">
        <v>91</v>
      </c>
      <c r="Z50" s="299" t="s">
        <v>91</v>
      </c>
      <c r="AA50" s="299" t="s">
        <v>91</v>
      </c>
      <c r="AB50" s="299" t="s">
        <v>91</v>
      </c>
    </row>
    <row r="51" ht="13.5" customHeight="1">
      <c r="A51" s="278">
        <f t="shared" si="4"/>
        <v>34</v>
      </c>
      <c r="B51" s="279" t="s">
        <v>140</v>
      </c>
      <c r="C51" s="279" t="s">
        <v>2485</v>
      </c>
      <c r="D51" s="279" t="str">
        <f>VLOOKUP(B51,'HECVAT - Full | Vendor Response'!A$3:D$319,4,TRUE)</f>
        <v/>
      </c>
      <c r="E51" s="295" t="s">
        <v>2486</v>
      </c>
      <c r="F51" s="295" t="s">
        <v>91</v>
      </c>
      <c r="G51" s="295" t="s">
        <v>91</v>
      </c>
      <c r="H51" s="300" t="s">
        <v>2487</v>
      </c>
      <c r="I51" s="300" t="s">
        <v>2488</v>
      </c>
      <c r="J51" s="296" t="str">
        <f t="shared" si="5"/>
        <v>FALSE</v>
      </c>
      <c r="K51" s="297">
        <v>1.0</v>
      </c>
      <c r="L51" s="296" t="s">
        <v>2484</v>
      </c>
      <c r="M51" s="298" t="s">
        <v>78</v>
      </c>
      <c r="N51" s="298" t="str">
        <f>VLOOKUP(B51,'HECVAT - Full | Vendor Response'!A:E,3,FALSE)</f>
        <v>AWS - hosted infrastructure</v>
      </c>
      <c r="O51" s="298" t="str">
        <f>IF(LEN(VLOOKUP(B51,'Analyst Report'!$A:$I,7,FALSE))= 0,"",VLOOKUP(B51,'Analyst Report'!$A:$I,7,FALSE))</f>
        <v/>
      </c>
      <c r="P51" s="298">
        <f t="shared" si="1"/>
        <v>0</v>
      </c>
      <c r="Q51" s="298">
        <v>25.0</v>
      </c>
      <c r="R51" s="298">
        <f>IF(LEN(VLOOKUP(B51,'Analyst Report'!$A$30:$I$287,9,FALSE))=0,VLOOKUP(B51,'Analyst Report'!$A$30:$I$287,8,FALSE),VLOOKUP(B51,'Analyst Report'!$A$30:$I$287,9,FALSE))</f>
        <v>15</v>
      </c>
      <c r="S51" s="298">
        <f t="shared" si="2"/>
        <v>15</v>
      </c>
      <c r="T51" s="298">
        <f t="shared" si="6"/>
        <v>0</v>
      </c>
      <c r="U51" s="299" t="s">
        <v>91</v>
      </c>
      <c r="V51" s="299" t="s">
        <v>91</v>
      </c>
      <c r="W51" s="299" t="s">
        <v>91</v>
      </c>
      <c r="X51" s="299" t="s">
        <v>91</v>
      </c>
      <c r="Y51" s="299" t="s">
        <v>91</v>
      </c>
      <c r="Z51" s="299" t="s">
        <v>91</v>
      </c>
      <c r="AA51" s="299" t="s">
        <v>91</v>
      </c>
      <c r="AB51" s="299" t="s">
        <v>91</v>
      </c>
    </row>
    <row r="52" ht="108.0" customHeight="1">
      <c r="A52" s="278">
        <f t="shared" si="4"/>
        <v>35</v>
      </c>
      <c r="B52" s="279" t="s">
        <v>142</v>
      </c>
      <c r="C52" s="279" t="s">
        <v>2489</v>
      </c>
      <c r="D52" s="279" t="str">
        <f>VLOOKUP(B52,'HECVAT - Full | Vendor Response'!A$3:D$319,4,TRUE)</f>
        <v/>
      </c>
      <c r="E52" s="295" t="s">
        <v>91</v>
      </c>
      <c r="F52" s="295" t="s">
        <v>91</v>
      </c>
      <c r="G52" s="295" t="s">
        <v>91</v>
      </c>
      <c r="H52" s="300" t="s">
        <v>2490</v>
      </c>
      <c r="I52" s="300" t="s">
        <v>2491</v>
      </c>
      <c r="J52" s="296" t="str">
        <f t="shared" si="5"/>
        <v>FALSE</v>
      </c>
      <c r="K52" s="297">
        <v>1.0</v>
      </c>
      <c r="L52" s="296" t="s">
        <v>2484</v>
      </c>
      <c r="M52" s="298" t="s">
        <v>78</v>
      </c>
      <c r="N52" s="301" t="str">
        <f>VLOOKUP(B52,'HECVAT - Full | Vendor Response'!A:E,3,FALSE)</f>
        <v>https://aws.amazon.com/agreement/ </v>
      </c>
      <c r="O52" s="298" t="str">
        <f>IF(LEN(VLOOKUP(B52,'Analyst Report'!$A:$I,7,FALSE))= 0,"",VLOOKUP(B52,'Analyst Report'!$A:$I,7,FALSE))</f>
        <v/>
      </c>
      <c r="P52" s="298">
        <f t="shared" si="1"/>
        <v>0</v>
      </c>
      <c r="Q52" s="298">
        <v>25.0</v>
      </c>
      <c r="R52" s="298">
        <f>IF(LEN(VLOOKUP(B52,'Analyst Report'!$A$30:$I$287,9,FALSE))=0,VLOOKUP(B52,'Analyst Report'!$A$30:$I$287,8,FALSE),VLOOKUP(B52,'Analyst Report'!$A$30:$I$287,9,FALSE))</f>
        <v>15</v>
      </c>
      <c r="S52" s="298">
        <f t="shared" si="2"/>
        <v>15</v>
      </c>
      <c r="T52" s="298">
        <f t="shared" si="6"/>
        <v>0</v>
      </c>
      <c r="U52" s="299" t="s">
        <v>91</v>
      </c>
      <c r="V52" s="299" t="s">
        <v>91</v>
      </c>
      <c r="W52" s="299" t="s">
        <v>91</v>
      </c>
      <c r="X52" s="299" t="s">
        <v>91</v>
      </c>
      <c r="Y52" s="299" t="s">
        <v>91</v>
      </c>
      <c r="Z52" s="299" t="s">
        <v>91</v>
      </c>
      <c r="AA52" s="299" t="s">
        <v>91</v>
      </c>
      <c r="AB52" s="299" t="s">
        <v>91</v>
      </c>
    </row>
    <row r="53" ht="13.5" customHeight="1">
      <c r="A53" s="278">
        <f t="shared" si="4"/>
        <v>36</v>
      </c>
      <c r="B53" s="279" t="s">
        <v>144</v>
      </c>
      <c r="C53" s="279" t="s">
        <v>2492</v>
      </c>
      <c r="D53" s="279" t="str">
        <f>VLOOKUP(B53,'HECVAT - Full | Vendor Response'!A$3:D$319,4,TRUE)</f>
        <v/>
      </c>
      <c r="E53" s="295" t="s">
        <v>2493</v>
      </c>
      <c r="F53" s="295" t="s">
        <v>2494</v>
      </c>
      <c r="G53" s="295" t="s">
        <v>2495</v>
      </c>
      <c r="H53" s="300" t="s">
        <v>2496</v>
      </c>
      <c r="I53" s="300" t="s">
        <v>2497</v>
      </c>
      <c r="J53" s="296" t="str">
        <f t="shared" si="5"/>
        <v>FALSE</v>
      </c>
      <c r="K53" s="297">
        <v>1.0</v>
      </c>
      <c r="L53" s="296" t="s">
        <v>2484</v>
      </c>
      <c r="M53" s="298" t="s">
        <v>78</v>
      </c>
      <c r="N53" s="298" t="str">
        <f>VLOOKUP(B53,'HECVAT - Full | Vendor Response'!A:E,3,FALSE)</f>
        <v>Yes</v>
      </c>
      <c r="O53" s="298" t="str">
        <f>IF(LEN(VLOOKUP(B53,'Analyst Report'!$A:$I,7,FALSE))= 0,"",VLOOKUP(B53,'Analyst Report'!$A:$I,7,FALSE))</f>
        <v/>
      </c>
      <c r="P53" s="298">
        <f t="shared" si="1"/>
        <v>1</v>
      </c>
      <c r="Q53" s="298">
        <v>25.0</v>
      </c>
      <c r="R53" s="298">
        <f>IF(LEN(VLOOKUP(B53,'Analyst Report'!$A$30:$I$287,9,FALSE))=0,VLOOKUP(B53,'Analyst Report'!$A$30:$I$287,8,FALSE),VLOOKUP(B53,'Analyst Report'!$A$30:$I$287,9,FALSE))</f>
        <v>15</v>
      </c>
      <c r="S53" s="298">
        <f t="shared" si="2"/>
        <v>15</v>
      </c>
      <c r="T53" s="298">
        <f t="shared" si="6"/>
        <v>15</v>
      </c>
      <c r="U53" s="299" t="s">
        <v>91</v>
      </c>
      <c r="V53" s="299" t="s">
        <v>91</v>
      </c>
      <c r="W53" s="299" t="s">
        <v>91</v>
      </c>
      <c r="X53" s="299" t="s">
        <v>91</v>
      </c>
      <c r="Y53" s="299" t="s">
        <v>91</v>
      </c>
      <c r="Z53" s="299" t="s">
        <v>91</v>
      </c>
      <c r="AA53" s="299" t="s">
        <v>91</v>
      </c>
      <c r="AB53" s="299" t="s">
        <v>91</v>
      </c>
    </row>
    <row r="54" ht="13.5" customHeight="1">
      <c r="A54" s="278">
        <f t="shared" si="4"/>
        <v>37</v>
      </c>
      <c r="B54" s="279" t="s">
        <v>146</v>
      </c>
      <c r="C54" s="279" t="s">
        <v>2498</v>
      </c>
      <c r="D54" s="279" t="str">
        <f>VLOOKUP(B54,'HECVAT - Full | Vendor Response'!A$3:D$319,4,TRUE)</f>
        <v/>
      </c>
      <c r="E54" s="295" t="s">
        <v>2499</v>
      </c>
      <c r="F54" s="295" t="s">
        <v>2500</v>
      </c>
      <c r="G54" s="295" t="s">
        <v>2501</v>
      </c>
      <c r="H54" s="300" t="s">
        <v>2502</v>
      </c>
      <c r="I54" s="300" t="s">
        <v>2503</v>
      </c>
      <c r="J54" s="296" t="str">
        <f t="shared" si="5"/>
        <v>FALSE</v>
      </c>
      <c r="K54" s="297">
        <v>1.0</v>
      </c>
      <c r="L54" s="296" t="s">
        <v>2484</v>
      </c>
      <c r="M54" s="298" t="s">
        <v>78</v>
      </c>
      <c r="N54" s="298" t="str">
        <f>VLOOKUP(B54,'HECVAT - Full | Vendor Response'!A:E,3,FALSE)</f>
        <v>No</v>
      </c>
      <c r="O54" s="298" t="str">
        <f>IF(LEN(VLOOKUP(B54,'Analyst Report'!$A:$I,7,FALSE))= 0,"",VLOOKUP(B54,'Analyst Report'!$A:$I,7,FALSE))</f>
        <v/>
      </c>
      <c r="P54" s="298">
        <f t="shared" si="1"/>
        <v>0</v>
      </c>
      <c r="Q54" s="298">
        <v>20.0</v>
      </c>
      <c r="R54" s="298">
        <f>IF(LEN(VLOOKUP(B54,'Analyst Report'!$A$30:$I$287,9,FALSE))=0,VLOOKUP(B54,'Analyst Report'!$A$30:$I$287,8,FALSE),VLOOKUP(B54,'Analyst Report'!$A$30:$I$287,9,FALSE))</f>
        <v>15</v>
      </c>
      <c r="S54" s="298">
        <f t="shared" si="2"/>
        <v>15</v>
      </c>
      <c r="T54" s="298">
        <f t="shared" si="6"/>
        <v>0</v>
      </c>
      <c r="U54" s="299" t="s">
        <v>91</v>
      </c>
      <c r="V54" s="299" t="s">
        <v>91</v>
      </c>
      <c r="W54" s="299" t="s">
        <v>91</v>
      </c>
      <c r="X54" s="299" t="s">
        <v>91</v>
      </c>
      <c r="Y54" s="299" t="s">
        <v>91</v>
      </c>
      <c r="Z54" s="299" t="s">
        <v>91</v>
      </c>
      <c r="AA54" s="299" t="s">
        <v>91</v>
      </c>
      <c r="AB54" s="299" t="s">
        <v>91</v>
      </c>
    </row>
    <row r="55" ht="13.5" customHeight="1">
      <c r="A55" s="278">
        <f t="shared" si="4"/>
        <v>38</v>
      </c>
      <c r="B55" s="279" t="s">
        <v>148</v>
      </c>
      <c r="C55" s="279" t="s">
        <v>2504</v>
      </c>
      <c r="D55" s="279" t="str">
        <f>VLOOKUP(B55,'HECVAT - Full | Vendor Response'!A$3:D$319,4,TRUE)</f>
        <v/>
      </c>
      <c r="E55" s="295" t="s">
        <v>91</v>
      </c>
      <c r="F55" s="295" t="s">
        <v>91</v>
      </c>
      <c r="G55" s="295" t="s">
        <v>91</v>
      </c>
      <c r="H55" s="300" t="s">
        <v>2505</v>
      </c>
      <c r="I55" s="300" t="s">
        <v>2330</v>
      </c>
      <c r="J55" s="296" t="str">
        <f t="shared" si="5"/>
        <v>FALSE</v>
      </c>
      <c r="K55" s="297">
        <v>1.0</v>
      </c>
      <c r="L55" s="296" t="s">
        <v>2506</v>
      </c>
      <c r="M55" s="298" t="s">
        <v>76</v>
      </c>
      <c r="N55" s="298" t="str">
        <f>VLOOKUP(B55,'HECVAT - Full | Vendor Response'!A:E,3,FALSE)</f>
        <v>No</v>
      </c>
      <c r="O55" s="298" t="str">
        <f>IF(LEN(VLOOKUP(B55,'Analyst Report'!$A:$I,7,FALSE))= 0,"",VLOOKUP(B55,'Analyst Report'!$A:$I,7,FALSE))</f>
        <v/>
      </c>
      <c r="P55" s="298">
        <f t="shared" si="1"/>
        <v>1</v>
      </c>
      <c r="Q55" s="298">
        <v>20.0</v>
      </c>
      <c r="R55" s="298">
        <f>IF(LEN(VLOOKUP(B55,'Analyst Report'!$A$30:$I$287,9,FALSE))=0,VLOOKUP(B55,'Analyst Report'!$A$30:$I$287,8,FALSE),VLOOKUP(B55,'Analyst Report'!$A$30:$I$287,9,FALSE))</f>
        <v>15</v>
      </c>
      <c r="S55" s="298">
        <f t="shared" si="2"/>
        <v>15</v>
      </c>
      <c r="T55" s="298">
        <f t="shared" si="6"/>
        <v>15</v>
      </c>
      <c r="U55" s="299" t="s">
        <v>91</v>
      </c>
      <c r="V55" s="299" t="s">
        <v>91</v>
      </c>
      <c r="W55" s="299" t="s">
        <v>91</v>
      </c>
      <c r="X55" s="299" t="s">
        <v>91</v>
      </c>
      <c r="Y55" s="299" t="s">
        <v>91</v>
      </c>
      <c r="Z55" s="299" t="s">
        <v>91</v>
      </c>
      <c r="AA55" s="299" t="s">
        <v>91</v>
      </c>
      <c r="AB55" s="299" t="s">
        <v>91</v>
      </c>
    </row>
    <row r="56" ht="13.5" customHeight="1">
      <c r="A56" s="278">
        <f t="shared" si="4"/>
        <v>39</v>
      </c>
      <c r="B56" s="279" t="s">
        <v>149</v>
      </c>
      <c r="C56" s="279" t="s">
        <v>2507</v>
      </c>
      <c r="D56" s="279" t="str">
        <f>VLOOKUP(B56,'HECVAT - Full | Vendor Response'!A$3:D$319,4,TRUE)</f>
        <v/>
      </c>
      <c r="E56" s="295" t="s">
        <v>91</v>
      </c>
      <c r="F56" s="295" t="s">
        <v>91</v>
      </c>
      <c r="G56" s="295" t="s">
        <v>91</v>
      </c>
      <c r="H56" s="300" t="s">
        <v>2505</v>
      </c>
      <c r="I56" s="300" t="s">
        <v>2330</v>
      </c>
      <c r="J56" s="296" t="str">
        <f t="shared" si="5"/>
        <v>FALSE</v>
      </c>
      <c r="K56" s="297">
        <v>1.0</v>
      </c>
      <c r="L56" s="296" t="s">
        <v>2506</v>
      </c>
      <c r="M56" s="298" t="s">
        <v>76</v>
      </c>
      <c r="N56" s="298" t="str">
        <f>VLOOKUP(B56,'HECVAT - Full | Vendor Response'!A:E,3,FALSE)</f>
        <v>No</v>
      </c>
      <c r="O56" s="298" t="str">
        <f>IF(LEN(VLOOKUP(B56,'Analyst Report'!$A:$I,7,FALSE))= 0,"",VLOOKUP(B56,'Analyst Report'!$A:$I,7,FALSE))</f>
        <v/>
      </c>
      <c r="P56" s="298">
        <f t="shared" si="1"/>
        <v>1</v>
      </c>
      <c r="Q56" s="298">
        <v>25.0</v>
      </c>
      <c r="R56" s="298">
        <f>IF(LEN(VLOOKUP(B56,'Analyst Report'!$A$30:$I$287,9,FALSE))=0,VLOOKUP(B56,'Analyst Report'!$A$30:$I$287,8,FALSE),VLOOKUP(B56,'Analyst Report'!$A$30:$I$287,9,FALSE))</f>
        <v>15</v>
      </c>
      <c r="S56" s="298">
        <f t="shared" si="2"/>
        <v>15</v>
      </c>
      <c r="T56" s="298">
        <f t="shared" si="6"/>
        <v>15</v>
      </c>
      <c r="U56" s="299" t="s">
        <v>91</v>
      </c>
      <c r="V56" s="299" t="s">
        <v>91</v>
      </c>
      <c r="W56" s="299" t="s">
        <v>91</v>
      </c>
      <c r="X56" s="299" t="s">
        <v>91</v>
      </c>
      <c r="Y56" s="299" t="s">
        <v>91</v>
      </c>
      <c r="Z56" s="299" t="s">
        <v>91</v>
      </c>
      <c r="AA56" s="299" t="s">
        <v>91</v>
      </c>
      <c r="AB56" s="299" t="s">
        <v>91</v>
      </c>
    </row>
    <row r="57" ht="13.5" customHeight="1">
      <c r="A57" s="278">
        <f t="shared" si="4"/>
        <v>40</v>
      </c>
      <c r="B57" s="279" t="s">
        <v>150</v>
      </c>
      <c r="C57" s="279" t="s">
        <v>2508</v>
      </c>
      <c r="D57" s="279" t="str">
        <f>VLOOKUP(B57,'HECVAT - Full | Vendor Response'!A$3:D$319,4,TRUE)</f>
        <v/>
      </c>
      <c r="E57" s="295" t="s">
        <v>91</v>
      </c>
      <c r="F57" s="295" t="s">
        <v>91</v>
      </c>
      <c r="G57" s="295" t="s">
        <v>91</v>
      </c>
      <c r="H57" s="300" t="s">
        <v>2505</v>
      </c>
      <c r="I57" s="300" t="s">
        <v>2330</v>
      </c>
      <c r="J57" s="296" t="str">
        <f t="shared" si="5"/>
        <v>FALSE</v>
      </c>
      <c r="K57" s="297">
        <v>1.0</v>
      </c>
      <c r="L57" s="296" t="s">
        <v>2506</v>
      </c>
      <c r="M57" s="298" t="s">
        <v>78</v>
      </c>
      <c r="N57" s="298" t="str">
        <f>VLOOKUP(B57,'HECVAT - Full | Vendor Response'!A:E,3,FALSE)</f>
        <v>No</v>
      </c>
      <c r="O57" s="298" t="str">
        <f>IF(LEN(VLOOKUP(B57,'Analyst Report'!$A:$I,7,FALSE))= 0,"",VLOOKUP(B57,'Analyst Report'!$A:$I,7,FALSE))</f>
        <v/>
      </c>
      <c r="P57" s="298">
        <f t="shared" si="1"/>
        <v>0</v>
      </c>
      <c r="Q57" s="298">
        <v>20.0</v>
      </c>
      <c r="R57" s="298">
        <f>IF(LEN(VLOOKUP(B57,'Analyst Report'!$A$30:$I$287,9,FALSE))=0,VLOOKUP(B57,'Analyst Report'!$A$30:$I$287,8,FALSE),VLOOKUP(B57,'Analyst Report'!$A$30:$I$287,9,FALSE))</f>
        <v>15</v>
      </c>
      <c r="S57" s="298">
        <f t="shared" si="2"/>
        <v>15</v>
      </c>
      <c r="T57" s="298">
        <f t="shared" si="6"/>
        <v>0</v>
      </c>
      <c r="U57" s="299" t="s">
        <v>91</v>
      </c>
      <c r="V57" s="299" t="s">
        <v>91</v>
      </c>
      <c r="W57" s="299" t="s">
        <v>91</v>
      </c>
      <c r="X57" s="299" t="s">
        <v>91</v>
      </c>
      <c r="Y57" s="299" t="s">
        <v>91</v>
      </c>
      <c r="Z57" s="299" t="s">
        <v>91</v>
      </c>
      <c r="AA57" s="299" t="s">
        <v>91</v>
      </c>
      <c r="AB57" s="299" t="s">
        <v>91</v>
      </c>
    </row>
    <row r="58" ht="13.5" customHeight="1">
      <c r="A58" s="278">
        <f t="shared" si="4"/>
        <v>41</v>
      </c>
      <c r="B58" s="279" t="s">
        <v>151</v>
      </c>
      <c r="C58" s="279" t="s">
        <v>2509</v>
      </c>
      <c r="D58" s="279" t="str">
        <f>VLOOKUP(B58,'HECVAT - Full | Vendor Response'!A$3:D$319,4,TRUE)</f>
        <v/>
      </c>
      <c r="E58" s="295" t="s">
        <v>91</v>
      </c>
      <c r="F58" s="295" t="s">
        <v>91</v>
      </c>
      <c r="G58" s="295" t="s">
        <v>91</v>
      </c>
      <c r="H58" s="300" t="s">
        <v>2505</v>
      </c>
      <c r="I58" s="300" t="s">
        <v>2330</v>
      </c>
      <c r="J58" s="296" t="str">
        <f t="shared" si="5"/>
        <v>FALSE</v>
      </c>
      <c r="K58" s="297">
        <v>1.0</v>
      </c>
      <c r="L58" s="296" t="s">
        <v>2506</v>
      </c>
      <c r="M58" s="298" t="s">
        <v>76</v>
      </c>
      <c r="N58" s="298" t="str">
        <f>VLOOKUP(B58,'HECVAT - Full | Vendor Response'!A:E,3,FALSE)</f>
        <v>No</v>
      </c>
      <c r="O58" s="298" t="str">
        <f>IF(LEN(VLOOKUP(B58,'Analyst Report'!$A:$I,7,FALSE))= 0,"",VLOOKUP(B58,'Analyst Report'!$A:$I,7,FALSE))</f>
        <v/>
      </c>
      <c r="P58" s="298">
        <f t="shared" si="1"/>
        <v>1</v>
      </c>
      <c r="Q58" s="298">
        <v>20.0</v>
      </c>
      <c r="R58" s="298">
        <f>IF(LEN(VLOOKUP(B58,'Analyst Report'!$A$30:$I$287,9,FALSE))=0,VLOOKUP(B58,'Analyst Report'!$A$30:$I$287,8,FALSE),VLOOKUP(B58,'Analyst Report'!$A$30:$I$287,9,FALSE))</f>
        <v>15</v>
      </c>
      <c r="S58" s="298">
        <f t="shared" si="2"/>
        <v>15</v>
      </c>
      <c r="T58" s="298">
        <f t="shared" si="6"/>
        <v>15</v>
      </c>
      <c r="U58" s="299" t="s">
        <v>91</v>
      </c>
      <c r="V58" s="299" t="s">
        <v>91</v>
      </c>
      <c r="W58" s="299" t="s">
        <v>91</v>
      </c>
      <c r="X58" s="299" t="s">
        <v>91</v>
      </c>
      <c r="Y58" s="299" t="s">
        <v>91</v>
      </c>
      <c r="Z58" s="299" t="s">
        <v>91</v>
      </c>
      <c r="AA58" s="299" t="s">
        <v>91</v>
      </c>
      <c r="AB58" s="299" t="s">
        <v>91</v>
      </c>
    </row>
    <row r="59" ht="13.5" customHeight="1">
      <c r="A59" s="278">
        <f t="shared" si="4"/>
        <v>42</v>
      </c>
      <c r="B59" s="279" t="s">
        <v>152</v>
      </c>
      <c r="C59" s="279" t="s">
        <v>2510</v>
      </c>
      <c r="D59" s="279" t="str">
        <f>VLOOKUP(B59,'HECVAT - Full | Vendor Response'!A$3:D$319,4,TRUE)</f>
        <v/>
      </c>
      <c r="E59" s="295" t="s">
        <v>91</v>
      </c>
      <c r="F59" s="295" t="s">
        <v>91</v>
      </c>
      <c r="G59" s="295" t="s">
        <v>91</v>
      </c>
      <c r="H59" s="300" t="s">
        <v>2505</v>
      </c>
      <c r="I59" s="300" t="s">
        <v>2330</v>
      </c>
      <c r="J59" s="296" t="str">
        <f t="shared" si="5"/>
        <v>FALSE</v>
      </c>
      <c r="K59" s="297">
        <v>1.0</v>
      </c>
      <c r="L59" s="296" t="s">
        <v>2506</v>
      </c>
      <c r="M59" s="298" t="s">
        <v>78</v>
      </c>
      <c r="N59" s="298" t="str">
        <f>VLOOKUP(B59,'HECVAT - Full | Vendor Response'!A:E,3,FALSE)</f>
        <v>No</v>
      </c>
      <c r="O59" s="298" t="str">
        <f>IF(LEN(VLOOKUP(B59,'Analyst Report'!$A:$I,7,FALSE))= 0,"",VLOOKUP(B59,'Analyst Report'!$A:$I,7,FALSE))</f>
        <v/>
      </c>
      <c r="P59" s="298">
        <f t="shared" si="1"/>
        <v>0</v>
      </c>
      <c r="Q59" s="298">
        <v>25.0</v>
      </c>
      <c r="R59" s="298">
        <f>IF(LEN(VLOOKUP(B59,'Analyst Report'!$A$30:$I$287,9,FALSE))=0,VLOOKUP(B59,'Analyst Report'!$A$30:$I$287,8,FALSE),VLOOKUP(B59,'Analyst Report'!$A$30:$I$287,9,FALSE))</f>
        <v>15</v>
      </c>
      <c r="S59" s="298">
        <f t="shared" si="2"/>
        <v>15</v>
      </c>
      <c r="T59" s="298">
        <f t="shared" si="6"/>
        <v>0</v>
      </c>
      <c r="U59" s="299" t="s">
        <v>91</v>
      </c>
      <c r="V59" s="299" t="s">
        <v>91</v>
      </c>
      <c r="W59" s="299" t="s">
        <v>91</v>
      </c>
      <c r="X59" s="299" t="s">
        <v>91</v>
      </c>
      <c r="Y59" s="299" t="s">
        <v>91</v>
      </c>
      <c r="Z59" s="299" t="s">
        <v>91</v>
      </c>
      <c r="AA59" s="299" t="s">
        <v>91</v>
      </c>
      <c r="AB59" s="299" t="s">
        <v>91</v>
      </c>
    </row>
    <row r="60" ht="13.5" customHeight="1">
      <c r="A60" s="278">
        <f t="shared" si="4"/>
        <v>43</v>
      </c>
      <c r="B60" s="279" t="s">
        <v>153</v>
      </c>
      <c r="C60" s="279" t="s">
        <v>2511</v>
      </c>
      <c r="D60" s="294" t="str">
        <f>VLOOKUP(B60,'HECVAT - Full | Vendor Response'!A$3:D$319,4,TRUE)</f>
        <v>See Configuration Management Policy https://drive.google.com/file/d/1nTjmlC2pUVmeRQ6OjLs1Ric6AbPNmlq9/view?usp=drive_link </v>
      </c>
      <c r="E60" s="295" t="s">
        <v>91</v>
      </c>
      <c r="F60" s="295" t="s">
        <v>2512</v>
      </c>
      <c r="G60" s="295" t="s">
        <v>91</v>
      </c>
      <c r="H60" s="300" t="s">
        <v>2505</v>
      </c>
      <c r="I60" s="300" t="s">
        <v>2330</v>
      </c>
      <c r="J60" s="296" t="str">
        <f t="shared" si="5"/>
        <v>FALSE</v>
      </c>
      <c r="K60" s="297">
        <v>1.0</v>
      </c>
      <c r="L60" s="296" t="s">
        <v>2506</v>
      </c>
      <c r="M60" s="298" t="s">
        <v>76</v>
      </c>
      <c r="N60" s="298" t="str">
        <f>VLOOKUP(B60,'HECVAT - Full | Vendor Response'!A:E,3,FALSE)</f>
        <v>No</v>
      </c>
      <c r="O60" s="298" t="str">
        <f>IF(LEN(VLOOKUP(B60,'Analyst Report'!$A:$I,7,FALSE))= 0,"",VLOOKUP(B60,'Analyst Report'!$A:$I,7,FALSE))</f>
        <v/>
      </c>
      <c r="P60" s="298">
        <f t="shared" si="1"/>
        <v>1</v>
      </c>
      <c r="Q60" s="298">
        <v>20.0</v>
      </c>
      <c r="R60" s="298">
        <f>IF(LEN(VLOOKUP(B60,'Analyst Report'!$A$30:$I$287,9,FALSE))=0,VLOOKUP(B60,'Analyst Report'!$A$30:$I$287,8,FALSE),VLOOKUP(B60,'Analyst Report'!$A$30:$I$287,9,FALSE))</f>
        <v>15</v>
      </c>
      <c r="S60" s="298">
        <f t="shared" si="2"/>
        <v>15</v>
      </c>
      <c r="T60" s="298">
        <f t="shared" si="6"/>
        <v>15</v>
      </c>
      <c r="U60" s="299" t="s">
        <v>91</v>
      </c>
      <c r="V60" s="299" t="s">
        <v>91</v>
      </c>
      <c r="W60" s="299" t="s">
        <v>91</v>
      </c>
      <c r="X60" s="299" t="s">
        <v>91</v>
      </c>
      <c r="Y60" s="299" t="s">
        <v>91</v>
      </c>
      <c r="Z60" s="299" t="s">
        <v>91</v>
      </c>
      <c r="AA60" s="299" t="s">
        <v>91</v>
      </c>
      <c r="AB60" s="299" t="s">
        <v>91</v>
      </c>
    </row>
    <row r="61" ht="13.5" customHeight="1">
      <c r="A61" s="278">
        <f t="shared" si="4"/>
        <v>44</v>
      </c>
      <c r="B61" s="279" t="s">
        <v>154</v>
      </c>
      <c r="C61" s="279" t="s">
        <v>2513</v>
      </c>
      <c r="D61" s="294" t="str">
        <f>VLOOKUP(B61,'HECVAT - Full | Vendor Response'!A$3:D$319,4,TRUE)</f>
        <v>See Configuration Management Policy https://drive.google.com/file/d/1nTjmlC2pUVmeRQ6OjLs1Ric6AbPNmlq9/view?usp=drive_link </v>
      </c>
      <c r="E61" s="295" t="s">
        <v>91</v>
      </c>
      <c r="F61" s="295" t="s">
        <v>91</v>
      </c>
      <c r="G61" s="295" t="s">
        <v>91</v>
      </c>
      <c r="H61" s="300" t="s">
        <v>2505</v>
      </c>
      <c r="I61" s="300" t="s">
        <v>2330</v>
      </c>
      <c r="J61" s="296" t="str">
        <f t="shared" si="5"/>
        <v>FALSE</v>
      </c>
      <c r="K61" s="297">
        <f>IF(N60="Yes",1,0)</f>
        <v>0</v>
      </c>
      <c r="L61" s="296" t="s">
        <v>2506</v>
      </c>
      <c r="M61" s="298" t="s">
        <v>78</v>
      </c>
      <c r="N61" s="302" t="str">
        <f>VLOOKUP(B61,'HECVAT - Full | Vendor Response'!A:E,3,FALSE)</f>
        <v/>
      </c>
      <c r="O61" s="298" t="str">
        <f>IF(LEN(VLOOKUP(B61,'Analyst Report'!$A:$I,7,FALSE))= 0,"",VLOOKUP(B61,'Analyst Report'!$A:$I,7,FALSE))</f>
        <v/>
      </c>
      <c r="P61" s="298">
        <f t="shared" si="1"/>
        <v>0</v>
      </c>
      <c r="Q61" s="298">
        <v>25.0</v>
      </c>
      <c r="R61" s="298">
        <f>IF(LEN(VLOOKUP(B61,'Analyst Report'!$A$30:$I$287,9,FALSE))=0,VLOOKUP(B61,'Analyst Report'!$A$30:$I$287,8,FALSE),VLOOKUP(B61,'Analyst Report'!$A$30:$I$287,9,FALSE))</f>
        <v>15</v>
      </c>
      <c r="S61" s="298">
        <f t="shared" si="2"/>
        <v>0</v>
      </c>
      <c r="T61" s="298">
        <f t="shared" si="6"/>
        <v>0</v>
      </c>
      <c r="U61" s="299" t="s">
        <v>91</v>
      </c>
      <c r="V61" s="299" t="s">
        <v>91</v>
      </c>
      <c r="W61" s="299" t="s">
        <v>91</v>
      </c>
      <c r="X61" s="299" t="s">
        <v>91</v>
      </c>
      <c r="Y61" s="299" t="s">
        <v>91</v>
      </c>
      <c r="Z61" s="299" t="s">
        <v>91</v>
      </c>
      <c r="AA61" s="299" t="s">
        <v>91</v>
      </c>
      <c r="AB61" s="299" t="s">
        <v>91</v>
      </c>
    </row>
    <row r="62" ht="13.5" customHeight="1">
      <c r="A62" s="278">
        <f t="shared" si="4"/>
        <v>45</v>
      </c>
      <c r="B62" s="279" t="s">
        <v>155</v>
      </c>
      <c r="C62" s="279" t="s">
        <v>2514</v>
      </c>
      <c r="D62" s="294" t="str">
        <f>VLOOKUP(B62,'HECVAT - Full | Vendor Response'!A$3:D$319,4,TRUE)</f>
        <v>See Configuration Management Policy https://drive.google.com/file/d/1nTjmlC2pUVmeRQ6OjLs1Ric6AbPNmlq9/view?usp=drive_link </v>
      </c>
      <c r="E62" s="295" t="s">
        <v>91</v>
      </c>
      <c r="F62" s="295" t="s">
        <v>2515</v>
      </c>
      <c r="G62" s="295" t="s">
        <v>91</v>
      </c>
      <c r="H62" s="300" t="s">
        <v>2505</v>
      </c>
      <c r="I62" s="300" t="s">
        <v>2330</v>
      </c>
      <c r="J62" s="296" t="str">
        <f t="shared" si="5"/>
        <v>FALSE</v>
      </c>
      <c r="K62" s="297">
        <v>1.0</v>
      </c>
      <c r="L62" s="296" t="s">
        <v>2506</v>
      </c>
      <c r="M62" s="298" t="s">
        <v>76</v>
      </c>
      <c r="N62" s="298" t="str">
        <f>VLOOKUP(B62,'HECVAT - Full | Vendor Response'!A:E,3,FALSE)</f>
        <v>No</v>
      </c>
      <c r="O62" s="298" t="str">
        <f>IF(LEN(VLOOKUP(B62,'Analyst Report'!$A:$I,7,FALSE))= 0,"",VLOOKUP(B62,'Analyst Report'!$A:$I,7,FALSE))</f>
        <v/>
      </c>
      <c r="P62" s="298">
        <f t="shared" si="1"/>
        <v>1</v>
      </c>
      <c r="Q62" s="298">
        <v>20.0</v>
      </c>
      <c r="R62" s="298">
        <f>IF(LEN(VLOOKUP(B62,'Analyst Report'!$A$30:$I$287,9,FALSE))=0,VLOOKUP(B62,'Analyst Report'!$A$30:$I$287,8,FALSE),VLOOKUP(B62,'Analyst Report'!$A$30:$I$287,9,FALSE))</f>
        <v>15</v>
      </c>
      <c r="S62" s="298">
        <f t="shared" si="2"/>
        <v>15</v>
      </c>
      <c r="T62" s="298">
        <f t="shared" si="6"/>
        <v>15</v>
      </c>
      <c r="U62" s="299" t="s">
        <v>91</v>
      </c>
      <c r="V62" s="299" t="s">
        <v>91</v>
      </c>
      <c r="W62" s="299" t="s">
        <v>91</v>
      </c>
      <c r="X62" s="299" t="s">
        <v>91</v>
      </c>
      <c r="Y62" s="299" t="s">
        <v>91</v>
      </c>
      <c r="Z62" s="299" t="s">
        <v>91</v>
      </c>
      <c r="AA62" s="299" t="s">
        <v>91</v>
      </c>
      <c r="AB62" s="299" t="s">
        <v>91</v>
      </c>
    </row>
    <row r="63" ht="13.5" customHeight="1">
      <c r="A63" s="278">
        <f t="shared" si="4"/>
        <v>46</v>
      </c>
      <c r="B63" s="279" t="s">
        <v>156</v>
      </c>
      <c r="C63" s="279" t="s">
        <v>2516</v>
      </c>
      <c r="D63" s="294" t="str">
        <f>VLOOKUP(B63,'HECVAT - Full | Vendor Response'!A$3:D$319,4,TRUE)</f>
        <v>See Configuration Management Policy https://drive.google.com/file/d/1nTjmlC2pUVmeRQ6OjLs1Ric6AbPNmlq9/view?usp=drive_link </v>
      </c>
      <c r="E63" s="295" t="s">
        <v>91</v>
      </c>
      <c r="F63" s="295" t="s">
        <v>91</v>
      </c>
      <c r="G63" s="295" t="s">
        <v>91</v>
      </c>
      <c r="H63" s="300" t="s">
        <v>2505</v>
      </c>
      <c r="I63" s="300" t="s">
        <v>2330</v>
      </c>
      <c r="J63" s="296" t="str">
        <f t="shared" si="5"/>
        <v>FALSE</v>
      </c>
      <c r="K63" s="297">
        <f>IF(N62="Yes",1,0)</f>
        <v>0</v>
      </c>
      <c r="L63" s="296" t="s">
        <v>2506</v>
      </c>
      <c r="M63" s="298" t="s">
        <v>78</v>
      </c>
      <c r="N63" s="298" t="str">
        <f>VLOOKUP(B63,'HECVAT - Full | Vendor Response'!A:E,3,FALSE)</f>
        <v/>
      </c>
      <c r="O63" s="298" t="str">
        <f>IF(LEN(VLOOKUP(B63,'Analyst Report'!$A:$I,7,FALSE))= 0,"",VLOOKUP(B63,'Analyst Report'!$A:$I,7,FALSE))</f>
        <v/>
      </c>
      <c r="P63" s="298">
        <f t="shared" si="1"/>
        <v>0</v>
      </c>
      <c r="Q63" s="298">
        <v>25.0</v>
      </c>
      <c r="R63" s="298">
        <f>IF(LEN(VLOOKUP(B63,'Analyst Report'!$A$30:$I$287,9,FALSE))=0,VLOOKUP(B63,'Analyst Report'!$A$30:$I$287,8,FALSE),VLOOKUP(B63,'Analyst Report'!$A$30:$I$287,9,FALSE))</f>
        <v>15</v>
      </c>
      <c r="S63" s="298">
        <f t="shared" si="2"/>
        <v>0</v>
      </c>
      <c r="T63" s="298">
        <f t="shared" si="6"/>
        <v>0</v>
      </c>
      <c r="U63" s="299" t="s">
        <v>91</v>
      </c>
      <c r="V63" s="299" t="s">
        <v>91</v>
      </c>
      <c r="W63" s="299" t="s">
        <v>91</v>
      </c>
      <c r="X63" s="299" t="s">
        <v>91</v>
      </c>
      <c r="Y63" s="299" t="s">
        <v>91</v>
      </c>
      <c r="Z63" s="299" t="s">
        <v>91</v>
      </c>
      <c r="AA63" s="299" t="s">
        <v>91</v>
      </c>
      <c r="AB63" s="299" t="s">
        <v>91</v>
      </c>
    </row>
    <row r="64" ht="13.5" customHeight="1">
      <c r="A64" s="278">
        <f t="shared" si="4"/>
        <v>47</v>
      </c>
      <c r="B64" s="279" t="s">
        <v>158</v>
      </c>
      <c r="C64" s="279" t="s">
        <v>2517</v>
      </c>
      <c r="D64" s="303" t="str">
        <f>VLOOKUP(B64,'HECVAT - Full | Vendor Response'!A$3:D$319,4,FALSE)</f>
        <v>https://drive.google.com/file/d/19Cr9Im--cn1Tfmv5R6jG4p9A3yt_OsOO/view </v>
      </c>
      <c r="E64" s="295" t="s">
        <v>2518</v>
      </c>
      <c r="F64" s="295" t="s">
        <v>2519</v>
      </c>
      <c r="G64" s="295" t="s">
        <v>2520</v>
      </c>
      <c r="H64" s="300" t="s">
        <v>2521</v>
      </c>
      <c r="I64" s="300" t="s">
        <v>2522</v>
      </c>
      <c r="J64" s="296" t="str">
        <f t="shared" si="5"/>
        <v>TRUE</v>
      </c>
      <c r="K64" s="297">
        <v>1.0</v>
      </c>
      <c r="L64" s="296" t="s">
        <v>157</v>
      </c>
      <c r="M64" s="298" t="s">
        <v>78</v>
      </c>
      <c r="N64" s="298" t="str">
        <f>VLOOKUP(B64,'HECVAT - Full | Vendor Response'!A:E,3,FALSE)</f>
        <v>Yes</v>
      </c>
      <c r="O64" s="298" t="str">
        <f>IF(LEN(VLOOKUP(B64,'Analyst Report'!$A:$I,7,FALSE))= 0,"",VLOOKUP(B64,'Analyst Report'!$A:$I,7,FALSE))</f>
        <v/>
      </c>
      <c r="P64" s="298">
        <f t="shared" si="1"/>
        <v>1</v>
      </c>
      <c r="Q64" s="298">
        <v>25.0</v>
      </c>
      <c r="R64" s="298">
        <f>IF(LEN(VLOOKUP(B64,'Analyst Report'!$A$30:$I$287,9,FALSE))=0,VLOOKUP(B64,'Analyst Report'!$A$30:$I$287,8,FALSE),VLOOKUP(B64,'Analyst Report'!$A$30:$I$287,9,FALSE))</f>
        <v>25</v>
      </c>
      <c r="S64" s="298">
        <f t="shared" si="2"/>
        <v>25</v>
      </c>
      <c r="T64" s="298">
        <f t="shared" si="6"/>
        <v>25</v>
      </c>
      <c r="U64" s="299" t="str">
        <f>IF(LEN(VLOOKUP(B64,'Analyst Report'!$A$30:$I$287,8,FALSE))= 0,"",VLOOKUP(B64,'Analyst Report'!$A$30:$I$287,9,FALSE))</f>
        <v/>
      </c>
      <c r="V64" s="299" t="s">
        <v>91</v>
      </c>
      <c r="W64" s="299" t="s">
        <v>91</v>
      </c>
      <c r="X64" s="299" t="s">
        <v>91</v>
      </c>
      <c r="Y64" s="299" t="s">
        <v>91</v>
      </c>
      <c r="Z64" s="299" t="s">
        <v>91</v>
      </c>
      <c r="AA64" s="299" t="s">
        <v>91</v>
      </c>
      <c r="AB64" s="299" t="s">
        <v>91</v>
      </c>
    </row>
    <row r="65" ht="13.5" customHeight="1">
      <c r="A65" s="278">
        <f t="shared" si="4"/>
        <v>48</v>
      </c>
      <c r="B65" s="279" t="s">
        <v>160</v>
      </c>
      <c r="C65" s="279" t="s">
        <v>2523</v>
      </c>
      <c r="D65" s="279" t="str">
        <f>VLOOKUP(B65,'HECVAT - Full | Vendor Response'!A$3:D$319,4,FALSE)</f>
        <v/>
      </c>
      <c r="E65" s="295" t="s">
        <v>2524</v>
      </c>
      <c r="F65" s="295" t="s">
        <v>2525</v>
      </c>
      <c r="G65" s="295" t="s">
        <v>91</v>
      </c>
      <c r="H65" s="300" t="s">
        <v>2526</v>
      </c>
      <c r="I65" s="300" t="s">
        <v>2527</v>
      </c>
      <c r="J65" s="296" t="str">
        <f t="shared" si="5"/>
        <v>FALSE</v>
      </c>
      <c r="K65" s="297">
        <v>1.0</v>
      </c>
      <c r="L65" s="296" t="s">
        <v>157</v>
      </c>
      <c r="M65" s="298" t="s">
        <v>78</v>
      </c>
      <c r="N65" s="298" t="str">
        <f>VLOOKUP(B65,'HECVAT - Full | Vendor Response'!A:E,3,FALSE)</f>
        <v>Yes</v>
      </c>
      <c r="O65" s="298" t="str">
        <f>IF(LEN(VLOOKUP(B65,'Analyst Report'!$A:$I,7,FALSE))= 0,"",VLOOKUP(B65,'Analyst Report'!$A:$I,7,FALSE))</f>
        <v/>
      </c>
      <c r="P65" s="298">
        <f t="shared" si="1"/>
        <v>1</v>
      </c>
      <c r="Q65" s="298">
        <v>20.0</v>
      </c>
      <c r="R65" s="298">
        <f>IF(LEN(VLOOKUP(B65,'Analyst Report'!$A$30:$I$287,9,FALSE))=0,VLOOKUP(B65,'Analyst Report'!$A$30:$I$287,8,FALSE),VLOOKUP(B65,'Analyst Report'!$A$30:$I$287,9,FALSE))</f>
        <v>20</v>
      </c>
      <c r="S65" s="298">
        <f t="shared" si="2"/>
        <v>20</v>
      </c>
      <c r="T65" s="298">
        <f t="shared" si="6"/>
        <v>20</v>
      </c>
      <c r="U65" s="299" t="s">
        <v>91</v>
      </c>
      <c r="V65" s="299" t="s">
        <v>91</v>
      </c>
      <c r="W65" s="299" t="s">
        <v>91</v>
      </c>
      <c r="X65" s="299" t="s">
        <v>91</v>
      </c>
      <c r="Y65" s="299" t="s">
        <v>91</v>
      </c>
      <c r="Z65" s="299" t="s">
        <v>91</v>
      </c>
      <c r="AA65" s="299" t="s">
        <v>91</v>
      </c>
      <c r="AB65" s="299" t="s">
        <v>91</v>
      </c>
    </row>
    <row r="66" ht="13.5" customHeight="1">
      <c r="A66" s="278">
        <f t="shared" si="4"/>
        <v>49</v>
      </c>
      <c r="B66" s="279" t="s">
        <v>161</v>
      </c>
      <c r="C66" s="279" t="s">
        <v>2528</v>
      </c>
      <c r="D66" s="279" t="str">
        <f>VLOOKUP(B66,'HECVAT - Full | Vendor Response'!A$3:D$319,4,FALSE)</f>
        <v>Various validation and error messages based on product input and error</v>
      </c>
      <c r="E66" s="295" t="s">
        <v>91</v>
      </c>
      <c r="F66" s="295" t="s">
        <v>2529</v>
      </c>
      <c r="G66" s="295" t="s">
        <v>2530</v>
      </c>
      <c r="H66" s="300" t="s">
        <v>2531</v>
      </c>
      <c r="I66" s="300" t="s">
        <v>2532</v>
      </c>
      <c r="J66" s="296" t="str">
        <f t="shared" si="5"/>
        <v>FALSE</v>
      </c>
      <c r="K66" s="297">
        <v>1.0</v>
      </c>
      <c r="L66" s="296" t="s">
        <v>157</v>
      </c>
      <c r="M66" s="298" t="s">
        <v>78</v>
      </c>
      <c r="N66" s="298" t="str">
        <f>VLOOKUP(B66,'HECVAT - Full | Vendor Response'!A:E,3,FALSE)</f>
        <v>Yes</v>
      </c>
      <c r="O66" s="298" t="str">
        <f>IF(LEN(VLOOKUP(B66,'Analyst Report'!$A:$I,7,FALSE))= 0,"",VLOOKUP(B66,'Analyst Report'!$A:$I,7,FALSE))</f>
        <v/>
      </c>
      <c r="P66" s="298">
        <f t="shared" si="1"/>
        <v>1</v>
      </c>
      <c r="Q66" s="298">
        <v>20.0</v>
      </c>
      <c r="R66" s="298">
        <f>IF(LEN(VLOOKUP(B66,'Analyst Report'!$A$30:$I$287,9,FALSE))=0,VLOOKUP(B66,'Analyst Report'!$A$30:$I$287,8,FALSE),VLOOKUP(B66,'Analyst Report'!$A$30:$I$287,9,FALSE))</f>
        <v>20</v>
      </c>
      <c r="S66" s="298">
        <f t="shared" si="2"/>
        <v>20</v>
      </c>
      <c r="T66" s="298">
        <f t="shared" si="6"/>
        <v>20</v>
      </c>
      <c r="U66" s="299" t="s">
        <v>91</v>
      </c>
      <c r="V66" s="299" t="s">
        <v>91</v>
      </c>
      <c r="W66" s="299" t="s">
        <v>91</v>
      </c>
      <c r="X66" s="299" t="s">
        <v>91</v>
      </c>
      <c r="Y66" s="299" t="s">
        <v>91</v>
      </c>
      <c r="Z66" s="299" t="s">
        <v>91</v>
      </c>
      <c r="AA66" s="299" t="s">
        <v>91</v>
      </c>
      <c r="AB66" s="299" t="s">
        <v>91</v>
      </c>
    </row>
    <row r="67" ht="13.5" customHeight="1">
      <c r="A67" s="278">
        <f t="shared" si="4"/>
        <v>50</v>
      </c>
      <c r="B67" s="279" t="s">
        <v>163</v>
      </c>
      <c r="C67" s="279" t="s">
        <v>2533</v>
      </c>
      <c r="D67" s="279" t="str">
        <f>VLOOKUP(B67,'HECVAT - Full | Vendor Response'!A$3:D$319,4,FALSE)</f>
        <v>via AWS WAF https://aws.amazon.com/waf/</v>
      </c>
      <c r="E67" s="295" t="s">
        <v>91</v>
      </c>
      <c r="F67" s="295" t="s">
        <v>2534</v>
      </c>
      <c r="G67" s="295" t="s">
        <v>2535</v>
      </c>
      <c r="H67" s="300" t="s">
        <v>2536</v>
      </c>
      <c r="I67" s="300" t="s">
        <v>2537</v>
      </c>
      <c r="J67" s="296" t="str">
        <f t="shared" si="5"/>
        <v>TRUE</v>
      </c>
      <c r="K67" s="297">
        <v>1.0</v>
      </c>
      <c r="L67" s="296" t="s">
        <v>157</v>
      </c>
      <c r="M67" s="298" t="s">
        <v>78</v>
      </c>
      <c r="N67" s="298" t="str">
        <f>VLOOKUP(B67,'HECVAT - Full | Vendor Response'!A:E,3,FALSE)</f>
        <v>Yes</v>
      </c>
      <c r="O67" s="298" t="str">
        <f>IF(LEN(VLOOKUP(B67,'Analyst Report'!$A:$I,7,FALSE))= 0,"",VLOOKUP(B67,'Analyst Report'!$A:$I,7,FALSE))</f>
        <v/>
      </c>
      <c r="P67" s="298">
        <f t="shared" si="1"/>
        <v>1</v>
      </c>
      <c r="Q67" s="298">
        <v>25.0</v>
      </c>
      <c r="R67" s="298">
        <f>IF(LEN(VLOOKUP(B67,'Analyst Report'!$A$30:$I$287,9,FALSE))=0,VLOOKUP(B67,'Analyst Report'!$A$30:$I$287,8,FALSE),VLOOKUP(B67,'Analyst Report'!$A$30:$I$287,9,FALSE))</f>
        <v>25</v>
      </c>
      <c r="S67" s="298">
        <f t="shared" si="2"/>
        <v>25</v>
      </c>
      <c r="T67" s="298">
        <f t="shared" si="6"/>
        <v>25</v>
      </c>
      <c r="U67" s="299" t="s">
        <v>91</v>
      </c>
      <c r="V67" s="299" t="s">
        <v>91</v>
      </c>
      <c r="W67" s="299" t="s">
        <v>91</v>
      </c>
      <c r="X67" s="299" t="s">
        <v>91</v>
      </c>
      <c r="Y67" s="299" t="s">
        <v>91</v>
      </c>
      <c r="Z67" s="299" t="s">
        <v>91</v>
      </c>
      <c r="AA67" s="299" t="s">
        <v>91</v>
      </c>
      <c r="AB67" s="299" t="s">
        <v>91</v>
      </c>
    </row>
    <row r="68" ht="13.5" customHeight="1">
      <c r="A68" s="278">
        <f t="shared" si="4"/>
        <v>51</v>
      </c>
      <c r="B68" s="279" t="s">
        <v>165</v>
      </c>
      <c r="C68" s="279" t="s">
        <v>2538</v>
      </c>
      <c r="D68" s="279" t="str">
        <f>VLOOKUP(B68,'HECVAT - Full | Vendor Response'!A$3:D$319,4,TRUE)</f>
        <v>#N/A</v>
      </c>
      <c r="E68" s="295" t="s">
        <v>2539</v>
      </c>
      <c r="F68" s="295" t="s">
        <v>2343</v>
      </c>
      <c r="G68" s="295" t="s">
        <v>2540</v>
      </c>
      <c r="H68" s="300" t="s">
        <v>2541</v>
      </c>
      <c r="I68" s="300" t="s">
        <v>2542</v>
      </c>
      <c r="J68" s="296" t="str">
        <f t="shared" si="5"/>
        <v>FALSE</v>
      </c>
      <c r="K68" s="297">
        <v>1.0</v>
      </c>
      <c r="L68" s="296" t="s">
        <v>157</v>
      </c>
      <c r="M68" s="298" t="s">
        <v>78</v>
      </c>
      <c r="N68" s="298" t="str">
        <f>VLOOKUP(B68,'HECVAT - Full | Vendor Response'!A:E,3,FALSE)</f>
        <v>Yes</v>
      </c>
      <c r="O68" s="298" t="str">
        <f>IF(LEN(VLOOKUP(B68,'Analyst Report'!$A:$I,7,FALSE))= 0,"",VLOOKUP(B68,'Analyst Report'!$A:$I,7,FALSE))</f>
        <v/>
      </c>
      <c r="P68" s="298">
        <f t="shared" si="1"/>
        <v>1</v>
      </c>
      <c r="Q68" s="298">
        <v>20.0</v>
      </c>
      <c r="R68" s="298">
        <f>IF(LEN(VLOOKUP(B68,'Analyst Report'!$A$30:$I$287,9,FALSE))=0,VLOOKUP(B68,'Analyst Report'!$A$30:$I$287,8,FALSE),VLOOKUP(B68,'Analyst Report'!$A$30:$I$287,9,FALSE))</f>
        <v>20</v>
      </c>
      <c r="S68" s="298">
        <f t="shared" si="2"/>
        <v>20</v>
      </c>
      <c r="T68" s="298">
        <f t="shared" si="6"/>
        <v>20</v>
      </c>
      <c r="U68" s="299" t="s">
        <v>91</v>
      </c>
      <c r="V68" s="299" t="s">
        <v>91</v>
      </c>
      <c r="W68" s="299" t="s">
        <v>91</v>
      </c>
      <c r="X68" s="299" t="s">
        <v>91</v>
      </c>
      <c r="Y68" s="299" t="s">
        <v>91</v>
      </c>
      <c r="Z68" s="299" t="s">
        <v>91</v>
      </c>
      <c r="AA68" s="299" t="s">
        <v>91</v>
      </c>
      <c r="AB68" s="299" t="s">
        <v>91</v>
      </c>
    </row>
    <row r="69" ht="13.5" customHeight="1">
      <c r="A69" s="278">
        <f t="shared" si="4"/>
        <v>52</v>
      </c>
      <c r="B69" s="279" t="s">
        <v>167</v>
      </c>
      <c r="C69" s="279" t="s">
        <v>2543</v>
      </c>
      <c r="D69" s="279" t="str">
        <f>VLOOKUP(B69,'HECVAT - Full | Vendor Response'!A$3:D$319,4,TRUE)</f>
        <v>#N/A</v>
      </c>
      <c r="E69" s="295" t="s">
        <v>2544</v>
      </c>
      <c r="F69" s="295" t="s">
        <v>2545</v>
      </c>
      <c r="G69" s="295" t="s">
        <v>2546</v>
      </c>
      <c r="H69" s="300" t="s">
        <v>2547</v>
      </c>
      <c r="I69" s="300" t="s">
        <v>2548</v>
      </c>
      <c r="J69" s="296" t="str">
        <f t="shared" si="5"/>
        <v>TRUE</v>
      </c>
      <c r="K69" s="297">
        <v>1.0</v>
      </c>
      <c r="L69" s="296" t="s">
        <v>157</v>
      </c>
      <c r="M69" s="298" t="s">
        <v>78</v>
      </c>
      <c r="N69" s="298" t="str">
        <f>VLOOKUP(B69,'HECVAT - Full | Vendor Response'!A:E,3,FALSE)</f>
        <v>Yes</v>
      </c>
      <c r="O69" s="298" t="str">
        <f>IF(LEN(VLOOKUP(B69,'Analyst Report'!$A:$I,7,FALSE))= 0,"",VLOOKUP(B69,'Analyst Report'!$A:$I,7,FALSE))</f>
        <v/>
      </c>
      <c r="P69" s="298">
        <f t="shared" si="1"/>
        <v>1</v>
      </c>
      <c r="Q69" s="298">
        <v>25.0</v>
      </c>
      <c r="R69" s="298">
        <f>IF(LEN(VLOOKUP(B69,'Analyst Report'!$A$30:$I$287,9,FALSE))=0,VLOOKUP(B69,'Analyst Report'!$A$30:$I$287,8,FALSE),VLOOKUP(B69,'Analyst Report'!$A$30:$I$287,9,FALSE))</f>
        <v>25</v>
      </c>
      <c r="S69" s="298">
        <f t="shared" si="2"/>
        <v>25</v>
      </c>
      <c r="T69" s="298">
        <f t="shared" si="6"/>
        <v>25</v>
      </c>
      <c r="U69" s="299" t="s">
        <v>91</v>
      </c>
      <c r="V69" s="299" t="s">
        <v>91</v>
      </c>
      <c r="W69" s="299" t="s">
        <v>91</v>
      </c>
      <c r="X69" s="299" t="s">
        <v>91</v>
      </c>
      <c r="Y69" s="299" t="s">
        <v>91</v>
      </c>
      <c r="Z69" s="299" t="s">
        <v>91</v>
      </c>
      <c r="AA69" s="299" t="s">
        <v>91</v>
      </c>
      <c r="AB69" s="299" t="s">
        <v>91</v>
      </c>
    </row>
    <row r="70" ht="13.5" customHeight="1">
      <c r="A70" s="278">
        <f t="shared" si="4"/>
        <v>53</v>
      </c>
      <c r="B70" s="279" t="s">
        <v>169</v>
      </c>
      <c r="C70" s="279" t="s">
        <v>2549</v>
      </c>
      <c r="D70" s="279" t="str">
        <f>VLOOKUP(B70,'HECVAT - Full | Vendor Response'!A$3:D$319,4,TRUE)</f>
        <v>#N/A</v>
      </c>
      <c r="E70" s="295" t="s">
        <v>2550</v>
      </c>
      <c r="F70" s="295" t="s">
        <v>2551</v>
      </c>
      <c r="G70" s="295" t="s">
        <v>2552</v>
      </c>
      <c r="H70" s="300" t="s">
        <v>2553</v>
      </c>
      <c r="I70" s="300" t="s">
        <v>2554</v>
      </c>
      <c r="J70" s="296" t="str">
        <f t="shared" si="5"/>
        <v>FALSE</v>
      </c>
      <c r="K70" s="297">
        <f>IF((N70="N/A"),0,1)</f>
        <v>1</v>
      </c>
      <c r="L70" s="296" t="s">
        <v>157</v>
      </c>
      <c r="M70" s="298" t="s">
        <v>78</v>
      </c>
      <c r="N70" s="298" t="str">
        <f>VLOOKUP(B70,'HECVAT - Full | Vendor Response'!A:E,3,FALSE)</f>
        <v>Yes</v>
      </c>
      <c r="O70" s="298" t="str">
        <f>IF(LEN(VLOOKUP(B70,'Analyst Report'!$A:$I,7,FALSE))= 0,"",VLOOKUP(B70,'Analyst Report'!$A:$I,7,FALSE))</f>
        <v/>
      </c>
      <c r="P70" s="298">
        <f t="shared" si="1"/>
        <v>1</v>
      </c>
      <c r="Q70" s="298">
        <v>15.0</v>
      </c>
      <c r="R70" s="298">
        <f>IF(LEN(VLOOKUP(B70,'Analyst Report'!$A$30:$I$287,9,FALSE))=0,VLOOKUP(B70,'Analyst Report'!$A$30:$I$287,8,FALSE),VLOOKUP(B70,'Analyst Report'!$A$30:$I$287,9,FALSE))</f>
        <v>15</v>
      </c>
      <c r="S70" s="298">
        <f t="shared" si="2"/>
        <v>15</v>
      </c>
      <c r="T70" s="298">
        <f t="shared" si="6"/>
        <v>15</v>
      </c>
      <c r="U70" s="299" t="s">
        <v>91</v>
      </c>
      <c r="V70" s="299" t="s">
        <v>91</v>
      </c>
      <c r="W70" s="299" t="s">
        <v>91</v>
      </c>
      <c r="X70" s="299" t="s">
        <v>91</v>
      </c>
      <c r="Y70" s="299" t="s">
        <v>91</v>
      </c>
      <c r="Z70" s="299" t="s">
        <v>91</v>
      </c>
      <c r="AA70" s="299" t="s">
        <v>91</v>
      </c>
      <c r="AB70" s="299" t="s">
        <v>91</v>
      </c>
    </row>
    <row r="71" ht="13.5" customHeight="1">
      <c r="A71" s="278">
        <f t="shared" si="4"/>
        <v>54</v>
      </c>
      <c r="B71" s="279" t="s">
        <v>171</v>
      </c>
      <c r="C71" s="279" t="s">
        <v>2555</v>
      </c>
      <c r="D71" s="279" t="str">
        <f>VLOOKUP(B71,'HECVAT - Full | Vendor Response'!A$3:D$319,4,TRUE)</f>
        <v>#N/A</v>
      </c>
      <c r="E71" s="295" t="s">
        <v>91</v>
      </c>
      <c r="F71" s="295" t="s">
        <v>2556</v>
      </c>
      <c r="G71" s="295" t="s">
        <v>2557</v>
      </c>
      <c r="H71" s="300" t="s">
        <v>2558</v>
      </c>
      <c r="I71" s="300" t="s">
        <v>2559</v>
      </c>
      <c r="J71" s="296" t="str">
        <f t="shared" si="5"/>
        <v>TRUE</v>
      </c>
      <c r="K71" s="297">
        <v>1.0</v>
      </c>
      <c r="L71" s="296" t="s">
        <v>157</v>
      </c>
      <c r="M71" s="298" t="s">
        <v>76</v>
      </c>
      <c r="N71" s="298" t="str">
        <f>VLOOKUP(B71,'HECVAT - Full | Vendor Response'!A:E,3,FALSE)</f>
        <v>No</v>
      </c>
      <c r="O71" s="298" t="str">
        <f>IF(LEN(VLOOKUP(B71,'Analyst Report'!$A:$I,7,FALSE))= 0,"",VLOOKUP(B71,'Analyst Report'!$A:$I,7,FALSE))</f>
        <v/>
      </c>
      <c r="P71" s="298">
        <f t="shared" si="1"/>
        <v>1</v>
      </c>
      <c r="Q71" s="298">
        <v>25.0</v>
      </c>
      <c r="R71" s="298">
        <f>IF(LEN(VLOOKUP(B71,'Analyst Report'!$A$30:$I$287,9,FALSE))=0,VLOOKUP(B71,'Analyst Report'!$A$30:$I$287,8,FALSE),VLOOKUP(B71,'Analyst Report'!$A$30:$I$287,9,FALSE))</f>
        <v>25</v>
      </c>
      <c r="S71" s="298">
        <f t="shared" si="2"/>
        <v>25</v>
      </c>
      <c r="T71" s="298">
        <f t="shared" si="6"/>
        <v>25</v>
      </c>
      <c r="U71" s="299" t="s">
        <v>91</v>
      </c>
      <c r="V71" s="299" t="s">
        <v>91</v>
      </c>
      <c r="W71" s="299" t="s">
        <v>91</v>
      </c>
      <c r="X71" s="299" t="s">
        <v>91</v>
      </c>
      <c r="Y71" s="299" t="s">
        <v>91</v>
      </c>
      <c r="Z71" s="299" t="s">
        <v>91</v>
      </c>
      <c r="AA71" s="299" t="s">
        <v>91</v>
      </c>
      <c r="AB71" s="299" t="s">
        <v>91</v>
      </c>
    </row>
    <row r="72" ht="13.5" customHeight="1">
      <c r="A72" s="278">
        <f t="shared" si="4"/>
        <v>55</v>
      </c>
      <c r="B72" s="279" t="s">
        <v>173</v>
      </c>
      <c r="C72" s="279" t="s">
        <v>2560</v>
      </c>
      <c r="D72" s="279" t="str">
        <f>VLOOKUP(B72,'HECVAT - Full | Vendor Response'!A$3:D$319,4,TRUE)</f>
        <v>#N/A</v>
      </c>
      <c r="E72" s="295" t="s">
        <v>91</v>
      </c>
      <c r="F72" s="295" t="s">
        <v>2561</v>
      </c>
      <c r="G72" s="295" t="s">
        <v>2562</v>
      </c>
      <c r="H72" s="300" t="s">
        <v>2563</v>
      </c>
      <c r="I72" s="300" t="s">
        <v>2564</v>
      </c>
      <c r="J72" s="296" t="str">
        <f t="shared" si="5"/>
        <v>TRUE</v>
      </c>
      <c r="K72" s="297">
        <v>1.0</v>
      </c>
      <c r="L72" s="296" t="s">
        <v>157</v>
      </c>
      <c r="M72" s="298" t="s">
        <v>78</v>
      </c>
      <c r="N72" s="298" t="str">
        <f>VLOOKUP(B72,'HECVAT - Full | Vendor Response'!A:E,3,FALSE)</f>
        <v>Yes</v>
      </c>
      <c r="O72" s="298" t="str">
        <f>IF(LEN(VLOOKUP(B72,'Analyst Report'!$A:$I,7,FALSE))= 0,"",VLOOKUP(B72,'Analyst Report'!$A:$I,7,FALSE))</f>
        <v/>
      </c>
      <c r="P72" s="298">
        <f t="shared" si="1"/>
        <v>1</v>
      </c>
      <c r="Q72" s="298">
        <v>40.0</v>
      </c>
      <c r="R72" s="298">
        <f>IF(LEN(VLOOKUP(B72,'Analyst Report'!$A$30:$I$287,9,FALSE))=0,VLOOKUP(B72,'Analyst Report'!$A$30:$I$287,8,FALSE),VLOOKUP(B72,'Analyst Report'!$A$30:$I$287,9,FALSE))</f>
        <v>40</v>
      </c>
      <c r="S72" s="298">
        <f t="shared" si="2"/>
        <v>40</v>
      </c>
      <c r="T72" s="298">
        <f t="shared" si="6"/>
        <v>40</v>
      </c>
      <c r="U72" s="299" t="s">
        <v>91</v>
      </c>
      <c r="V72" s="299" t="s">
        <v>91</v>
      </c>
      <c r="W72" s="299" t="s">
        <v>91</v>
      </c>
      <c r="X72" s="299" t="s">
        <v>91</v>
      </c>
      <c r="Y72" s="299" t="s">
        <v>91</v>
      </c>
      <c r="Z72" s="299" t="s">
        <v>91</v>
      </c>
      <c r="AA72" s="299" t="s">
        <v>91</v>
      </c>
      <c r="AB72" s="299" t="s">
        <v>91</v>
      </c>
    </row>
    <row r="73" ht="13.5" customHeight="1">
      <c r="A73" s="278">
        <f t="shared" si="4"/>
        <v>56</v>
      </c>
      <c r="B73" s="279" t="s">
        <v>175</v>
      </c>
      <c r="C73" s="279" t="s">
        <v>2565</v>
      </c>
      <c r="D73" s="279" t="str">
        <f>VLOOKUP(B73,'HECVAT - Full | Vendor Response'!A$3:D$319,4,TRUE)</f>
        <v>#N/A</v>
      </c>
      <c r="E73" s="295" t="s">
        <v>91</v>
      </c>
      <c r="F73" s="295" t="s">
        <v>2566</v>
      </c>
      <c r="G73" s="295" t="s">
        <v>2567</v>
      </c>
      <c r="H73" s="300" t="s">
        <v>2568</v>
      </c>
      <c r="I73" s="300" t="s">
        <v>2569</v>
      </c>
      <c r="J73" s="296" t="str">
        <f t="shared" si="5"/>
        <v>FALSE</v>
      </c>
      <c r="K73" s="297">
        <v>1.0</v>
      </c>
      <c r="L73" s="296" t="s">
        <v>157</v>
      </c>
      <c r="M73" s="298" t="s">
        <v>78</v>
      </c>
      <c r="N73" s="298" t="str">
        <f>VLOOKUP(B73,'HECVAT - Full | Vendor Response'!A:E,3,FALSE)</f>
        <v>Yes</v>
      </c>
      <c r="O73" s="298" t="str">
        <f>IF(LEN(VLOOKUP(B73,'Analyst Report'!$A:$I,7,FALSE))= 0,"",VLOOKUP(B73,'Analyst Report'!$A:$I,7,FALSE))</f>
        <v/>
      </c>
      <c r="P73" s="298">
        <f t="shared" si="1"/>
        <v>1</v>
      </c>
      <c r="Q73" s="298">
        <v>10.0</v>
      </c>
      <c r="R73" s="298">
        <f>IF(LEN(VLOOKUP(B73,'Analyst Report'!$A$30:$I$287,9,FALSE))=0,VLOOKUP(B73,'Analyst Report'!$A$30:$I$287,8,FALSE),VLOOKUP(B73,'Analyst Report'!$A$30:$I$287,9,FALSE))</f>
        <v>10</v>
      </c>
      <c r="S73" s="298">
        <f t="shared" si="2"/>
        <v>10</v>
      </c>
      <c r="T73" s="298">
        <f t="shared" si="6"/>
        <v>10</v>
      </c>
      <c r="U73" s="299" t="s">
        <v>91</v>
      </c>
      <c r="V73" s="299" t="s">
        <v>91</v>
      </c>
      <c r="W73" s="299" t="s">
        <v>91</v>
      </c>
      <c r="X73" s="299" t="s">
        <v>91</v>
      </c>
      <c r="Y73" s="299" t="s">
        <v>91</v>
      </c>
      <c r="Z73" s="299" t="s">
        <v>91</v>
      </c>
      <c r="AA73" s="299" t="s">
        <v>91</v>
      </c>
      <c r="AB73" s="299" t="s">
        <v>91</v>
      </c>
    </row>
    <row r="74" ht="13.5" customHeight="1">
      <c r="A74" s="278">
        <f t="shared" si="4"/>
        <v>57</v>
      </c>
      <c r="B74" s="279" t="s">
        <v>177</v>
      </c>
      <c r="C74" s="279" t="s">
        <v>2570</v>
      </c>
      <c r="D74" s="279" t="str">
        <f>VLOOKUP(B74,'HECVAT - Full | Vendor Response'!A$3:D$319,4,TRUE)</f>
        <v>#N/A</v>
      </c>
      <c r="E74" s="295" t="s">
        <v>91</v>
      </c>
      <c r="F74" s="295" t="s">
        <v>2571</v>
      </c>
      <c r="G74" s="295" t="s">
        <v>2572</v>
      </c>
      <c r="H74" s="300" t="s">
        <v>2573</v>
      </c>
      <c r="I74" s="300" t="s">
        <v>2574</v>
      </c>
      <c r="J74" s="296" t="str">
        <f t="shared" si="5"/>
        <v>FALSE</v>
      </c>
      <c r="K74" s="297">
        <v>1.0</v>
      </c>
      <c r="L74" s="296" t="s">
        <v>386</v>
      </c>
      <c r="M74" s="298" t="s">
        <v>78</v>
      </c>
      <c r="N74" s="298" t="str">
        <f>VLOOKUP(B74,'HECVAT - Full | Vendor Response'!A:E,3,FALSE)</f>
        <v>Yes</v>
      </c>
      <c r="O74" s="298" t="str">
        <f>IF(LEN(VLOOKUP(B74,'Analyst Report'!$A:$I,7,FALSE))= 0,"",VLOOKUP(B74,'Analyst Report'!$A:$I,7,FALSE))</f>
        <v/>
      </c>
      <c r="P74" s="298">
        <f t="shared" si="1"/>
        <v>1</v>
      </c>
      <c r="Q74" s="298">
        <v>20.0</v>
      </c>
      <c r="R74" s="298">
        <f>IF(LEN(VLOOKUP(B74,'Analyst Report'!$A$30:$I$287,9,FALSE))=0,VLOOKUP(B74,'Analyst Report'!$A$30:$I$287,8,FALSE),VLOOKUP(B74,'Analyst Report'!$A$30:$I$287,9,FALSE))</f>
        <v>20</v>
      </c>
      <c r="S74" s="298">
        <f t="shared" si="2"/>
        <v>20</v>
      </c>
      <c r="T74" s="298">
        <f t="shared" si="6"/>
        <v>20</v>
      </c>
      <c r="U74" s="299" t="s">
        <v>91</v>
      </c>
      <c r="V74" s="299" t="s">
        <v>91</v>
      </c>
      <c r="W74" s="299" t="s">
        <v>91</v>
      </c>
      <c r="X74" s="299" t="s">
        <v>91</v>
      </c>
      <c r="Y74" s="299" t="s">
        <v>91</v>
      </c>
      <c r="Z74" s="299" t="s">
        <v>91</v>
      </c>
      <c r="AA74" s="299" t="s">
        <v>91</v>
      </c>
      <c r="AB74" s="299" t="s">
        <v>91</v>
      </c>
    </row>
    <row r="75" ht="13.5" customHeight="1">
      <c r="A75" s="278">
        <f t="shared" si="4"/>
        <v>58</v>
      </c>
      <c r="B75" s="279" t="s">
        <v>179</v>
      </c>
      <c r="C75" s="279" t="s">
        <v>2575</v>
      </c>
      <c r="D75" s="279" t="str">
        <f>VLOOKUP(B75,'HECVAT - Full | Vendor Response'!A$3:D$319,4,TRUE)</f>
        <v>#N/A</v>
      </c>
      <c r="E75" s="295" t="s">
        <v>91</v>
      </c>
      <c r="F75" s="295" t="s">
        <v>2576</v>
      </c>
      <c r="G75" s="295" t="s">
        <v>2577</v>
      </c>
      <c r="H75" s="300" t="s">
        <v>2573</v>
      </c>
      <c r="I75" s="300" t="s">
        <v>2574</v>
      </c>
      <c r="J75" s="296" t="str">
        <f t="shared" si="5"/>
        <v>FALSE</v>
      </c>
      <c r="K75" s="297">
        <v>1.0</v>
      </c>
      <c r="L75" s="296" t="s">
        <v>386</v>
      </c>
      <c r="M75" s="298" t="s">
        <v>78</v>
      </c>
      <c r="N75" s="298" t="str">
        <f>VLOOKUP(B75,'HECVAT - Full | Vendor Response'!A:E,3,FALSE)</f>
        <v>Yes</v>
      </c>
      <c r="O75" s="298" t="str">
        <f>IF(LEN(VLOOKUP(B75,'Analyst Report'!$A:$I,7,FALSE))= 0,"",VLOOKUP(B75,'Analyst Report'!$A:$I,7,FALSE))</f>
        <v/>
      </c>
      <c r="P75" s="298">
        <f t="shared" si="1"/>
        <v>1</v>
      </c>
      <c r="Q75" s="298">
        <v>20.0</v>
      </c>
      <c r="R75" s="298">
        <f>IF(LEN(VLOOKUP(B75,'Analyst Report'!$A$30:$I$287,9,FALSE))=0,VLOOKUP(B75,'Analyst Report'!$A$30:$I$287,8,FALSE),VLOOKUP(B75,'Analyst Report'!$A$30:$I$287,9,FALSE))</f>
        <v>20</v>
      </c>
      <c r="S75" s="298">
        <f t="shared" si="2"/>
        <v>20</v>
      </c>
      <c r="T75" s="298">
        <f t="shared" si="6"/>
        <v>20</v>
      </c>
      <c r="U75" s="299" t="s">
        <v>91</v>
      </c>
      <c r="V75" s="299" t="s">
        <v>91</v>
      </c>
      <c r="W75" s="299" t="s">
        <v>91</v>
      </c>
      <c r="X75" s="299" t="s">
        <v>91</v>
      </c>
      <c r="Y75" s="299" t="s">
        <v>91</v>
      </c>
      <c r="Z75" s="299" t="s">
        <v>91</v>
      </c>
      <c r="AA75" s="299" t="s">
        <v>91</v>
      </c>
      <c r="AB75" s="299" t="s">
        <v>91</v>
      </c>
    </row>
    <row r="76" ht="13.5" customHeight="1">
      <c r="A76" s="278">
        <f t="shared" si="4"/>
        <v>59</v>
      </c>
      <c r="B76" s="279" t="s">
        <v>181</v>
      </c>
      <c r="C76" s="279" t="s">
        <v>2578</v>
      </c>
      <c r="D76" s="279" t="str">
        <f>VLOOKUP(B76,'HECVAT - Full | Vendor Response'!A$3:D$319,4,TRUE)</f>
        <v>#N/A</v>
      </c>
      <c r="E76" s="295" t="s">
        <v>91</v>
      </c>
      <c r="F76" s="295" t="s">
        <v>2579</v>
      </c>
      <c r="G76" s="295" t="s">
        <v>2580</v>
      </c>
      <c r="H76" s="300" t="s">
        <v>2581</v>
      </c>
      <c r="I76" s="300" t="s">
        <v>2582</v>
      </c>
      <c r="J76" s="296" t="str">
        <f t="shared" si="5"/>
        <v>TRUE</v>
      </c>
      <c r="K76" s="297">
        <v>1.0</v>
      </c>
      <c r="L76" s="296" t="s">
        <v>386</v>
      </c>
      <c r="M76" s="298" t="s">
        <v>78</v>
      </c>
      <c r="N76" s="298" t="str">
        <f>VLOOKUP(B76,'HECVAT - Full | Vendor Response'!A:E,3,FALSE)</f>
        <v>Yes</v>
      </c>
      <c r="O76" s="298" t="str">
        <f>IF(LEN(VLOOKUP(B76,'Analyst Report'!$A:$I,7,FALSE))= 0,"",VLOOKUP(B76,'Analyst Report'!$A:$I,7,FALSE))</f>
        <v/>
      </c>
      <c r="P76" s="298">
        <f t="shared" si="1"/>
        <v>1</v>
      </c>
      <c r="Q76" s="298">
        <v>25.0</v>
      </c>
      <c r="R76" s="298">
        <f>IF(LEN(VLOOKUP(B76,'Analyst Report'!$A$30:$I$287,9,FALSE))=0,VLOOKUP(B76,'Analyst Report'!$A$30:$I$287,8,FALSE),VLOOKUP(B76,'Analyst Report'!$A$30:$I$287,9,FALSE))</f>
        <v>25</v>
      </c>
      <c r="S76" s="298">
        <f t="shared" si="2"/>
        <v>25</v>
      </c>
      <c r="T76" s="298">
        <f t="shared" si="6"/>
        <v>25</v>
      </c>
      <c r="U76" s="299" t="s">
        <v>91</v>
      </c>
      <c r="V76" s="299" t="s">
        <v>91</v>
      </c>
      <c r="W76" s="299" t="s">
        <v>91</v>
      </c>
      <c r="X76" s="299" t="s">
        <v>91</v>
      </c>
      <c r="Y76" s="299" t="s">
        <v>91</v>
      </c>
      <c r="Z76" s="299" t="s">
        <v>91</v>
      </c>
      <c r="AA76" s="299" t="s">
        <v>91</v>
      </c>
      <c r="AB76" s="299" t="s">
        <v>91</v>
      </c>
    </row>
    <row r="77" ht="13.5" customHeight="1">
      <c r="A77" s="278">
        <f t="shared" si="4"/>
        <v>60</v>
      </c>
      <c r="B77" s="279" t="s">
        <v>183</v>
      </c>
      <c r="C77" s="279" t="s">
        <v>2583</v>
      </c>
      <c r="D77" s="279" t="str">
        <f>VLOOKUP(B77,'HECVAT - Full | Vendor Response'!A$3:D$319,4,TRUE)</f>
        <v>#N/A</v>
      </c>
      <c r="E77" s="295" t="s">
        <v>91</v>
      </c>
      <c r="F77" s="295" t="s">
        <v>2584</v>
      </c>
      <c r="G77" s="295" t="s">
        <v>2585</v>
      </c>
      <c r="H77" s="300" t="s">
        <v>2586</v>
      </c>
      <c r="I77" s="300" t="s">
        <v>2587</v>
      </c>
      <c r="J77" s="296" t="str">
        <f t="shared" si="5"/>
        <v>TRUE</v>
      </c>
      <c r="K77" s="297">
        <v>1.0</v>
      </c>
      <c r="L77" s="296" t="s">
        <v>386</v>
      </c>
      <c r="M77" s="298" t="s">
        <v>78</v>
      </c>
      <c r="N77" s="298" t="str">
        <f>VLOOKUP(B77,'HECVAT - Full | Vendor Response'!A:E,3,FALSE)</f>
        <v>Yes</v>
      </c>
      <c r="O77" s="298" t="str">
        <f>IF(LEN(VLOOKUP(B77,'Analyst Report'!$A:$I,7,FALSE))= 0,"",VLOOKUP(B77,'Analyst Report'!$A:$I,7,FALSE))</f>
        <v/>
      </c>
      <c r="P77" s="298">
        <f t="shared" si="1"/>
        <v>1</v>
      </c>
      <c r="Q77" s="298">
        <v>25.0</v>
      </c>
      <c r="R77" s="298">
        <f>IF(LEN(VLOOKUP(B77,'Analyst Report'!$A$30:$I$287,9,FALSE))=0,VLOOKUP(B77,'Analyst Report'!$A$30:$I$287,8,FALSE),VLOOKUP(B77,'Analyst Report'!$A$30:$I$287,9,FALSE))</f>
        <v>25</v>
      </c>
      <c r="S77" s="298">
        <f t="shared" si="2"/>
        <v>25</v>
      </c>
      <c r="T77" s="298">
        <f t="shared" si="6"/>
        <v>25</v>
      </c>
      <c r="U77" s="299" t="s">
        <v>91</v>
      </c>
      <c r="V77" s="299" t="s">
        <v>91</v>
      </c>
      <c r="W77" s="299" t="s">
        <v>91</v>
      </c>
      <c r="X77" s="299" t="s">
        <v>91</v>
      </c>
      <c r="Y77" s="299" t="s">
        <v>91</v>
      </c>
      <c r="Z77" s="299" t="s">
        <v>91</v>
      </c>
      <c r="AA77" s="299" t="s">
        <v>91</v>
      </c>
      <c r="AB77" s="299" t="s">
        <v>91</v>
      </c>
    </row>
    <row r="78" ht="13.5" customHeight="1">
      <c r="A78" s="278">
        <f t="shared" si="4"/>
        <v>61</v>
      </c>
      <c r="B78" s="279" t="s">
        <v>186</v>
      </c>
      <c r="C78" s="279" t="s">
        <v>2588</v>
      </c>
      <c r="D78" s="294" t="str">
        <f>VLOOKUP(B78,'HECVAT - Full | Vendor Response'!A$3:D$319,4,FALSE)</f>
        <v>Users authenticate through the Learning Management System (LMS), LMS authentication needed for user and admin</v>
      </c>
      <c r="E78" s="295" t="s">
        <v>2589</v>
      </c>
      <c r="F78" s="295" t="s">
        <v>2590</v>
      </c>
      <c r="G78" s="295" t="s">
        <v>2591</v>
      </c>
      <c r="H78" s="300" t="s">
        <v>2592</v>
      </c>
      <c r="I78" s="300" t="s">
        <v>2593</v>
      </c>
      <c r="J78" s="296" t="str">
        <f t="shared" si="5"/>
        <v>TRUE</v>
      </c>
      <c r="K78" s="297">
        <v>1.0</v>
      </c>
      <c r="L78" s="296" t="s">
        <v>185</v>
      </c>
      <c r="M78" s="298">
        <v>1.0</v>
      </c>
      <c r="N78" s="298" t="str">
        <f>LEFT(VLOOKUP(B78,'HECVAT - Full | Vendor Response'!A:E,3,FALSE),1)</f>
        <v>1</v>
      </c>
      <c r="O78" s="298" t="str">
        <f>IF(LEN(VLOOKUP(B78,'Analyst Report'!$A:$I,7,FALSE))= 0,"",VLOOKUP(B78,'Analyst Report'!$A:$I,7,FALSE))</f>
        <v/>
      </c>
      <c r="P78" s="298">
        <f t="shared" si="1"/>
        <v>1</v>
      </c>
      <c r="Q78" s="298">
        <v>25.0</v>
      </c>
      <c r="R78" s="298">
        <f>IF(LEN(VLOOKUP(B78,'Analyst Report'!$A$30:$I$287,9,FALSE))=0,VLOOKUP(B78,'Analyst Report'!$A$30:$I$287,8,FALSE),VLOOKUP(B78,'Analyst Report'!$A$30:$I$287,9,FALSE))</f>
        <v>25</v>
      </c>
      <c r="S78" s="298">
        <f t="shared" si="2"/>
        <v>25</v>
      </c>
      <c r="T78" s="298">
        <f t="shared" si="6"/>
        <v>25</v>
      </c>
      <c r="U78" s="299" t="s">
        <v>91</v>
      </c>
      <c r="V78" s="299" t="s">
        <v>91</v>
      </c>
      <c r="W78" s="299" t="s">
        <v>91</v>
      </c>
      <c r="X78" s="299" t="s">
        <v>91</v>
      </c>
      <c r="Y78" s="299" t="s">
        <v>91</v>
      </c>
      <c r="Z78" s="299" t="s">
        <v>91</v>
      </c>
      <c r="AA78" s="299" t="s">
        <v>91</v>
      </c>
      <c r="AB78" s="299" t="s">
        <v>91</v>
      </c>
    </row>
    <row r="79" ht="13.5" customHeight="1">
      <c r="A79" s="278">
        <f t="shared" si="4"/>
        <v>62</v>
      </c>
      <c r="B79" s="279" t="s">
        <v>189</v>
      </c>
      <c r="C79" s="279" t="s">
        <v>2594</v>
      </c>
      <c r="D79" s="294" t="str">
        <f>VLOOKUP(B79,'HECVAT - Full | Vendor Response'!A$3:D$319,4,FALSE)</f>
        <v>Via the LMS authentication</v>
      </c>
      <c r="E79" s="295" t="s">
        <v>91</v>
      </c>
      <c r="F79" s="295" t="s">
        <v>2595</v>
      </c>
      <c r="G79" s="295" t="s">
        <v>2596</v>
      </c>
      <c r="H79" s="300" t="s">
        <v>2597</v>
      </c>
      <c r="I79" s="300" t="s">
        <v>2598</v>
      </c>
      <c r="J79" s="296" t="str">
        <f t="shared" si="5"/>
        <v>TRUE</v>
      </c>
      <c r="K79" s="297">
        <v>1.0</v>
      </c>
      <c r="L79" s="296" t="s">
        <v>185</v>
      </c>
      <c r="M79" s="298">
        <v>1.0</v>
      </c>
      <c r="N79" s="298" t="str">
        <f>LEFT(VLOOKUP(B79,'HECVAT - Full | Vendor Response'!A:E,3,FALSE),1)</f>
        <v>1</v>
      </c>
      <c r="O79" s="298" t="str">
        <f>IF(LEN(VLOOKUP(B79,'Analyst Report'!$A:$I,7,FALSE))= 0,"",VLOOKUP(B79,'Analyst Report'!$A:$I,7,FALSE))</f>
        <v/>
      </c>
      <c r="P79" s="298">
        <f t="shared" si="1"/>
        <v>1</v>
      </c>
      <c r="Q79" s="298">
        <v>25.0</v>
      </c>
      <c r="R79" s="298">
        <f>IF(LEN(VLOOKUP(B79,'Analyst Report'!$A$30:$I$287,9,FALSE))=0,VLOOKUP(B79,'Analyst Report'!$A$30:$I$287,8,FALSE),VLOOKUP(B79,'Analyst Report'!$A$30:$I$287,9,FALSE))</f>
        <v>25</v>
      </c>
      <c r="S79" s="298">
        <f t="shared" si="2"/>
        <v>25</v>
      </c>
      <c r="T79" s="298">
        <f t="shared" si="6"/>
        <v>25</v>
      </c>
      <c r="U79" s="299" t="s">
        <v>91</v>
      </c>
      <c r="V79" s="299" t="s">
        <v>91</v>
      </c>
      <c r="W79" s="299" t="s">
        <v>91</v>
      </c>
      <c r="X79" s="299" t="s">
        <v>91</v>
      </c>
      <c r="Y79" s="299" t="s">
        <v>91</v>
      </c>
      <c r="Z79" s="299" t="s">
        <v>91</v>
      </c>
      <c r="AA79" s="299" t="s">
        <v>91</v>
      </c>
      <c r="AB79" s="299" t="s">
        <v>91</v>
      </c>
    </row>
    <row r="80" ht="13.5" customHeight="1">
      <c r="A80" s="278">
        <f t="shared" si="4"/>
        <v>63</v>
      </c>
      <c r="B80" s="279" t="s">
        <v>191</v>
      </c>
      <c r="C80" s="279" t="s">
        <v>2599</v>
      </c>
      <c r="D80" s="279" t="str">
        <f>VLOOKUP(B80,'HECVAT - Full | Vendor Response'!A$3:D$319,4,FALSE)</f>
        <v>For Attendance LTI, user authentication is done directly through the REST API requests to the LMS. In the Qwickly Dashboard, we don't have these requirements but are open to implementing them.</v>
      </c>
      <c r="E80" s="295" t="s">
        <v>91</v>
      </c>
      <c r="F80" s="295" t="s">
        <v>2600</v>
      </c>
      <c r="G80" s="295" t="s">
        <v>2601</v>
      </c>
      <c r="H80" s="300" t="s">
        <v>2602</v>
      </c>
      <c r="I80" s="300" t="s">
        <v>2603</v>
      </c>
      <c r="J80" s="296" t="str">
        <f t="shared" si="5"/>
        <v>FALSE</v>
      </c>
      <c r="K80" s="297">
        <f t="shared" ref="K80:K83" si="7">IF(OR(N$79="1",N$79="3"),1,0)</f>
        <v>1</v>
      </c>
      <c r="L80" s="296" t="s">
        <v>185</v>
      </c>
      <c r="M80" s="298" t="s">
        <v>78</v>
      </c>
      <c r="N80" s="298" t="str">
        <f>VLOOKUP(B80,'HECVAT - Full | Vendor Response'!A:E,3,FALSE)</f>
        <v>Yes</v>
      </c>
      <c r="O80" s="298" t="str">
        <f>IF(LEN(VLOOKUP(B80,'Analyst Report'!$A:$I,7,FALSE))= 0,"",VLOOKUP(B80,'Analyst Report'!$A:$I,7,FALSE))</f>
        <v/>
      </c>
      <c r="P80" s="298">
        <f t="shared" si="1"/>
        <v>1</v>
      </c>
      <c r="Q80" s="298">
        <v>20.0</v>
      </c>
      <c r="R80" s="298">
        <f>IF(LEN(VLOOKUP(B80,'Analyst Report'!$A$30:$I$287,9,FALSE))=0,VLOOKUP(B80,'Analyst Report'!$A$30:$I$287,8,FALSE),VLOOKUP(B80,'Analyst Report'!$A$30:$I$287,9,FALSE))</f>
        <v>20</v>
      </c>
      <c r="S80" s="298">
        <f t="shared" si="2"/>
        <v>20</v>
      </c>
      <c r="T80" s="298">
        <f t="shared" si="6"/>
        <v>20</v>
      </c>
      <c r="U80" s="299" t="s">
        <v>91</v>
      </c>
      <c r="V80" s="299" t="s">
        <v>91</v>
      </c>
      <c r="W80" s="299" t="s">
        <v>91</v>
      </c>
      <c r="X80" s="299" t="s">
        <v>91</v>
      </c>
      <c r="Y80" s="299" t="s">
        <v>91</v>
      </c>
      <c r="Z80" s="299" t="s">
        <v>91</v>
      </c>
      <c r="AA80" s="299" t="s">
        <v>91</v>
      </c>
      <c r="AB80" s="299" t="s">
        <v>91</v>
      </c>
    </row>
    <row r="81" ht="13.5" customHeight="1">
      <c r="A81" s="278">
        <f t="shared" si="4"/>
        <v>64</v>
      </c>
      <c r="B81" s="279" t="s">
        <v>193</v>
      </c>
      <c r="C81" s="279" t="s">
        <v>2604</v>
      </c>
      <c r="D81" s="279" t="str">
        <f>VLOOKUP(B81,'HECVAT - Full | Vendor Response'!A$3:D$319,4,FALSE)</f>
        <v>As needed, but a function of the LMS auth login controlled by the institution</v>
      </c>
      <c r="E81" s="295" t="s">
        <v>91</v>
      </c>
      <c r="F81" s="295" t="s">
        <v>2605</v>
      </c>
      <c r="G81" s="295" t="s">
        <v>2606</v>
      </c>
      <c r="H81" s="300" t="s">
        <v>2607</v>
      </c>
      <c r="I81" s="300" t="s">
        <v>2608</v>
      </c>
      <c r="J81" s="296" t="str">
        <f t="shared" si="5"/>
        <v>TRUE</v>
      </c>
      <c r="K81" s="297">
        <f t="shared" si="7"/>
        <v>1</v>
      </c>
      <c r="L81" s="296" t="s">
        <v>185</v>
      </c>
      <c r="M81" s="298" t="s">
        <v>78</v>
      </c>
      <c r="N81" s="298" t="str">
        <f>VLOOKUP(B81,'HECVAT - Full | Vendor Response'!A:E,3,FALSE)</f>
        <v>Yes</v>
      </c>
      <c r="O81" s="298" t="str">
        <f>IF(LEN(VLOOKUP(B81,'Analyst Report'!$A:$I,7,FALSE))= 0,"",VLOOKUP(B81,'Analyst Report'!$A:$I,7,FALSE))</f>
        <v/>
      </c>
      <c r="P81" s="298">
        <f t="shared" si="1"/>
        <v>1</v>
      </c>
      <c r="Q81" s="298">
        <v>40.0</v>
      </c>
      <c r="R81" s="298">
        <f>IF(LEN(VLOOKUP(B81,'Analyst Report'!$A$30:$I$287,9,FALSE))=0,VLOOKUP(B81,'Analyst Report'!$A$30:$I$287,8,FALSE),VLOOKUP(B81,'Analyst Report'!$A$30:$I$287,9,FALSE))</f>
        <v>40</v>
      </c>
      <c r="S81" s="298">
        <f t="shared" si="2"/>
        <v>40</v>
      </c>
      <c r="T81" s="298">
        <f t="shared" si="6"/>
        <v>40</v>
      </c>
      <c r="U81" s="299" t="s">
        <v>91</v>
      </c>
      <c r="V81" s="299" t="s">
        <v>91</v>
      </c>
      <c r="W81" s="299" t="s">
        <v>91</v>
      </c>
      <c r="X81" s="299" t="s">
        <v>91</v>
      </c>
      <c r="Y81" s="299" t="s">
        <v>91</v>
      </c>
      <c r="Z81" s="299" t="s">
        <v>91</v>
      </c>
      <c r="AA81" s="299" t="s">
        <v>91</v>
      </c>
      <c r="AB81" s="299" t="s">
        <v>91</v>
      </c>
    </row>
    <row r="82" ht="13.5" customHeight="1">
      <c r="A82" s="278">
        <f t="shared" si="4"/>
        <v>65</v>
      </c>
      <c r="B82" s="279" t="s">
        <v>195</v>
      </c>
      <c r="C82" s="279" t="s">
        <v>2609</v>
      </c>
      <c r="D82" s="279" t="str">
        <f>VLOOKUP(B82,'HECVAT - Full | Vendor Response'!A$3:D$319,4,FALSE)</f>
        <v>Authentication is done via the LMS and enforced there by the institution</v>
      </c>
      <c r="E82" s="295" t="s">
        <v>91</v>
      </c>
      <c r="F82" s="295" t="s">
        <v>91</v>
      </c>
      <c r="G82" s="295" t="s">
        <v>2610</v>
      </c>
      <c r="H82" s="300" t="s">
        <v>2607</v>
      </c>
      <c r="I82" s="300" t="s">
        <v>2611</v>
      </c>
      <c r="J82" s="296" t="str">
        <f t="shared" si="5"/>
        <v>TRUE</v>
      </c>
      <c r="K82" s="297">
        <f t="shared" si="7"/>
        <v>1</v>
      </c>
      <c r="L82" s="296" t="s">
        <v>185</v>
      </c>
      <c r="M82" s="298" t="s">
        <v>76</v>
      </c>
      <c r="N82" s="298" t="str">
        <f>VLOOKUP(B82,'HECVAT - Full | Vendor Response'!A:E,3,FALSE)</f>
        <v>Yes</v>
      </c>
      <c r="O82" s="298" t="str">
        <f>IF(LEN(VLOOKUP(B82,'Analyst Report'!$A:$I,7,FALSE))= 0,"",VLOOKUP(B82,'Analyst Report'!$A:$I,7,FALSE))</f>
        <v/>
      </c>
      <c r="P82" s="298">
        <f t="shared" si="1"/>
        <v>0</v>
      </c>
      <c r="Q82" s="298">
        <v>40.0</v>
      </c>
      <c r="R82" s="298">
        <f>IF(LEN(VLOOKUP(B82,'Analyst Report'!$A$30:$I$287,9,FALSE))=0,VLOOKUP(B82,'Analyst Report'!$A$30:$I$287,8,FALSE),VLOOKUP(B82,'Analyst Report'!$A$30:$I$287,9,FALSE))</f>
        <v>40</v>
      </c>
      <c r="S82" s="298">
        <f t="shared" si="2"/>
        <v>40</v>
      </c>
      <c r="T82" s="298">
        <f t="shared" si="6"/>
        <v>0</v>
      </c>
      <c r="U82" s="299" t="s">
        <v>91</v>
      </c>
      <c r="V82" s="299" t="s">
        <v>91</v>
      </c>
      <c r="W82" s="299" t="s">
        <v>91</v>
      </c>
      <c r="X82" s="299" t="s">
        <v>91</v>
      </c>
      <c r="Y82" s="299" t="s">
        <v>91</v>
      </c>
      <c r="Z82" s="299" t="s">
        <v>91</v>
      </c>
      <c r="AA82" s="299" t="s">
        <v>91</v>
      </c>
      <c r="AB82" s="299" t="s">
        <v>91</v>
      </c>
    </row>
    <row r="83" ht="13.5" customHeight="1">
      <c r="A83" s="278">
        <f t="shared" si="4"/>
        <v>66</v>
      </c>
      <c r="B83" s="279" t="s">
        <v>197</v>
      </c>
      <c r="C83" s="279" t="s">
        <v>2612</v>
      </c>
      <c r="D83" s="294" t="str">
        <f>VLOOKUP(B83,'HECVAT - Full | Vendor Response'!A$3:D$319,4,FALSE)</f>
        <v>Via the LMS and institutional requirements</v>
      </c>
      <c r="E83" s="295" t="s">
        <v>91</v>
      </c>
      <c r="F83" s="295" t="s">
        <v>2613</v>
      </c>
      <c r="G83" s="295" t="s">
        <v>2614</v>
      </c>
      <c r="H83" s="300" t="s">
        <v>2615</v>
      </c>
      <c r="I83" s="300" t="s">
        <v>2616</v>
      </c>
      <c r="J83" s="296" t="str">
        <f t="shared" si="5"/>
        <v>TRUE</v>
      </c>
      <c r="K83" s="297">
        <f t="shared" si="7"/>
        <v>1</v>
      </c>
      <c r="L83" s="296" t="s">
        <v>185</v>
      </c>
      <c r="M83" s="298" t="s">
        <v>78</v>
      </c>
      <c r="N83" s="298" t="str">
        <f>VLOOKUP(B83,'HECVAT - Full | Vendor Response'!A:E,3,FALSE)</f>
        <v>Yes</v>
      </c>
      <c r="O83" s="298" t="str">
        <f>IF(LEN(VLOOKUP(B83,'Analyst Report'!$A:$I,7,FALSE))= 0,"",VLOOKUP(B83,'Analyst Report'!$A:$I,7,FALSE))</f>
        <v/>
      </c>
      <c r="P83" s="298">
        <f t="shared" si="1"/>
        <v>1</v>
      </c>
      <c r="Q83" s="298">
        <v>25.0</v>
      </c>
      <c r="R83" s="298">
        <f>IF(LEN(VLOOKUP(B83,'Analyst Report'!$A$30:$I$287,9,FALSE))=0,VLOOKUP(B83,'Analyst Report'!$A$30:$I$287,8,FALSE),VLOOKUP(B83,'Analyst Report'!$A$30:$I$287,9,FALSE))</f>
        <v>25</v>
      </c>
      <c r="S83" s="298">
        <f t="shared" si="2"/>
        <v>25</v>
      </c>
      <c r="T83" s="298">
        <f t="shared" si="6"/>
        <v>25</v>
      </c>
      <c r="U83" s="299" t="s">
        <v>91</v>
      </c>
      <c r="V83" s="299" t="s">
        <v>91</v>
      </c>
      <c r="W83" s="299" t="s">
        <v>91</v>
      </c>
      <c r="X83" s="299" t="s">
        <v>91</v>
      </c>
      <c r="Y83" s="299" t="s">
        <v>91</v>
      </c>
      <c r="Z83" s="299" t="s">
        <v>91</v>
      </c>
      <c r="AA83" s="299" t="s">
        <v>91</v>
      </c>
      <c r="AB83" s="299" t="s">
        <v>91</v>
      </c>
    </row>
    <row r="84" ht="13.5" customHeight="1">
      <c r="A84" s="278">
        <f t="shared" si="4"/>
        <v>67</v>
      </c>
      <c r="B84" s="279" t="s">
        <v>199</v>
      </c>
      <c r="C84" s="279" t="s">
        <v>2617</v>
      </c>
      <c r="D84" s="294" t="str">
        <f>VLOOKUP(B84,'HECVAT - Full | Vendor Response'!A$3:D$319,4,FALSE)</f>
        <v>1EdTech</v>
      </c>
      <c r="E84" s="295" t="s">
        <v>91</v>
      </c>
      <c r="F84" s="295" t="s">
        <v>2618</v>
      </c>
      <c r="G84" s="295" t="s">
        <v>2619</v>
      </c>
      <c r="H84" s="300" t="s">
        <v>2620</v>
      </c>
      <c r="I84" s="300" t="s">
        <v>2621</v>
      </c>
      <c r="J84" s="296" t="str">
        <f t="shared" si="5"/>
        <v>TRUE</v>
      </c>
      <c r="K84" s="297">
        <f>IF(OR(N$78="1",N$78="3"),1,0)</f>
        <v>1</v>
      </c>
      <c r="L84" s="296" t="s">
        <v>185</v>
      </c>
      <c r="M84" s="298" t="s">
        <v>78</v>
      </c>
      <c r="N84" s="298" t="str">
        <f>VLOOKUP(B84,'HECVAT - Full | Vendor Response'!A:E,3,FALSE)</f>
        <v>Yes</v>
      </c>
      <c r="O84" s="298" t="str">
        <f>IF(LEN(VLOOKUP(B84,'Analyst Report'!$A:$I,7,FALSE))= 0,"",VLOOKUP(B84,'Analyst Report'!$A:$I,7,FALSE))</f>
        <v/>
      </c>
      <c r="P84" s="298">
        <f t="shared" si="1"/>
        <v>1</v>
      </c>
      <c r="Q84" s="298">
        <v>40.0</v>
      </c>
      <c r="R84" s="298">
        <f>IF(LEN(VLOOKUP(B84,'Analyst Report'!$A$30:$I$287,9,FALSE))=0,VLOOKUP(B84,'Analyst Report'!$A$30:$I$287,8,FALSE),VLOOKUP(B84,'Analyst Report'!$A$30:$I$287,9,FALSE))</f>
        <v>40</v>
      </c>
      <c r="S84" s="298">
        <f t="shared" si="2"/>
        <v>40</v>
      </c>
      <c r="T84" s="298">
        <f t="shared" si="6"/>
        <v>40</v>
      </c>
      <c r="U84" s="299" t="s">
        <v>91</v>
      </c>
      <c r="V84" s="299" t="s">
        <v>91</v>
      </c>
      <c r="W84" s="299" t="s">
        <v>91</v>
      </c>
      <c r="X84" s="299" t="s">
        <v>91</v>
      </c>
      <c r="Y84" s="299" t="s">
        <v>91</v>
      </c>
      <c r="Z84" s="299" t="s">
        <v>91</v>
      </c>
      <c r="AA84" s="299" t="s">
        <v>91</v>
      </c>
      <c r="AB84" s="299" t="s">
        <v>91</v>
      </c>
    </row>
    <row r="85" ht="13.5" customHeight="1">
      <c r="A85" s="278">
        <f t="shared" si="4"/>
        <v>68</v>
      </c>
      <c r="B85" s="279" t="s">
        <v>201</v>
      </c>
      <c r="C85" s="279" t="s">
        <v>2622</v>
      </c>
      <c r="D85" s="294" t="str">
        <f>VLOOKUP(B85,'HECVAT - Full | Vendor Response'!A$3:D$319,4,FALSE)</f>
        <v>Learning Management System (LMS) auth only</v>
      </c>
      <c r="E85" s="295" t="s">
        <v>91</v>
      </c>
      <c r="F85" s="295" t="s">
        <v>2623</v>
      </c>
      <c r="G85" s="295" t="s">
        <v>2624</v>
      </c>
      <c r="H85" s="300" t="s">
        <v>2592</v>
      </c>
      <c r="I85" s="300" t="s">
        <v>2625</v>
      </c>
      <c r="J85" s="296" t="str">
        <f t="shared" si="5"/>
        <v>FALSE</v>
      </c>
      <c r="K85" s="297">
        <v>1.0</v>
      </c>
      <c r="L85" s="296" t="s">
        <v>185</v>
      </c>
      <c r="M85" s="298" t="s">
        <v>78</v>
      </c>
      <c r="N85" s="298" t="str">
        <f>VLOOKUP(B85,'HECVAT - Full | Vendor Response'!A:E,3,FALSE)</f>
        <v>Yes</v>
      </c>
      <c r="O85" s="298" t="str">
        <f>IF(LEN(VLOOKUP(B85,'Analyst Report'!$A:$I,7,FALSE))= 0,"",VLOOKUP(B85,'Analyst Report'!$A:$I,7,FALSE))</f>
        <v/>
      </c>
      <c r="P85" s="298">
        <f t="shared" si="1"/>
        <v>1</v>
      </c>
      <c r="Q85" s="298">
        <v>20.0</v>
      </c>
      <c r="R85" s="298">
        <f>IF(LEN(VLOOKUP(B85,'Analyst Report'!$A$30:$I$287,9,FALSE))=0,VLOOKUP(B85,'Analyst Report'!$A$30:$I$287,8,FALSE),VLOOKUP(B85,'Analyst Report'!$A$30:$I$287,9,FALSE))</f>
        <v>20</v>
      </c>
      <c r="S85" s="298">
        <f t="shared" si="2"/>
        <v>20</v>
      </c>
      <c r="T85" s="298">
        <f t="shared" si="6"/>
        <v>20</v>
      </c>
      <c r="U85" s="299" t="s">
        <v>91</v>
      </c>
      <c r="V85" s="299" t="s">
        <v>91</v>
      </c>
      <c r="W85" s="299" t="s">
        <v>91</v>
      </c>
      <c r="X85" s="299" t="s">
        <v>91</v>
      </c>
      <c r="Y85" s="299" t="s">
        <v>91</v>
      </c>
      <c r="Z85" s="299" t="s">
        <v>91</v>
      </c>
      <c r="AA85" s="299" t="s">
        <v>91</v>
      </c>
      <c r="AB85" s="299" t="s">
        <v>91</v>
      </c>
    </row>
    <row r="86" ht="13.5" customHeight="1">
      <c r="A86" s="278">
        <f t="shared" si="4"/>
        <v>69</v>
      </c>
      <c r="B86" s="279" t="s">
        <v>203</v>
      </c>
      <c r="C86" s="279" t="s">
        <v>2626</v>
      </c>
      <c r="D86" s="294" t="str">
        <f>VLOOKUP(B86,'HECVAT - Full | Vendor Response'!A$3:D$319,4,FALSE)</f>
        <v>OIDC for LTI 1.3</v>
      </c>
      <c r="E86" s="295" t="s">
        <v>2627</v>
      </c>
      <c r="F86" s="295" t="s">
        <v>2628</v>
      </c>
      <c r="G86" s="295" t="s">
        <v>2629</v>
      </c>
      <c r="H86" s="300" t="s">
        <v>2592</v>
      </c>
      <c r="I86" s="300" t="s">
        <v>2593</v>
      </c>
      <c r="J86" s="296" t="str">
        <f t="shared" si="5"/>
        <v>FALSE</v>
      </c>
      <c r="K86" s="297">
        <f>IF(OR(N$78="1",N$78="3"),1,0)</f>
        <v>1</v>
      </c>
      <c r="L86" s="296" t="s">
        <v>185</v>
      </c>
      <c r="M86" s="298" t="s">
        <v>78</v>
      </c>
      <c r="N86" s="298" t="str">
        <f>VLOOKUP(B86,'HECVAT - Full | Vendor Response'!A:E,3,FALSE)</f>
        <v>Yes</v>
      </c>
      <c r="O86" s="298" t="str">
        <f>IF(LEN(VLOOKUP(B86,'Analyst Report'!$A:$I,7,FALSE))= 0,"",VLOOKUP(B86,'Analyst Report'!$A:$I,7,FALSE))</f>
        <v/>
      </c>
      <c r="P86" s="298">
        <f t="shared" si="1"/>
        <v>1</v>
      </c>
      <c r="Q86" s="298">
        <v>15.0</v>
      </c>
      <c r="R86" s="298">
        <f>IF(LEN(VLOOKUP(B86,'Analyst Report'!$A$30:$I$287,9,FALSE))=0,VLOOKUP(B86,'Analyst Report'!$A$30:$I$287,8,FALSE),VLOOKUP(B86,'Analyst Report'!$A$30:$I$287,9,FALSE))</f>
        <v>15</v>
      </c>
      <c r="S86" s="298">
        <f t="shared" si="2"/>
        <v>15</v>
      </c>
      <c r="T86" s="298">
        <f t="shared" si="6"/>
        <v>15</v>
      </c>
      <c r="U86" s="299" t="s">
        <v>91</v>
      </c>
      <c r="V86" s="299" t="s">
        <v>91</v>
      </c>
      <c r="W86" s="299" t="s">
        <v>91</v>
      </c>
      <c r="X86" s="299" t="s">
        <v>91</v>
      </c>
      <c r="Y86" s="299" t="s">
        <v>91</v>
      </c>
      <c r="Z86" s="299" t="s">
        <v>91</v>
      </c>
      <c r="AA86" s="299" t="s">
        <v>91</v>
      </c>
      <c r="AB86" s="299" t="s">
        <v>91</v>
      </c>
    </row>
    <row r="87" ht="13.5" customHeight="1">
      <c r="A87" s="278">
        <f t="shared" si="4"/>
        <v>70</v>
      </c>
      <c r="B87" s="279" t="s">
        <v>205</v>
      </c>
      <c r="C87" s="279" t="s">
        <v>2630</v>
      </c>
      <c r="D87" s="294" t="str">
        <f>VLOOKUP(B87,'HECVAT - Full | Vendor Response'!A$3:D$319,4,FALSE)</f>
        <v/>
      </c>
      <c r="E87" s="295" t="s">
        <v>91</v>
      </c>
      <c r="F87" s="295" t="s">
        <v>2631</v>
      </c>
      <c r="G87" s="295" t="s">
        <v>91</v>
      </c>
      <c r="H87" s="300" t="s">
        <v>2632</v>
      </c>
      <c r="I87" s="300" t="s">
        <v>2633</v>
      </c>
      <c r="J87" s="296" t="str">
        <f t="shared" si="5"/>
        <v>FALSE</v>
      </c>
      <c r="K87" s="297">
        <v>1.0</v>
      </c>
      <c r="L87" s="296" t="s">
        <v>185</v>
      </c>
      <c r="M87" s="298" t="s">
        <v>78</v>
      </c>
      <c r="N87" s="298" t="str">
        <f>VLOOKUP(B87,'HECVAT - Full | Vendor Response'!A:E,3,FALSE)</f>
        <v>Yes</v>
      </c>
      <c r="O87" s="298" t="str">
        <f>IF(LEN(VLOOKUP(B87,'Analyst Report'!$A:$I,7,FALSE))= 0,"",VLOOKUP(B87,'Analyst Report'!$A:$I,7,FALSE))</f>
        <v/>
      </c>
      <c r="P87" s="298">
        <f t="shared" si="1"/>
        <v>1</v>
      </c>
      <c r="Q87" s="298">
        <v>15.0</v>
      </c>
      <c r="R87" s="298">
        <f>IF(LEN(VLOOKUP(B87,'Analyst Report'!$A$30:$I$287,9,FALSE))=0,VLOOKUP(B87,'Analyst Report'!$A$30:$I$287,8,FALSE),VLOOKUP(B87,'Analyst Report'!$A$30:$I$287,9,FALSE))</f>
        <v>15</v>
      </c>
      <c r="S87" s="298">
        <f t="shared" si="2"/>
        <v>15</v>
      </c>
      <c r="T87" s="298">
        <f t="shared" si="6"/>
        <v>15</v>
      </c>
      <c r="U87" s="299" t="s">
        <v>91</v>
      </c>
      <c r="V87" s="299" t="s">
        <v>91</v>
      </c>
      <c r="W87" s="299" t="s">
        <v>91</v>
      </c>
      <c r="X87" s="299" t="s">
        <v>91</v>
      </c>
      <c r="Y87" s="299" t="s">
        <v>91</v>
      </c>
      <c r="Z87" s="299" t="s">
        <v>91</v>
      </c>
      <c r="AA87" s="299" t="s">
        <v>91</v>
      </c>
      <c r="AB87" s="299" t="s">
        <v>91</v>
      </c>
    </row>
    <row r="88" ht="13.5" customHeight="1">
      <c r="A88" s="278">
        <f t="shared" si="4"/>
        <v>71</v>
      </c>
      <c r="B88" s="279" t="s">
        <v>206</v>
      </c>
      <c r="C88" s="279" t="s">
        <v>2634</v>
      </c>
      <c r="D88" s="294" t="str">
        <f>VLOOKUP(B88,'HECVAT - Full | Vendor Response'!A$3:D$319,4,FALSE)</f>
        <v>Not applicable, Product uses standard LTI 1.3 for mapping identity</v>
      </c>
      <c r="E88" s="295" t="s">
        <v>91</v>
      </c>
      <c r="F88" s="295" t="s">
        <v>2635</v>
      </c>
      <c r="G88" s="295" t="s">
        <v>91</v>
      </c>
      <c r="H88" s="300" t="s">
        <v>2632</v>
      </c>
      <c r="I88" s="300" t="s">
        <v>2636</v>
      </c>
      <c r="J88" s="296" t="str">
        <f t="shared" si="5"/>
        <v>FALSE</v>
      </c>
      <c r="K88" s="297">
        <f>IF(OR(N$78="1",N$78="3"),1,0)</f>
        <v>1</v>
      </c>
      <c r="L88" s="296" t="s">
        <v>185</v>
      </c>
      <c r="M88" s="298" t="s">
        <v>78</v>
      </c>
      <c r="N88" s="302" t="str">
        <f>VLOOKUP(B88,'HECVAT - Full | Vendor Response'!A:E,3,FALSE)</f>
        <v>No</v>
      </c>
      <c r="O88" s="298" t="str">
        <f>IF(LEN(VLOOKUP(B88,'Analyst Report'!$A:$I,7,FALSE))= 0,"",VLOOKUP(B88,'Analyst Report'!$A:$I,7,FALSE))</f>
        <v/>
      </c>
      <c r="P88" s="298">
        <f t="shared" si="1"/>
        <v>0</v>
      </c>
      <c r="Q88" s="298">
        <v>20.0</v>
      </c>
      <c r="R88" s="298">
        <f>IF(LEN(VLOOKUP(B88,'Analyst Report'!$A$30:$I$287,9,FALSE))=0,VLOOKUP(B88,'Analyst Report'!$A$30:$I$287,8,FALSE),VLOOKUP(B88,'Analyst Report'!$A$30:$I$287,9,FALSE))</f>
        <v>20</v>
      </c>
      <c r="S88" s="298">
        <f t="shared" si="2"/>
        <v>20</v>
      </c>
      <c r="T88" s="298">
        <f t="shared" si="6"/>
        <v>0</v>
      </c>
      <c r="U88" s="299" t="s">
        <v>91</v>
      </c>
      <c r="V88" s="299" t="s">
        <v>91</v>
      </c>
      <c r="W88" s="299" t="s">
        <v>91</v>
      </c>
      <c r="X88" s="299" t="s">
        <v>91</v>
      </c>
      <c r="Y88" s="299" t="s">
        <v>91</v>
      </c>
      <c r="Z88" s="299" t="s">
        <v>91</v>
      </c>
      <c r="AA88" s="299" t="s">
        <v>91</v>
      </c>
      <c r="AB88" s="299" t="s">
        <v>91</v>
      </c>
    </row>
    <row r="89" ht="13.5" customHeight="1">
      <c r="A89" s="278">
        <f t="shared" si="4"/>
        <v>72</v>
      </c>
      <c r="B89" s="279" t="s">
        <v>208</v>
      </c>
      <c r="C89" s="279" t="s">
        <v>2637</v>
      </c>
      <c r="D89" s="294" t="str">
        <f>VLOOKUP(B89,'HECVAT - Full | Vendor Response'!A$3:D$319,4,FALSE)</f>
        <v>Qwickly utlizes the institutions LMS for access. Any MFA is done via the institution's LMS</v>
      </c>
      <c r="E89" s="295" t="s">
        <v>91</v>
      </c>
      <c r="F89" s="295" t="s">
        <v>2638</v>
      </c>
      <c r="G89" s="295" t="s">
        <v>2639</v>
      </c>
      <c r="H89" s="300" t="s">
        <v>2640</v>
      </c>
      <c r="I89" s="300" t="s">
        <v>2641</v>
      </c>
      <c r="J89" s="296" t="str">
        <f t="shared" si="5"/>
        <v>FALSE</v>
      </c>
      <c r="K89" s="297">
        <f>IF(N$78="2",1,0)</f>
        <v>0</v>
      </c>
      <c r="L89" s="296" t="s">
        <v>185</v>
      </c>
      <c r="M89" s="298" t="s">
        <v>76</v>
      </c>
      <c r="N89" s="302" t="str">
        <f>VLOOKUP(B89,'HECVAT - Full | Vendor Response'!A:E,3,FALSE)</f>
        <v>Yes</v>
      </c>
      <c r="O89" s="298" t="str">
        <f>IF(LEN(VLOOKUP(B89,'Analyst Report'!$A:$I,7,FALSE))= 0,"",VLOOKUP(B89,'Analyst Report'!$A:$I,7,FALSE))</f>
        <v/>
      </c>
      <c r="P89" s="298">
        <f t="shared" si="1"/>
        <v>0</v>
      </c>
      <c r="Q89" s="298">
        <v>15.0</v>
      </c>
      <c r="R89" s="298">
        <f>IF(LEN(VLOOKUP(B89,'Analyst Report'!$A$30:$I$287,9,FALSE))=0,VLOOKUP(B89,'Analyst Report'!$A$30:$I$287,8,FALSE),VLOOKUP(B89,'Analyst Report'!$A$30:$I$287,9,FALSE))</f>
        <v>15</v>
      </c>
      <c r="S89" s="298">
        <f t="shared" si="2"/>
        <v>0</v>
      </c>
      <c r="T89" s="298">
        <f t="shared" si="6"/>
        <v>0</v>
      </c>
      <c r="U89" s="299" t="s">
        <v>91</v>
      </c>
      <c r="V89" s="299" t="s">
        <v>91</v>
      </c>
      <c r="W89" s="299" t="s">
        <v>91</v>
      </c>
      <c r="X89" s="299" t="s">
        <v>91</v>
      </c>
      <c r="Y89" s="299" t="s">
        <v>91</v>
      </c>
      <c r="Z89" s="299" t="s">
        <v>91</v>
      </c>
      <c r="AA89" s="299" t="s">
        <v>91</v>
      </c>
      <c r="AB89" s="299" t="s">
        <v>91</v>
      </c>
    </row>
    <row r="90" ht="91.5" customHeight="1">
      <c r="A90" s="278">
        <f t="shared" si="4"/>
        <v>73</v>
      </c>
      <c r="B90" s="279" t="s">
        <v>210</v>
      </c>
      <c r="C90" s="279" t="s">
        <v>2642</v>
      </c>
      <c r="D90" s="294" t="str">
        <f>VLOOKUP(B90,'HECVAT - Full | Vendor Response'!A$3:D$319,4,FALSE)</f>
        <v>The product uses the inherited session time validation from the LMS</v>
      </c>
      <c r="E90" s="295" t="s">
        <v>91</v>
      </c>
      <c r="F90" s="295" t="s">
        <v>2643</v>
      </c>
      <c r="G90" s="295" t="s">
        <v>2644</v>
      </c>
      <c r="H90" s="300" t="s">
        <v>2645</v>
      </c>
      <c r="I90" s="300" t="s">
        <v>2646</v>
      </c>
      <c r="J90" s="296" t="str">
        <f t="shared" si="5"/>
        <v>FALSE</v>
      </c>
      <c r="K90" s="297">
        <v>1.0</v>
      </c>
      <c r="L90" s="296" t="s">
        <v>185</v>
      </c>
      <c r="M90" s="298" t="s">
        <v>78</v>
      </c>
      <c r="N90" s="302" t="str">
        <f>VLOOKUP(B90,'HECVAT - Full | Vendor Response'!A:E,3,FALSE)</f>
        <v>Yes</v>
      </c>
      <c r="O90" s="298" t="str">
        <f>IF(LEN(VLOOKUP(B90,'Analyst Report'!$A:$I,7,FALSE))= 0,"",VLOOKUP(B90,'Analyst Report'!$A:$I,7,FALSE))</f>
        <v/>
      </c>
      <c r="P90" s="298">
        <f t="shared" si="1"/>
        <v>1</v>
      </c>
      <c r="Q90" s="298">
        <v>15.0</v>
      </c>
      <c r="R90" s="298">
        <f>IF(LEN(VLOOKUP(B90,'Analyst Report'!$A$30:$I$287,9,FALSE))=0,VLOOKUP(B90,'Analyst Report'!$A$30:$I$287,8,FALSE),VLOOKUP(B90,'Analyst Report'!$A$30:$I$287,9,FALSE))</f>
        <v>15</v>
      </c>
      <c r="S90" s="298">
        <f t="shared" si="2"/>
        <v>15</v>
      </c>
      <c r="T90" s="298">
        <f t="shared" si="6"/>
        <v>15</v>
      </c>
      <c r="U90" s="299" t="s">
        <v>91</v>
      </c>
      <c r="V90" s="299" t="s">
        <v>91</v>
      </c>
      <c r="W90" s="299" t="s">
        <v>91</v>
      </c>
      <c r="X90" s="299" t="s">
        <v>91</v>
      </c>
      <c r="Y90" s="299" t="s">
        <v>91</v>
      </c>
      <c r="Z90" s="299" t="s">
        <v>91</v>
      </c>
      <c r="AA90" s="299" t="s">
        <v>91</v>
      </c>
      <c r="AB90" s="299" t="s">
        <v>91</v>
      </c>
    </row>
    <row r="91" ht="13.5" customHeight="1">
      <c r="A91" s="278">
        <f t="shared" si="4"/>
        <v>74</v>
      </c>
      <c r="B91" s="279" t="s">
        <v>212</v>
      </c>
      <c r="C91" s="279" t="s">
        <v>2647</v>
      </c>
      <c r="D91" s="294" t="str">
        <f>VLOOKUP(B91,'HECVAT - Full | Vendor Response'!A$3:D$319,4,FALSE)</f>
        <v/>
      </c>
      <c r="E91" s="295" t="s">
        <v>91</v>
      </c>
      <c r="F91" s="295" t="s">
        <v>91</v>
      </c>
      <c r="G91" s="295" t="s">
        <v>2648</v>
      </c>
      <c r="H91" s="300" t="s">
        <v>2649</v>
      </c>
      <c r="I91" s="300" t="s">
        <v>2650</v>
      </c>
      <c r="J91" s="296" t="str">
        <f t="shared" si="5"/>
        <v>TRUE</v>
      </c>
      <c r="K91" s="297">
        <v>1.0</v>
      </c>
      <c r="L91" s="296" t="s">
        <v>185</v>
      </c>
      <c r="M91" s="298" t="s">
        <v>76</v>
      </c>
      <c r="N91" s="302" t="str">
        <f>VLOOKUP(B91,'HECVAT - Full | Vendor Response'!A:E,3,FALSE)</f>
        <v>No</v>
      </c>
      <c r="O91" s="298" t="str">
        <f>IF(LEN(VLOOKUP(B91,'Analyst Report'!$A:$I,7,FALSE))= 0,"",VLOOKUP(B91,'Analyst Report'!$A:$I,7,FALSE))</f>
        <v/>
      </c>
      <c r="P91" s="298">
        <f t="shared" si="1"/>
        <v>1</v>
      </c>
      <c r="Q91" s="298">
        <v>25.0</v>
      </c>
      <c r="R91" s="298">
        <f>IF(LEN(VLOOKUP(B91,'Analyst Report'!$A$30:$I$287,9,FALSE))=0,VLOOKUP(B91,'Analyst Report'!$A$30:$I$287,8,FALSE),VLOOKUP(B91,'Analyst Report'!$A$30:$I$287,9,FALSE))</f>
        <v>25</v>
      </c>
      <c r="S91" s="298">
        <f t="shared" si="2"/>
        <v>25</v>
      </c>
      <c r="T91" s="298">
        <f t="shared" si="6"/>
        <v>25</v>
      </c>
      <c r="U91" s="299" t="s">
        <v>91</v>
      </c>
      <c r="V91" s="299" t="s">
        <v>91</v>
      </c>
      <c r="W91" s="299" t="s">
        <v>91</v>
      </c>
      <c r="X91" s="299" t="s">
        <v>91</v>
      </c>
      <c r="Y91" s="299" t="s">
        <v>91</v>
      </c>
      <c r="Z91" s="299" t="s">
        <v>91</v>
      </c>
      <c r="AA91" s="299" t="s">
        <v>91</v>
      </c>
      <c r="AB91" s="299" t="s">
        <v>91</v>
      </c>
    </row>
    <row r="92" ht="13.5" customHeight="1">
      <c r="A92" s="278">
        <f t="shared" si="4"/>
        <v>75</v>
      </c>
      <c r="B92" s="279" t="s">
        <v>213</v>
      </c>
      <c r="C92" s="279" t="s">
        <v>2651</v>
      </c>
      <c r="D92" s="294" t="str">
        <f>VLOOKUP(B92,'HECVAT - Full | Vendor Response'!A$3:D$319,4,FALSE)</f>
        <v/>
      </c>
      <c r="E92" s="295" t="s">
        <v>91</v>
      </c>
      <c r="F92" s="295" t="s">
        <v>91</v>
      </c>
      <c r="G92" s="295" t="s">
        <v>2652</v>
      </c>
      <c r="H92" s="300" t="s">
        <v>2653</v>
      </c>
      <c r="I92" s="300" t="s">
        <v>2654</v>
      </c>
      <c r="J92" s="296" t="str">
        <f t="shared" si="5"/>
        <v>TRUE</v>
      </c>
      <c r="K92" s="297">
        <v>1.0</v>
      </c>
      <c r="L92" s="296" t="s">
        <v>185</v>
      </c>
      <c r="M92" s="298" t="s">
        <v>76</v>
      </c>
      <c r="N92" s="302" t="str">
        <f>VLOOKUP(B92,'HECVAT - Full | Vendor Response'!A:E,3,FALSE)</f>
        <v>No</v>
      </c>
      <c r="O92" s="298" t="str">
        <f>IF(LEN(VLOOKUP(B92,'Analyst Report'!$A:$I,7,FALSE))= 0,"",VLOOKUP(B92,'Analyst Report'!$A:$I,7,FALSE))</f>
        <v/>
      </c>
      <c r="P92" s="298">
        <f t="shared" si="1"/>
        <v>1</v>
      </c>
      <c r="Q92" s="298">
        <v>25.0</v>
      </c>
      <c r="R92" s="298">
        <f>IF(LEN(VLOOKUP(B92,'Analyst Report'!$A$30:$I$287,9,FALSE))=0,VLOOKUP(B92,'Analyst Report'!$A$30:$I$287,8,FALSE),VLOOKUP(B92,'Analyst Report'!$A$30:$I$287,9,FALSE))</f>
        <v>25</v>
      </c>
      <c r="S92" s="298">
        <f t="shared" si="2"/>
        <v>25</v>
      </c>
      <c r="T92" s="298">
        <f t="shared" si="6"/>
        <v>25</v>
      </c>
      <c r="U92" s="299" t="s">
        <v>91</v>
      </c>
      <c r="V92" s="299" t="s">
        <v>91</v>
      </c>
      <c r="W92" s="299" t="s">
        <v>91</v>
      </c>
      <c r="X92" s="299" t="s">
        <v>91</v>
      </c>
      <c r="Y92" s="299" t="s">
        <v>91</v>
      </c>
      <c r="Z92" s="299" t="s">
        <v>91</v>
      </c>
      <c r="AA92" s="299" t="s">
        <v>91</v>
      </c>
      <c r="AB92" s="299" t="s">
        <v>91</v>
      </c>
    </row>
    <row r="93" ht="210.75" customHeight="1">
      <c r="A93" s="278">
        <f t="shared" si="4"/>
        <v>76</v>
      </c>
      <c r="B93" s="279" t="s">
        <v>214</v>
      </c>
      <c r="C93" s="279" t="s">
        <v>2655</v>
      </c>
      <c r="D93" s="294" t="str">
        <f>VLOOKUP(B93,'HECVAT - Full | Vendor Response'!A$3:D$319,4,FALSE)</f>
        <v>We do not have plans to support any directory integration, all auth is done via the institution's LMS</v>
      </c>
      <c r="E93" s="295" t="s">
        <v>91</v>
      </c>
      <c r="F93" s="295" t="s">
        <v>2656</v>
      </c>
      <c r="G93" s="295" t="s">
        <v>2657</v>
      </c>
      <c r="H93" s="300" t="s">
        <v>2658</v>
      </c>
      <c r="I93" s="300" t="s">
        <v>2659</v>
      </c>
      <c r="J93" s="296" t="str">
        <f t="shared" si="5"/>
        <v>FALSE</v>
      </c>
      <c r="K93" s="297">
        <v>1.0</v>
      </c>
      <c r="L93" s="296" t="s">
        <v>185</v>
      </c>
      <c r="M93" s="298" t="s">
        <v>78</v>
      </c>
      <c r="N93" s="302" t="str">
        <f>VLOOKUP(B93,'HECVAT - Full | Vendor Response'!A:E,3,FALSE)</f>
        <v>No</v>
      </c>
      <c r="O93" s="298" t="str">
        <f>IF(LEN(VLOOKUP(B93,'Analyst Report'!$A:$I,7,FALSE))= 0,"",VLOOKUP(B93,'Analyst Report'!$A:$I,7,FALSE))</f>
        <v/>
      </c>
      <c r="P93" s="298">
        <f t="shared" si="1"/>
        <v>0</v>
      </c>
      <c r="Q93" s="298">
        <v>20.0</v>
      </c>
      <c r="R93" s="298">
        <f>IF(LEN(VLOOKUP(B93,'Analyst Report'!$A$30:$I$287,9,FALSE))=0,VLOOKUP(B93,'Analyst Report'!$A$30:$I$287,8,FALSE),VLOOKUP(B93,'Analyst Report'!$A$30:$I$287,9,FALSE))</f>
        <v>20</v>
      </c>
      <c r="S93" s="298">
        <f t="shared" si="2"/>
        <v>20</v>
      </c>
      <c r="T93" s="298">
        <f t="shared" si="6"/>
        <v>0</v>
      </c>
      <c r="U93" s="299" t="s">
        <v>91</v>
      </c>
      <c r="V93" s="299" t="s">
        <v>91</v>
      </c>
      <c r="W93" s="299" t="s">
        <v>91</v>
      </c>
      <c r="X93" s="299" t="s">
        <v>91</v>
      </c>
      <c r="Y93" s="299" t="s">
        <v>91</v>
      </c>
      <c r="Z93" s="299" t="s">
        <v>91</v>
      </c>
      <c r="AA93" s="299" t="s">
        <v>91</v>
      </c>
      <c r="AB93" s="299" t="s">
        <v>91</v>
      </c>
    </row>
    <row r="94" ht="13.5" customHeight="1">
      <c r="A94" s="278">
        <f t="shared" si="4"/>
        <v>77</v>
      </c>
      <c r="B94" s="279" t="s">
        <v>216</v>
      </c>
      <c r="C94" s="279" t="s">
        <v>2660</v>
      </c>
      <c r="D94" s="294" t="str">
        <f>VLOOKUP(B94,'HECVAT - Full | Vendor Response'!A$3:D$319,4,FALSE)</f>
        <v/>
      </c>
      <c r="E94" s="295" t="s">
        <v>91</v>
      </c>
      <c r="F94" s="295" t="s">
        <v>2661</v>
      </c>
      <c r="G94" s="295" t="s">
        <v>91</v>
      </c>
      <c r="H94" s="300" t="s">
        <v>2662</v>
      </c>
      <c r="I94" s="300" t="s">
        <v>2663</v>
      </c>
      <c r="J94" s="296" t="str">
        <f t="shared" si="5"/>
        <v>TRUE</v>
      </c>
      <c r="K94" s="297">
        <v>1.0</v>
      </c>
      <c r="L94" s="296" t="s">
        <v>185</v>
      </c>
      <c r="M94" s="298" t="s">
        <v>78</v>
      </c>
      <c r="N94" s="298" t="str">
        <f>VLOOKUP(B94,'HECVAT - Full | Vendor Response'!A:E,3,FALSE)</f>
        <v>Yes</v>
      </c>
      <c r="O94" s="298" t="str">
        <f>IF(LEN(VLOOKUP(B94,'Analyst Report'!$A:$I,7,FALSE))= 0,"",VLOOKUP(B94,'Analyst Report'!$A:$I,7,FALSE))</f>
        <v/>
      </c>
      <c r="P94" s="298">
        <f t="shared" si="1"/>
        <v>1</v>
      </c>
      <c r="Q94" s="298">
        <v>25.0</v>
      </c>
      <c r="R94" s="298">
        <f>IF(LEN(VLOOKUP(B94,'Analyst Report'!$A$30:$I$287,9,FALSE))=0,VLOOKUP(B94,'Analyst Report'!$A$30:$I$287,8,FALSE),VLOOKUP(B94,'Analyst Report'!$A$30:$I$287,9,FALSE))</f>
        <v>25</v>
      </c>
      <c r="S94" s="298">
        <f t="shared" si="2"/>
        <v>25</v>
      </c>
      <c r="T94" s="298">
        <f t="shared" si="6"/>
        <v>25</v>
      </c>
      <c r="U94" s="299" t="s">
        <v>91</v>
      </c>
      <c r="V94" s="299" t="s">
        <v>91</v>
      </c>
      <c r="W94" s="299" t="s">
        <v>91</v>
      </c>
      <c r="X94" s="299" t="s">
        <v>91</v>
      </c>
      <c r="Y94" s="299" t="s">
        <v>91</v>
      </c>
      <c r="Z94" s="299" t="s">
        <v>91</v>
      </c>
      <c r="AA94" s="299" t="s">
        <v>91</v>
      </c>
      <c r="AB94" s="299" t="s">
        <v>91</v>
      </c>
    </row>
    <row r="95" ht="13.5" customHeight="1">
      <c r="A95" s="278">
        <f t="shared" si="4"/>
        <v>78</v>
      </c>
      <c r="B95" s="279" t="s">
        <v>217</v>
      </c>
      <c r="C95" s="279" t="s">
        <v>2664</v>
      </c>
      <c r="D95" s="279" t="str">
        <f>VLOOKUP(B95,'HECVAT - Full | Vendor Response'!A$3:D$319,4,FALSE)</f>
        <v/>
      </c>
      <c r="E95" s="295" t="s">
        <v>2665</v>
      </c>
      <c r="F95" s="295" t="s">
        <v>91</v>
      </c>
      <c r="G95" s="295" t="s">
        <v>91</v>
      </c>
      <c r="H95" s="300" t="s">
        <v>2666</v>
      </c>
      <c r="I95" s="300" t="s">
        <v>2663</v>
      </c>
      <c r="J95" s="296"/>
      <c r="K95" s="297">
        <v>1.0</v>
      </c>
      <c r="L95" s="296" t="s">
        <v>185</v>
      </c>
      <c r="M95" s="298" t="s">
        <v>78</v>
      </c>
      <c r="N95" s="298"/>
      <c r="O95" s="298" t="str">
        <f>IF(LEN(VLOOKUP(B95,'Analyst Report'!$A:$I,7,FALSE))= 0,"",VLOOKUP(B95,'Analyst Report'!$A:$I,7,FALSE))</f>
        <v/>
      </c>
      <c r="P95" s="298">
        <f t="shared" si="1"/>
        <v>0</v>
      </c>
      <c r="Q95" s="298">
        <v>25.0</v>
      </c>
      <c r="R95" s="298">
        <f>IF(LEN(VLOOKUP(B95,'Analyst Report'!$A$30:$I$287,9,FALSE))=0,VLOOKUP(B95,'Analyst Report'!$A$30:$I$287,8,FALSE),VLOOKUP(B95,'Analyst Report'!$A$30:$I$287,9,FALSE))</f>
        <v>25</v>
      </c>
      <c r="S95" s="298">
        <f t="shared" si="2"/>
        <v>25</v>
      </c>
      <c r="T95" s="298">
        <f t="shared" si="6"/>
        <v>0</v>
      </c>
      <c r="U95" s="299" t="s">
        <v>91</v>
      </c>
      <c r="V95" s="299" t="s">
        <v>91</v>
      </c>
      <c r="W95" s="299" t="s">
        <v>91</v>
      </c>
      <c r="X95" s="299" t="s">
        <v>91</v>
      </c>
      <c r="Y95" s="299" t="s">
        <v>91</v>
      </c>
      <c r="Z95" s="299" t="s">
        <v>91</v>
      </c>
      <c r="AA95" s="299" t="s">
        <v>91</v>
      </c>
      <c r="AB95" s="299" t="s">
        <v>91</v>
      </c>
    </row>
    <row r="96" ht="13.5" customHeight="1">
      <c r="A96" s="278">
        <f t="shared" si="4"/>
        <v>79</v>
      </c>
      <c r="B96" s="279" t="s">
        <v>219</v>
      </c>
      <c r="C96" s="279" t="s">
        <v>2667</v>
      </c>
      <c r="D96" s="279" t="str">
        <f>VLOOKUP(B96,'HECVAT - Full | Vendor Response'!A$3:D$319,4,FALSE)</f>
        <v/>
      </c>
      <c r="E96" s="295" t="s">
        <v>2668</v>
      </c>
      <c r="F96" s="295" t="s">
        <v>91</v>
      </c>
      <c r="G96" s="295" t="s">
        <v>91</v>
      </c>
      <c r="H96" s="300" t="s">
        <v>2669</v>
      </c>
      <c r="I96" s="300" t="s">
        <v>2670</v>
      </c>
      <c r="J96" s="296"/>
      <c r="K96" s="297">
        <v>1.0</v>
      </c>
      <c r="L96" s="296" t="s">
        <v>185</v>
      </c>
      <c r="M96" s="298" t="s">
        <v>78</v>
      </c>
      <c r="N96" s="298"/>
      <c r="O96" s="298" t="str">
        <f>IF(LEN(VLOOKUP(B96,'Analyst Report'!$A:$I,7,FALSE))= 0,"",VLOOKUP(B96,'Analyst Report'!$A:$I,7,FALSE))</f>
        <v/>
      </c>
      <c r="P96" s="298">
        <f t="shared" si="1"/>
        <v>0</v>
      </c>
      <c r="Q96" s="298">
        <v>25.0</v>
      </c>
      <c r="R96" s="298">
        <f>IF(LEN(VLOOKUP(B96,'Analyst Report'!$A$30:$I$287,9,FALSE))=0,VLOOKUP(B96,'Analyst Report'!$A$30:$I$287,8,FALSE),VLOOKUP(B96,'Analyst Report'!$A$30:$I$287,9,FALSE))</f>
        <v>25</v>
      </c>
      <c r="S96" s="298">
        <f t="shared" si="2"/>
        <v>25</v>
      </c>
      <c r="T96" s="298">
        <f t="shared" si="6"/>
        <v>0</v>
      </c>
      <c r="U96" s="299" t="s">
        <v>91</v>
      </c>
      <c r="V96" s="299" t="s">
        <v>91</v>
      </c>
      <c r="W96" s="299" t="s">
        <v>91</v>
      </c>
      <c r="X96" s="299" t="s">
        <v>91</v>
      </c>
      <c r="Y96" s="299" t="s">
        <v>91</v>
      </c>
      <c r="Z96" s="299" t="s">
        <v>91</v>
      </c>
      <c r="AA96" s="299" t="s">
        <v>91</v>
      </c>
      <c r="AB96" s="299" t="s">
        <v>91</v>
      </c>
    </row>
    <row r="97" ht="13.5" customHeight="1">
      <c r="A97" s="278">
        <f t="shared" si="4"/>
        <v>80</v>
      </c>
      <c r="B97" s="279" t="s">
        <v>221</v>
      </c>
      <c r="C97" s="279" t="s">
        <v>2671</v>
      </c>
      <c r="D97" s="279" t="str">
        <f>VLOOKUP(B97,'HECVAT - Full | Vendor Response'!A$3:D$319,4,TRUE)</f>
        <v>#N/A</v>
      </c>
      <c r="E97" s="295" t="s">
        <v>91</v>
      </c>
      <c r="F97" s="295" t="s">
        <v>2672</v>
      </c>
      <c r="G97" s="295" t="s">
        <v>2673</v>
      </c>
      <c r="H97" s="300" t="s">
        <v>2674</v>
      </c>
      <c r="I97" s="300" t="s">
        <v>2675</v>
      </c>
      <c r="J97" s="296" t="str">
        <f t="shared" ref="J97:J203" si="8">IF(S97&gt;20,"TRUE","FALSE")</f>
        <v>FALSE</v>
      </c>
      <c r="K97" s="297">
        <v>1.0</v>
      </c>
      <c r="L97" s="296" t="s">
        <v>2676</v>
      </c>
      <c r="M97" s="298" t="s">
        <v>78</v>
      </c>
      <c r="N97" s="298" t="str">
        <f>VLOOKUP(B97,'HECVAT - Full | Vendor Response'!A:E,3,FALSE)</f>
        <v>Yes</v>
      </c>
      <c r="O97" s="298" t="str">
        <f>IF(LEN(VLOOKUP(B97,'Analyst Report'!$A:$I,7,FALSE))= 0,"",VLOOKUP(B97,'Analyst Report'!$A:$I,7,FALSE))</f>
        <v/>
      </c>
      <c r="P97" s="298">
        <f t="shared" si="1"/>
        <v>1</v>
      </c>
      <c r="Q97" s="298">
        <v>20.0</v>
      </c>
      <c r="R97" s="298">
        <f>IF(LEN(VLOOKUP(B97,'Analyst Report'!$A$30:$I$287,9,FALSE))=0,VLOOKUP(B97,'Analyst Report'!$A$30:$I$287,8,FALSE),VLOOKUP(B97,'Analyst Report'!$A$30:$I$287,9,FALSE))</f>
        <v>20</v>
      </c>
      <c r="S97" s="298">
        <f t="shared" si="2"/>
        <v>20</v>
      </c>
      <c r="T97" s="298">
        <f t="shared" si="6"/>
        <v>20</v>
      </c>
      <c r="U97" s="299" t="s">
        <v>91</v>
      </c>
      <c r="V97" s="299" t="s">
        <v>91</v>
      </c>
      <c r="W97" s="299" t="s">
        <v>91</v>
      </c>
      <c r="X97" s="299" t="s">
        <v>91</v>
      </c>
      <c r="Y97" s="299" t="s">
        <v>91</v>
      </c>
      <c r="Z97" s="299" t="s">
        <v>91</v>
      </c>
      <c r="AA97" s="299" t="s">
        <v>91</v>
      </c>
      <c r="AB97" s="299" t="s">
        <v>91</v>
      </c>
    </row>
    <row r="98" ht="13.5" customHeight="1">
      <c r="A98" s="278">
        <f t="shared" si="4"/>
        <v>81</v>
      </c>
      <c r="B98" s="279" t="s">
        <v>223</v>
      </c>
      <c r="C98" s="279" t="s">
        <v>2677</v>
      </c>
      <c r="D98" s="279" t="str">
        <f>VLOOKUP(B98,'HECVAT - Full | Vendor Response'!A$3:D$319,4,TRUE)</f>
        <v>#N/A</v>
      </c>
      <c r="E98" s="295" t="s">
        <v>91</v>
      </c>
      <c r="F98" s="295" t="s">
        <v>2678</v>
      </c>
      <c r="G98" s="295" t="s">
        <v>2679</v>
      </c>
      <c r="H98" s="300" t="s">
        <v>2680</v>
      </c>
      <c r="I98" s="300" t="s">
        <v>2681</v>
      </c>
      <c r="J98" s="296" t="str">
        <f t="shared" si="8"/>
        <v>FALSE</v>
      </c>
      <c r="K98" s="297">
        <v>1.0</v>
      </c>
      <c r="L98" s="296" t="s">
        <v>2676</v>
      </c>
      <c r="M98" s="298" t="s">
        <v>78</v>
      </c>
      <c r="N98" s="298" t="str">
        <f>VLOOKUP(B98,'HECVAT - Full | Vendor Response'!A:E,3,FALSE)</f>
        <v>Yes</v>
      </c>
      <c r="O98" s="298" t="str">
        <f>IF(LEN(VLOOKUP(B98,'Analyst Report'!$A:$I,7,FALSE))= 0,"",VLOOKUP(B98,'Analyst Report'!$A:$I,7,FALSE))</f>
        <v/>
      </c>
      <c r="P98" s="298">
        <f t="shared" si="1"/>
        <v>1</v>
      </c>
      <c r="Q98" s="298">
        <v>20.0</v>
      </c>
      <c r="R98" s="298">
        <f>IF(LEN(VLOOKUP(B98,'Analyst Report'!$A$30:$I$287,9,FALSE))=0,VLOOKUP(B98,'Analyst Report'!$A$30:$I$287,8,FALSE),VLOOKUP(B98,'Analyst Report'!$A$30:$I$287,9,FALSE))</f>
        <v>20</v>
      </c>
      <c r="S98" s="298">
        <f t="shared" si="2"/>
        <v>20</v>
      </c>
      <c r="T98" s="298">
        <f t="shared" si="6"/>
        <v>20</v>
      </c>
      <c r="U98" s="299" t="s">
        <v>91</v>
      </c>
      <c r="V98" s="299" t="s">
        <v>91</v>
      </c>
      <c r="W98" s="299" t="s">
        <v>91</v>
      </c>
      <c r="X98" s="299" t="s">
        <v>91</v>
      </c>
      <c r="Y98" s="299" t="s">
        <v>91</v>
      </c>
      <c r="Z98" s="299" t="s">
        <v>91</v>
      </c>
      <c r="AA98" s="299" t="s">
        <v>91</v>
      </c>
      <c r="AB98" s="299" t="s">
        <v>91</v>
      </c>
    </row>
    <row r="99" ht="13.5" customHeight="1">
      <c r="A99" s="278">
        <f t="shared" si="4"/>
        <v>82</v>
      </c>
      <c r="B99" s="279" t="s">
        <v>225</v>
      </c>
      <c r="C99" s="279" t="s">
        <v>2682</v>
      </c>
      <c r="D99" s="279" t="str">
        <f>VLOOKUP(B99,'HECVAT - Full | Vendor Response'!A$3:D$319,4,TRUE)</f>
        <v>#N/A</v>
      </c>
      <c r="E99" s="295" t="s">
        <v>91</v>
      </c>
      <c r="F99" s="295" t="s">
        <v>2683</v>
      </c>
      <c r="G99" s="295" t="s">
        <v>2684</v>
      </c>
      <c r="H99" s="300" t="s">
        <v>2680</v>
      </c>
      <c r="I99" s="300" t="s">
        <v>2681</v>
      </c>
      <c r="J99" s="296" t="str">
        <f t="shared" si="8"/>
        <v>TRUE</v>
      </c>
      <c r="K99" s="297">
        <v>1.0</v>
      </c>
      <c r="L99" s="296" t="s">
        <v>2676</v>
      </c>
      <c r="M99" s="298" t="s">
        <v>78</v>
      </c>
      <c r="N99" s="298" t="str">
        <f>VLOOKUP(B99,'HECVAT - Full | Vendor Response'!A:E,3,FALSE)</f>
        <v>Yes</v>
      </c>
      <c r="O99" s="298" t="str">
        <f>IF(LEN(VLOOKUP(B99,'Analyst Report'!$A:$I,7,FALSE))= 0,"",VLOOKUP(B99,'Analyst Report'!$A:$I,7,FALSE))</f>
        <v/>
      </c>
      <c r="P99" s="298">
        <f t="shared" si="1"/>
        <v>1</v>
      </c>
      <c r="Q99" s="298">
        <v>25.0</v>
      </c>
      <c r="R99" s="298">
        <f>IF(LEN(VLOOKUP(B99,'Analyst Report'!$A$30:$I$287,9,FALSE))=0,VLOOKUP(B99,'Analyst Report'!$A$30:$I$287,8,FALSE),VLOOKUP(B99,'Analyst Report'!$A$30:$I$287,9,FALSE))</f>
        <v>25</v>
      </c>
      <c r="S99" s="298">
        <f t="shared" si="2"/>
        <v>25</v>
      </c>
      <c r="T99" s="298">
        <f t="shared" si="6"/>
        <v>25</v>
      </c>
      <c r="U99" s="299" t="s">
        <v>91</v>
      </c>
      <c r="V99" s="299" t="s">
        <v>91</v>
      </c>
      <c r="W99" s="299" t="s">
        <v>91</v>
      </c>
      <c r="X99" s="299" t="s">
        <v>91</v>
      </c>
      <c r="Y99" s="299" t="s">
        <v>91</v>
      </c>
      <c r="Z99" s="299" t="s">
        <v>91</v>
      </c>
      <c r="AA99" s="299" t="s">
        <v>91</v>
      </c>
      <c r="AB99" s="299" t="s">
        <v>91</v>
      </c>
    </row>
    <row r="100" ht="13.5" customHeight="1">
      <c r="A100" s="278">
        <f t="shared" si="4"/>
        <v>83</v>
      </c>
      <c r="B100" s="279" t="s">
        <v>227</v>
      </c>
      <c r="C100" s="279" t="s">
        <v>2685</v>
      </c>
      <c r="D100" s="279" t="str">
        <f>VLOOKUP(B100,'HECVAT - Full | Vendor Response'!A$3:D$319,4,TRUE)</f>
        <v>#N/A</v>
      </c>
      <c r="E100" s="295" t="s">
        <v>91</v>
      </c>
      <c r="F100" s="295" t="s">
        <v>2686</v>
      </c>
      <c r="G100" s="295" t="s">
        <v>2687</v>
      </c>
      <c r="H100" s="300" t="s">
        <v>2688</v>
      </c>
      <c r="I100" s="300" t="s">
        <v>2689</v>
      </c>
      <c r="J100" s="296" t="str">
        <f t="shared" si="8"/>
        <v>TRUE</v>
      </c>
      <c r="K100" s="297">
        <v>1.0</v>
      </c>
      <c r="L100" s="296" t="s">
        <v>2676</v>
      </c>
      <c r="M100" s="298" t="s">
        <v>78</v>
      </c>
      <c r="N100" s="298" t="str">
        <f>VLOOKUP(B100,'HECVAT - Full | Vendor Response'!A:E,3,FALSE)</f>
        <v>Yes</v>
      </c>
      <c r="O100" s="298" t="str">
        <f>IF(LEN(VLOOKUP(B100,'Analyst Report'!$A:$I,7,FALSE))= 0,"",VLOOKUP(B100,'Analyst Report'!$A:$I,7,FALSE))</f>
        <v/>
      </c>
      <c r="P100" s="298">
        <f t="shared" si="1"/>
        <v>1</v>
      </c>
      <c r="Q100" s="298">
        <v>25.0</v>
      </c>
      <c r="R100" s="298">
        <f>IF(LEN(VLOOKUP(B100,'Analyst Report'!$A$30:$I$287,9,FALSE))=0,VLOOKUP(B100,'Analyst Report'!$A$30:$I$287,8,FALSE),VLOOKUP(B100,'Analyst Report'!$A$30:$I$287,9,FALSE))</f>
        <v>25</v>
      </c>
      <c r="S100" s="298">
        <f t="shared" si="2"/>
        <v>25</v>
      </c>
      <c r="T100" s="298">
        <f t="shared" si="6"/>
        <v>25</v>
      </c>
      <c r="U100" s="299" t="s">
        <v>91</v>
      </c>
      <c r="V100" s="299" t="s">
        <v>91</v>
      </c>
      <c r="W100" s="299" t="s">
        <v>91</v>
      </c>
      <c r="X100" s="299" t="s">
        <v>91</v>
      </c>
      <c r="Y100" s="299" t="s">
        <v>91</v>
      </c>
      <c r="Z100" s="299" t="s">
        <v>91</v>
      </c>
      <c r="AA100" s="299" t="s">
        <v>91</v>
      </c>
      <c r="AB100" s="299" t="s">
        <v>91</v>
      </c>
    </row>
    <row r="101" ht="13.5" customHeight="1">
      <c r="A101" s="278">
        <f t="shared" si="4"/>
        <v>84</v>
      </c>
      <c r="B101" s="279" t="s">
        <v>229</v>
      </c>
      <c r="C101" s="279" t="s">
        <v>2690</v>
      </c>
      <c r="D101" s="279" t="str">
        <f>VLOOKUP(B101,'HECVAT - Full | Vendor Response'!A$3:D$319,4,TRUE)</f>
        <v>#N/A</v>
      </c>
      <c r="E101" s="295" t="s">
        <v>91</v>
      </c>
      <c r="F101" s="295" t="s">
        <v>2691</v>
      </c>
      <c r="G101" s="295" t="s">
        <v>2692</v>
      </c>
      <c r="H101" s="300" t="s">
        <v>2693</v>
      </c>
      <c r="I101" s="300" t="s">
        <v>2694</v>
      </c>
      <c r="J101" s="296" t="str">
        <f t="shared" si="8"/>
        <v>FALSE</v>
      </c>
      <c r="K101" s="297">
        <v>1.0</v>
      </c>
      <c r="L101" s="296" t="s">
        <v>2676</v>
      </c>
      <c r="M101" s="298" t="s">
        <v>78</v>
      </c>
      <c r="N101" s="298" t="str">
        <f>VLOOKUP(B101,'HECVAT - Full | Vendor Response'!A:E,3,FALSE)</f>
        <v>Yes</v>
      </c>
      <c r="O101" s="298" t="str">
        <f>IF(LEN(VLOOKUP(B101,'Analyst Report'!$A:$I,7,FALSE))= 0,"",VLOOKUP(B101,'Analyst Report'!$A:$I,7,FALSE))</f>
        <v/>
      </c>
      <c r="P101" s="298">
        <f t="shared" si="1"/>
        <v>1</v>
      </c>
      <c r="Q101" s="298">
        <v>20.0</v>
      </c>
      <c r="R101" s="298">
        <f>IF(LEN(VLOOKUP(B101,'Analyst Report'!$A$30:$I$287,9,FALSE))=0,VLOOKUP(B101,'Analyst Report'!$A$30:$I$287,8,FALSE),VLOOKUP(B101,'Analyst Report'!$A$30:$I$287,9,FALSE))</f>
        <v>20</v>
      </c>
      <c r="S101" s="298">
        <f t="shared" si="2"/>
        <v>20</v>
      </c>
      <c r="T101" s="298">
        <f t="shared" si="6"/>
        <v>20</v>
      </c>
      <c r="U101" s="299" t="s">
        <v>91</v>
      </c>
      <c r="V101" s="299" t="s">
        <v>91</v>
      </c>
      <c r="W101" s="299" t="s">
        <v>91</v>
      </c>
      <c r="X101" s="299" t="s">
        <v>91</v>
      </c>
      <c r="Y101" s="299" t="s">
        <v>91</v>
      </c>
      <c r="Z101" s="299" t="s">
        <v>91</v>
      </c>
      <c r="AA101" s="299" t="s">
        <v>91</v>
      </c>
      <c r="AB101" s="299" t="s">
        <v>91</v>
      </c>
    </row>
    <row r="102" ht="13.5" customHeight="1">
      <c r="A102" s="278">
        <f t="shared" si="4"/>
        <v>85</v>
      </c>
      <c r="B102" s="279" t="s">
        <v>231</v>
      </c>
      <c r="C102" s="279" t="s">
        <v>2695</v>
      </c>
      <c r="D102" s="279" t="str">
        <f>VLOOKUP(B102,'HECVAT - Full | Vendor Response'!A$3:D$319,4,TRUE)</f>
        <v>#N/A</v>
      </c>
      <c r="E102" s="295" t="s">
        <v>91</v>
      </c>
      <c r="F102" s="295" t="s">
        <v>2696</v>
      </c>
      <c r="G102" s="295" t="s">
        <v>2697</v>
      </c>
      <c r="H102" s="300" t="s">
        <v>2698</v>
      </c>
      <c r="I102" s="300" t="s">
        <v>2699</v>
      </c>
      <c r="J102" s="296" t="str">
        <f t="shared" si="8"/>
        <v>FALSE</v>
      </c>
      <c r="K102" s="297">
        <v>1.0</v>
      </c>
      <c r="L102" s="296" t="s">
        <v>2676</v>
      </c>
      <c r="M102" s="298" t="s">
        <v>78</v>
      </c>
      <c r="N102" s="298" t="str">
        <f>VLOOKUP(B102,'HECVAT - Full | Vendor Response'!A:E,3,FALSE)</f>
        <v>Yes</v>
      </c>
      <c r="O102" s="298" t="str">
        <f>IF(LEN(VLOOKUP(B102,'Analyst Report'!$A:$I,7,FALSE))= 0,"",VLOOKUP(B102,'Analyst Report'!$A:$I,7,FALSE))</f>
        <v/>
      </c>
      <c r="P102" s="298">
        <f t="shared" si="1"/>
        <v>1</v>
      </c>
      <c r="Q102" s="298">
        <v>20.0</v>
      </c>
      <c r="R102" s="298">
        <f>IF(LEN(VLOOKUP(B102,'Analyst Report'!$A$30:$I$287,9,FALSE))=0,VLOOKUP(B102,'Analyst Report'!$A$30:$I$287,8,FALSE),VLOOKUP(B102,'Analyst Report'!$A$30:$I$287,9,FALSE))</f>
        <v>20</v>
      </c>
      <c r="S102" s="298">
        <f t="shared" si="2"/>
        <v>20</v>
      </c>
      <c r="T102" s="298">
        <f t="shared" si="6"/>
        <v>20</v>
      </c>
      <c r="U102" s="299" t="s">
        <v>91</v>
      </c>
      <c r="V102" s="299" t="s">
        <v>91</v>
      </c>
      <c r="W102" s="299" t="s">
        <v>91</v>
      </c>
      <c r="X102" s="299" t="s">
        <v>91</v>
      </c>
      <c r="Y102" s="299" t="s">
        <v>91</v>
      </c>
      <c r="Z102" s="299" t="s">
        <v>91</v>
      </c>
      <c r="AA102" s="299" t="s">
        <v>91</v>
      </c>
      <c r="AB102" s="299" t="s">
        <v>91</v>
      </c>
    </row>
    <row r="103" ht="13.5" customHeight="1">
      <c r="A103" s="278">
        <f t="shared" si="4"/>
        <v>86</v>
      </c>
      <c r="B103" s="279" t="s">
        <v>233</v>
      </c>
      <c r="C103" s="279" t="s">
        <v>2700</v>
      </c>
      <c r="D103" s="279" t="str">
        <f>VLOOKUP(B103,'HECVAT - Full | Vendor Response'!A$3:D$319,4,TRUE)</f>
        <v>#N/A</v>
      </c>
      <c r="E103" s="295" t="s">
        <v>91</v>
      </c>
      <c r="F103" s="295" t="s">
        <v>2701</v>
      </c>
      <c r="G103" s="295" t="s">
        <v>2702</v>
      </c>
      <c r="H103" s="300" t="s">
        <v>2703</v>
      </c>
      <c r="I103" s="300" t="s">
        <v>2704</v>
      </c>
      <c r="J103" s="296" t="str">
        <f t="shared" si="8"/>
        <v>FALSE</v>
      </c>
      <c r="K103" s="297">
        <v>1.0</v>
      </c>
      <c r="L103" s="296" t="s">
        <v>2676</v>
      </c>
      <c r="M103" s="298" t="s">
        <v>78</v>
      </c>
      <c r="N103" s="298" t="str">
        <f>VLOOKUP(B103,'HECVAT - Full | Vendor Response'!A:E,3,FALSE)</f>
        <v>Yes</v>
      </c>
      <c r="O103" s="298" t="str">
        <f>IF(LEN(VLOOKUP(B103,'Analyst Report'!$A:$I,7,FALSE))= 0,"",VLOOKUP(B103,'Analyst Report'!$A:$I,7,FALSE))</f>
        <v/>
      </c>
      <c r="P103" s="298">
        <f t="shared" si="1"/>
        <v>1</v>
      </c>
      <c r="Q103" s="298">
        <v>20.0</v>
      </c>
      <c r="R103" s="298">
        <f>IF(LEN(VLOOKUP(B103,'Analyst Report'!$A$30:$I$287,9,FALSE))=0,VLOOKUP(B103,'Analyst Report'!$A$30:$I$287,8,FALSE),VLOOKUP(B103,'Analyst Report'!$A$30:$I$287,9,FALSE))</f>
        <v>20</v>
      </c>
      <c r="S103" s="298">
        <f t="shared" si="2"/>
        <v>20</v>
      </c>
      <c r="T103" s="298">
        <f t="shared" si="6"/>
        <v>20</v>
      </c>
      <c r="U103" s="299" t="s">
        <v>91</v>
      </c>
      <c r="V103" s="299" t="s">
        <v>91</v>
      </c>
      <c r="W103" s="299" t="s">
        <v>91</v>
      </c>
      <c r="X103" s="299" t="s">
        <v>91</v>
      </c>
      <c r="Y103" s="299" t="s">
        <v>91</v>
      </c>
      <c r="Z103" s="299" t="s">
        <v>91</v>
      </c>
      <c r="AA103" s="299" t="s">
        <v>91</v>
      </c>
      <c r="AB103" s="299" t="s">
        <v>91</v>
      </c>
    </row>
    <row r="104" ht="13.5" customHeight="1">
      <c r="A104" s="278">
        <f t="shared" si="4"/>
        <v>87</v>
      </c>
      <c r="B104" s="279" t="s">
        <v>235</v>
      </c>
      <c r="C104" s="279" t="s">
        <v>2705</v>
      </c>
      <c r="D104" s="279" t="str">
        <f>VLOOKUP(B104,'HECVAT - Full | Vendor Response'!A$3:D$319,4,TRUE)</f>
        <v>#N/A</v>
      </c>
      <c r="E104" s="295" t="s">
        <v>91</v>
      </c>
      <c r="F104" s="295" t="s">
        <v>2706</v>
      </c>
      <c r="G104" s="295" t="s">
        <v>2707</v>
      </c>
      <c r="H104" s="300" t="s">
        <v>2708</v>
      </c>
      <c r="I104" s="300" t="s">
        <v>2689</v>
      </c>
      <c r="J104" s="296" t="str">
        <f t="shared" si="8"/>
        <v>FALSE</v>
      </c>
      <c r="K104" s="297">
        <v>1.0</v>
      </c>
      <c r="L104" s="296" t="s">
        <v>2676</v>
      </c>
      <c r="M104" s="298" t="s">
        <v>78</v>
      </c>
      <c r="N104" s="298" t="str">
        <f>VLOOKUP(B104,'HECVAT - Full | Vendor Response'!A:E,3,FALSE)</f>
        <v>Yes</v>
      </c>
      <c r="O104" s="298" t="str">
        <f>IF(LEN(VLOOKUP(B104,'Analyst Report'!$A:$I,7,FALSE))= 0,"",VLOOKUP(B104,'Analyst Report'!$A:$I,7,FALSE))</f>
        <v/>
      </c>
      <c r="P104" s="298">
        <f t="shared" si="1"/>
        <v>1</v>
      </c>
      <c r="Q104" s="298">
        <v>20.0</v>
      </c>
      <c r="R104" s="298">
        <f>IF(LEN(VLOOKUP(B104,'Analyst Report'!$A$30:$I$287,9,FALSE))=0,VLOOKUP(B104,'Analyst Report'!$A$30:$I$287,8,FALSE),VLOOKUP(B104,'Analyst Report'!$A$30:$I$287,9,FALSE))</f>
        <v>20</v>
      </c>
      <c r="S104" s="298">
        <f t="shared" si="2"/>
        <v>20</v>
      </c>
      <c r="T104" s="298">
        <f t="shared" si="6"/>
        <v>20</v>
      </c>
      <c r="U104" s="299" t="s">
        <v>91</v>
      </c>
      <c r="V104" s="299" t="s">
        <v>91</v>
      </c>
      <c r="W104" s="299" t="s">
        <v>91</v>
      </c>
      <c r="X104" s="299" t="s">
        <v>91</v>
      </c>
      <c r="Y104" s="299" t="s">
        <v>91</v>
      </c>
      <c r="Z104" s="299" t="s">
        <v>91</v>
      </c>
      <c r="AA104" s="299" t="s">
        <v>91</v>
      </c>
      <c r="AB104" s="299" t="s">
        <v>91</v>
      </c>
    </row>
    <row r="105" ht="13.5" customHeight="1">
      <c r="A105" s="278">
        <f t="shared" si="4"/>
        <v>88</v>
      </c>
      <c r="B105" s="279" t="s">
        <v>237</v>
      </c>
      <c r="C105" s="279" t="s">
        <v>2709</v>
      </c>
      <c r="D105" s="279" t="str">
        <f>VLOOKUP(B105,'HECVAT - Full | Vendor Response'!A$3:D$319,4,TRUE)</f>
        <v>#N/A</v>
      </c>
      <c r="E105" s="295" t="s">
        <v>91</v>
      </c>
      <c r="F105" s="295" t="s">
        <v>2710</v>
      </c>
      <c r="G105" s="295" t="s">
        <v>2711</v>
      </c>
      <c r="H105" s="300" t="s">
        <v>2712</v>
      </c>
      <c r="I105" s="300" t="s">
        <v>2713</v>
      </c>
      <c r="J105" s="296" t="str">
        <f t="shared" si="8"/>
        <v>FALSE</v>
      </c>
      <c r="K105" s="297">
        <f>IF(N104="Yes",1,0)</f>
        <v>1</v>
      </c>
      <c r="L105" s="296" t="s">
        <v>2676</v>
      </c>
      <c r="M105" s="298" t="s">
        <v>78</v>
      </c>
      <c r="N105" s="298" t="str">
        <f>VLOOKUP(B105,'HECVAT - Full | Vendor Response'!A:E,3,FALSE)</f>
        <v>Yes</v>
      </c>
      <c r="O105" s="298" t="str">
        <f>IF(LEN(VLOOKUP(B105,'Analyst Report'!$A:$I,7,FALSE))= 0,"",VLOOKUP(B105,'Analyst Report'!$A:$I,7,FALSE))</f>
        <v/>
      </c>
      <c r="P105" s="298">
        <f t="shared" si="1"/>
        <v>1</v>
      </c>
      <c r="Q105" s="298">
        <v>15.0</v>
      </c>
      <c r="R105" s="298">
        <f>IF(LEN(VLOOKUP(B105,'Analyst Report'!$A$30:$I$287,9,FALSE))=0,VLOOKUP(B105,'Analyst Report'!$A$30:$I$287,8,FALSE),VLOOKUP(B105,'Analyst Report'!$A$30:$I$287,9,FALSE))</f>
        <v>15</v>
      </c>
      <c r="S105" s="298">
        <f t="shared" si="2"/>
        <v>15</v>
      </c>
      <c r="T105" s="298">
        <f t="shared" si="6"/>
        <v>15</v>
      </c>
      <c r="U105" s="299" t="s">
        <v>91</v>
      </c>
      <c r="V105" s="299" t="s">
        <v>91</v>
      </c>
      <c r="W105" s="299" t="s">
        <v>91</v>
      </c>
      <c r="X105" s="299" t="s">
        <v>91</v>
      </c>
      <c r="Y105" s="299" t="s">
        <v>91</v>
      </c>
      <c r="Z105" s="299" t="s">
        <v>91</v>
      </c>
      <c r="AA105" s="299" t="s">
        <v>91</v>
      </c>
      <c r="AB105" s="299" t="s">
        <v>91</v>
      </c>
    </row>
    <row r="106" ht="13.5" customHeight="1">
      <c r="A106" s="278">
        <f t="shared" si="4"/>
        <v>89</v>
      </c>
      <c r="B106" s="279" t="s">
        <v>239</v>
      </c>
      <c r="C106" s="279" t="s">
        <v>2714</v>
      </c>
      <c r="D106" s="279" t="str">
        <f>VLOOKUP(B106,'HECVAT - Full | Vendor Response'!A$3:D$319,4,TRUE)</f>
        <v>#N/A</v>
      </c>
      <c r="E106" s="295" t="s">
        <v>91</v>
      </c>
      <c r="F106" s="295" t="s">
        <v>2715</v>
      </c>
      <c r="G106" s="295" t="s">
        <v>2716</v>
      </c>
      <c r="H106" s="300" t="s">
        <v>2717</v>
      </c>
      <c r="I106" s="300" t="s">
        <v>2718</v>
      </c>
      <c r="J106" s="296" t="str">
        <f t="shared" si="8"/>
        <v>TRUE</v>
      </c>
      <c r="K106" s="297">
        <v>1.0</v>
      </c>
      <c r="L106" s="296" t="s">
        <v>2676</v>
      </c>
      <c r="M106" s="298" t="s">
        <v>78</v>
      </c>
      <c r="N106" s="298" t="str">
        <f>VLOOKUP(B106,'HECVAT - Full | Vendor Response'!A:E,3,FALSE)</f>
        <v>Yes</v>
      </c>
      <c r="O106" s="298" t="str">
        <f>IF(LEN(VLOOKUP(B106,'Analyst Report'!$A:$I,7,FALSE))= 0,"",VLOOKUP(B106,'Analyst Report'!$A:$I,7,FALSE))</f>
        <v/>
      </c>
      <c r="P106" s="298">
        <f t="shared" si="1"/>
        <v>1</v>
      </c>
      <c r="Q106" s="298">
        <v>25.0</v>
      </c>
      <c r="R106" s="298">
        <f>IF(LEN(VLOOKUP(B106,'Analyst Report'!$A$30:$I$287,9,FALSE))=0,VLOOKUP(B106,'Analyst Report'!$A$30:$I$287,8,FALSE),VLOOKUP(B106,'Analyst Report'!$A$30:$I$287,9,FALSE))</f>
        <v>25</v>
      </c>
      <c r="S106" s="298">
        <f t="shared" si="2"/>
        <v>25</v>
      </c>
      <c r="T106" s="298">
        <f t="shared" si="6"/>
        <v>25</v>
      </c>
      <c r="U106" s="299" t="s">
        <v>91</v>
      </c>
      <c r="V106" s="299" t="s">
        <v>91</v>
      </c>
      <c r="W106" s="299" t="s">
        <v>91</v>
      </c>
      <c r="X106" s="299" t="s">
        <v>91</v>
      </c>
      <c r="Y106" s="299" t="s">
        <v>91</v>
      </c>
      <c r="Z106" s="299" t="s">
        <v>91</v>
      </c>
      <c r="AA106" s="299" t="s">
        <v>91</v>
      </c>
      <c r="AB106" s="299" t="s">
        <v>91</v>
      </c>
    </row>
    <row r="107" ht="13.5" customHeight="1">
      <c r="A107" s="278">
        <f t="shared" si="4"/>
        <v>90</v>
      </c>
      <c r="B107" s="279" t="s">
        <v>242</v>
      </c>
      <c r="C107" s="279" t="s">
        <v>2719</v>
      </c>
      <c r="D107" s="279" t="str">
        <f>VLOOKUP(B107,'HECVAT - Full | Vendor Response'!A$3:D$319,4,TRUE)</f>
        <v>#N/A</v>
      </c>
      <c r="E107" s="295" t="s">
        <v>91</v>
      </c>
      <c r="F107" s="295" t="s">
        <v>2720</v>
      </c>
      <c r="G107" s="295" t="s">
        <v>2721</v>
      </c>
      <c r="H107" s="300" t="s">
        <v>2722</v>
      </c>
      <c r="I107" s="300" t="s">
        <v>2723</v>
      </c>
      <c r="J107" s="296" t="str">
        <f t="shared" si="8"/>
        <v>FALSE</v>
      </c>
      <c r="K107" s="297">
        <v>1.0</v>
      </c>
      <c r="L107" s="296" t="s">
        <v>241</v>
      </c>
      <c r="M107" s="298" t="s">
        <v>78</v>
      </c>
      <c r="N107" s="298" t="str">
        <f>VLOOKUP(B107,'HECVAT - Full | Vendor Response'!A:E,3,FALSE)</f>
        <v>Yes</v>
      </c>
      <c r="O107" s="298" t="str">
        <f>IF(LEN(VLOOKUP(B107,'Analyst Report'!$A:$I,7,FALSE))= 0,"",VLOOKUP(B107,'Analyst Report'!$A:$I,7,FALSE))</f>
        <v/>
      </c>
      <c r="P107" s="298">
        <f t="shared" si="1"/>
        <v>1</v>
      </c>
      <c r="Q107" s="298">
        <v>20.0</v>
      </c>
      <c r="R107" s="298">
        <f>IF(LEN(VLOOKUP(B107,'Analyst Report'!$A$30:$I$287,9,FALSE))=0,VLOOKUP(B107,'Analyst Report'!$A$30:$I$287,8,FALSE),VLOOKUP(B107,'Analyst Report'!$A$30:$I$287,9,FALSE))</f>
        <v>20</v>
      </c>
      <c r="S107" s="298">
        <f t="shared" si="2"/>
        <v>20</v>
      </c>
      <c r="T107" s="298">
        <f t="shared" si="6"/>
        <v>20</v>
      </c>
      <c r="U107" s="299" t="s">
        <v>91</v>
      </c>
      <c r="V107" s="299" t="s">
        <v>91</v>
      </c>
      <c r="W107" s="299" t="s">
        <v>91</v>
      </c>
      <c r="X107" s="299" t="s">
        <v>91</v>
      </c>
      <c r="Y107" s="299" t="s">
        <v>91</v>
      </c>
      <c r="Z107" s="299" t="s">
        <v>91</v>
      </c>
      <c r="AA107" s="299" t="s">
        <v>91</v>
      </c>
      <c r="AB107" s="299" t="s">
        <v>91</v>
      </c>
    </row>
    <row r="108" ht="13.5" customHeight="1">
      <c r="A108" s="278">
        <f t="shared" si="4"/>
        <v>91</v>
      </c>
      <c r="B108" s="279" t="s">
        <v>244</v>
      </c>
      <c r="C108" s="279" t="s">
        <v>2724</v>
      </c>
      <c r="D108" s="279" t="str">
        <f>VLOOKUP(B108,'HECVAT - Full | Vendor Response'!A$3:D$319,4,TRUE)</f>
        <v>#N/A</v>
      </c>
      <c r="E108" s="295" t="s">
        <v>91</v>
      </c>
      <c r="F108" s="295" t="s">
        <v>2725</v>
      </c>
      <c r="G108" s="295" t="s">
        <v>2726</v>
      </c>
      <c r="H108" s="300" t="s">
        <v>2727</v>
      </c>
      <c r="I108" s="300" t="s">
        <v>2681</v>
      </c>
      <c r="J108" s="296" t="str">
        <f t="shared" si="8"/>
        <v>FALSE</v>
      </c>
      <c r="K108" s="297">
        <v>1.0</v>
      </c>
      <c r="L108" s="296" t="s">
        <v>241</v>
      </c>
      <c r="M108" s="298" t="s">
        <v>78</v>
      </c>
      <c r="N108" s="298" t="str">
        <f>VLOOKUP(B108,'HECVAT - Full | Vendor Response'!A:E,3,FALSE)</f>
        <v>Yes</v>
      </c>
      <c r="O108" s="298" t="str">
        <f>IF(LEN(VLOOKUP(B108,'Analyst Report'!$A:$I,7,FALSE))= 0,"",VLOOKUP(B108,'Analyst Report'!$A:$I,7,FALSE))</f>
        <v/>
      </c>
      <c r="P108" s="298">
        <f t="shared" si="1"/>
        <v>1</v>
      </c>
      <c r="Q108" s="298">
        <v>20.0</v>
      </c>
      <c r="R108" s="298">
        <f>IF(LEN(VLOOKUP(B108,'Analyst Report'!$A$30:$I$287,9,FALSE))=0,VLOOKUP(B108,'Analyst Report'!$A$30:$I$287,8,FALSE),VLOOKUP(B108,'Analyst Report'!$A$30:$I$287,9,FALSE))</f>
        <v>20</v>
      </c>
      <c r="S108" s="298">
        <f t="shared" si="2"/>
        <v>20</v>
      </c>
      <c r="T108" s="298">
        <f t="shared" si="6"/>
        <v>20</v>
      </c>
      <c r="U108" s="299" t="s">
        <v>91</v>
      </c>
      <c r="V108" s="299" t="s">
        <v>91</v>
      </c>
      <c r="W108" s="299" t="s">
        <v>91</v>
      </c>
      <c r="X108" s="299" t="s">
        <v>91</v>
      </c>
      <c r="Y108" s="299" t="s">
        <v>91</v>
      </c>
      <c r="Z108" s="299" t="s">
        <v>91</v>
      </c>
      <c r="AA108" s="299" t="s">
        <v>91</v>
      </c>
      <c r="AB108" s="299" t="s">
        <v>91</v>
      </c>
    </row>
    <row r="109" ht="13.5" customHeight="1">
      <c r="A109" s="278">
        <f t="shared" si="4"/>
        <v>92</v>
      </c>
      <c r="B109" s="279" t="s">
        <v>246</v>
      </c>
      <c r="C109" s="279" t="s">
        <v>2728</v>
      </c>
      <c r="D109" s="279" t="str">
        <f>VLOOKUP(B109,'HECVAT - Full | Vendor Response'!A$3:D$319,4,TRUE)</f>
        <v>#N/A</v>
      </c>
      <c r="E109" s="295" t="s">
        <v>91</v>
      </c>
      <c r="F109" s="295" t="s">
        <v>2729</v>
      </c>
      <c r="G109" s="295" t="s">
        <v>2730</v>
      </c>
      <c r="H109" s="300" t="s">
        <v>2731</v>
      </c>
      <c r="I109" s="300" t="s">
        <v>2681</v>
      </c>
      <c r="J109" s="296" t="str">
        <f t="shared" si="8"/>
        <v>TRUE</v>
      </c>
      <c r="K109" s="297">
        <v>1.0</v>
      </c>
      <c r="L109" s="296" t="s">
        <v>241</v>
      </c>
      <c r="M109" s="298" t="s">
        <v>78</v>
      </c>
      <c r="N109" s="298" t="str">
        <f>VLOOKUP(B109,'HECVAT - Full | Vendor Response'!A:E,3,FALSE)</f>
        <v>Yes</v>
      </c>
      <c r="O109" s="298" t="str">
        <f>IF(LEN(VLOOKUP(B109,'Analyst Report'!$A:$I,7,FALSE))= 0,"",VLOOKUP(B109,'Analyst Report'!$A:$I,7,FALSE))</f>
        <v/>
      </c>
      <c r="P109" s="298">
        <f t="shared" si="1"/>
        <v>1</v>
      </c>
      <c r="Q109" s="298">
        <v>25.0</v>
      </c>
      <c r="R109" s="298">
        <f>IF(LEN(VLOOKUP(B109,'Analyst Report'!$A$30:$I$287,9,FALSE))=0,VLOOKUP(B109,'Analyst Report'!$A$30:$I$287,8,FALSE),VLOOKUP(B109,'Analyst Report'!$A$30:$I$287,9,FALSE))</f>
        <v>25</v>
      </c>
      <c r="S109" s="298">
        <f t="shared" si="2"/>
        <v>25</v>
      </c>
      <c r="T109" s="298">
        <f t="shared" si="6"/>
        <v>25</v>
      </c>
      <c r="U109" s="299" t="s">
        <v>91</v>
      </c>
      <c r="V109" s="299" t="s">
        <v>91</v>
      </c>
      <c r="W109" s="299" t="s">
        <v>91</v>
      </c>
      <c r="X109" s="299" t="s">
        <v>91</v>
      </c>
      <c r="Y109" s="299" t="s">
        <v>91</v>
      </c>
      <c r="Z109" s="299" t="s">
        <v>91</v>
      </c>
      <c r="AA109" s="299" t="s">
        <v>91</v>
      </c>
      <c r="AB109" s="299" t="s">
        <v>91</v>
      </c>
    </row>
    <row r="110" ht="13.5" customHeight="1">
      <c r="A110" s="278">
        <f t="shared" si="4"/>
        <v>93</v>
      </c>
      <c r="B110" s="279" t="s">
        <v>248</v>
      </c>
      <c r="C110" s="279" t="s">
        <v>2732</v>
      </c>
      <c r="D110" s="279" t="str">
        <f>VLOOKUP(B110,'HECVAT - Full | Vendor Response'!A$3:D$319,4,TRUE)</f>
        <v>#N/A</v>
      </c>
      <c r="E110" s="295" t="s">
        <v>91</v>
      </c>
      <c r="F110" s="295" t="s">
        <v>2733</v>
      </c>
      <c r="G110" s="295" t="s">
        <v>2734</v>
      </c>
      <c r="H110" s="300" t="s">
        <v>2735</v>
      </c>
      <c r="I110" s="300" t="s">
        <v>2736</v>
      </c>
      <c r="J110" s="296" t="str">
        <f t="shared" si="8"/>
        <v>FALSE</v>
      </c>
      <c r="K110" s="297">
        <v>1.0</v>
      </c>
      <c r="L110" s="296" t="s">
        <v>241</v>
      </c>
      <c r="M110" s="298" t="s">
        <v>78</v>
      </c>
      <c r="N110" s="298" t="str">
        <f>VLOOKUP(B110,'HECVAT - Full | Vendor Response'!A:E,3,FALSE)</f>
        <v>No</v>
      </c>
      <c r="O110" s="298" t="str">
        <f>IF(LEN(VLOOKUP(B110,'Analyst Report'!$A:$I,7,FALSE))= 0,"",VLOOKUP(B110,'Analyst Report'!$A:$I,7,FALSE))</f>
        <v/>
      </c>
      <c r="P110" s="298">
        <f t="shared" si="1"/>
        <v>0</v>
      </c>
      <c r="Q110" s="298">
        <v>10.0</v>
      </c>
      <c r="R110" s="298">
        <f>IF(LEN(VLOOKUP(B110,'Analyst Report'!$A$30:$I$287,9,FALSE))=0,VLOOKUP(B110,'Analyst Report'!$A$30:$I$287,8,FALSE),VLOOKUP(B110,'Analyst Report'!$A$30:$I$287,9,FALSE))</f>
        <v>10</v>
      </c>
      <c r="S110" s="298">
        <f t="shared" si="2"/>
        <v>10</v>
      </c>
      <c r="T110" s="298">
        <f t="shared" si="6"/>
        <v>0</v>
      </c>
      <c r="U110" s="299" t="s">
        <v>91</v>
      </c>
      <c r="V110" s="299" t="s">
        <v>91</v>
      </c>
      <c r="W110" s="299" t="s">
        <v>91</v>
      </c>
      <c r="X110" s="299" t="s">
        <v>91</v>
      </c>
      <c r="Y110" s="299" t="s">
        <v>91</v>
      </c>
      <c r="Z110" s="299" t="s">
        <v>91</v>
      </c>
      <c r="AA110" s="299" t="s">
        <v>91</v>
      </c>
      <c r="AB110" s="299" t="s">
        <v>91</v>
      </c>
    </row>
    <row r="111" ht="13.5" customHeight="1">
      <c r="A111" s="278">
        <f t="shared" si="4"/>
        <v>94</v>
      </c>
      <c r="B111" s="279" t="s">
        <v>250</v>
      </c>
      <c r="C111" s="279" t="s">
        <v>2737</v>
      </c>
      <c r="D111" s="279" t="str">
        <f>VLOOKUP(B111,'HECVAT - Full | Vendor Response'!A$3:D$319,4,TRUE)</f>
        <v>#N/A</v>
      </c>
      <c r="E111" s="295" t="s">
        <v>2738</v>
      </c>
      <c r="F111" s="295" t="s">
        <v>2739</v>
      </c>
      <c r="G111" s="295" t="s">
        <v>2740</v>
      </c>
      <c r="H111" s="300" t="s">
        <v>2741</v>
      </c>
      <c r="I111" s="300" t="s">
        <v>2742</v>
      </c>
      <c r="J111" s="296" t="str">
        <f t="shared" si="8"/>
        <v>FALSE</v>
      </c>
      <c r="K111" s="297">
        <v>1.0</v>
      </c>
      <c r="L111" s="296" t="s">
        <v>241</v>
      </c>
      <c r="M111" s="298" t="s">
        <v>78</v>
      </c>
      <c r="N111" s="298" t="str">
        <f>VLOOKUP(B111,'HECVAT - Full | Vendor Response'!A:E,3,FALSE)</f>
        <v>No</v>
      </c>
      <c r="O111" s="298" t="str">
        <f>IF(LEN(VLOOKUP(B111,'Analyst Report'!$A:$I,7,FALSE))= 0,"",VLOOKUP(B111,'Analyst Report'!$A:$I,7,FALSE))</f>
        <v/>
      </c>
      <c r="P111" s="298">
        <f t="shared" si="1"/>
        <v>0</v>
      </c>
      <c r="Q111" s="298">
        <v>15.0</v>
      </c>
      <c r="R111" s="298">
        <f>IF(LEN(VLOOKUP(B111,'Analyst Report'!$A$30:$I$287,9,FALSE))=0,VLOOKUP(B111,'Analyst Report'!$A$30:$I$287,8,FALSE),VLOOKUP(B111,'Analyst Report'!$A$30:$I$287,9,FALSE))</f>
        <v>15</v>
      </c>
      <c r="S111" s="298">
        <f t="shared" si="2"/>
        <v>15</v>
      </c>
      <c r="T111" s="298">
        <f t="shared" si="6"/>
        <v>0</v>
      </c>
      <c r="U111" s="299" t="s">
        <v>91</v>
      </c>
      <c r="V111" s="299" t="s">
        <v>91</v>
      </c>
      <c r="W111" s="299" t="s">
        <v>91</v>
      </c>
      <c r="X111" s="299" t="s">
        <v>91</v>
      </c>
      <c r="Y111" s="299" t="s">
        <v>91</v>
      </c>
      <c r="Z111" s="299" t="s">
        <v>91</v>
      </c>
      <c r="AA111" s="299" t="s">
        <v>91</v>
      </c>
      <c r="AB111" s="299" t="s">
        <v>91</v>
      </c>
    </row>
    <row r="112" ht="13.5" customHeight="1">
      <c r="A112" s="278">
        <f t="shared" si="4"/>
        <v>95</v>
      </c>
      <c r="B112" s="279" t="s">
        <v>251</v>
      </c>
      <c r="C112" s="279" t="s">
        <v>2743</v>
      </c>
      <c r="D112" s="279" t="str">
        <f>VLOOKUP(B112,'HECVAT - Full | Vendor Response'!A$3:D$319,4,TRUE)</f>
        <v>#N/A</v>
      </c>
      <c r="E112" s="295" t="s">
        <v>2744</v>
      </c>
      <c r="F112" s="295" t="s">
        <v>2745</v>
      </c>
      <c r="G112" s="295" t="s">
        <v>2746</v>
      </c>
      <c r="H112" s="300" t="s">
        <v>2747</v>
      </c>
      <c r="I112" s="300" t="s">
        <v>2748</v>
      </c>
      <c r="J112" s="296" t="str">
        <f t="shared" si="8"/>
        <v>TRUE</v>
      </c>
      <c r="K112" s="297">
        <v>1.0</v>
      </c>
      <c r="L112" s="296" t="s">
        <v>241</v>
      </c>
      <c r="M112" s="298" t="s">
        <v>78</v>
      </c>
      <c r="N112" s="298" t="str">
        <f>VLOOKUP(B112,'HECVAT - Full | Vendor Response'!A:E,3,FALSE)</f>
        <v>Yes</v>
      </c>
      <c r="O112" s="298" t="str">
        <f>IF(LEN(VLOOKUP(B112,'Analyst Report'!$A:$I,7,FALSE))= 0,"",VLOOKUP(B112,'Analyst Report'!$A:$I,7,FALSE))</f>
        <v/>
      </c>
      <c r="P112" s="298">
        <f t="shared" si="1"/>
        <v>1</v>
      </c>
      <c r="Q112" s="298">
        <v>25.0</v>
      </c>
      <c r="R112" s="298">
        <f>IF(LEN(VLOOKUP(B112,'Analyst Report'!$A$30:$I$287,9,FALSE))=0,VLOOKUP(B112,'Analyst Report'!$A$30:$I$287,8,FALSE),VLOOKUP(B112,'Analyst Report'!$A$30:$I$287,9,FALSE))</f>
        <v>25</v>
      </c>
      <c r="S112" s="298">
        <f t="shared" si="2"/>
        <v>25</v>
      </c>
      <c r="T112" s="298">
        <f t="shared" si="6"/>
        <v>25</v>
      </c>
      <c r="U112" s="299" t="s">
        <v>91</v>
      </c>
      <c r="V112" s="299" t="s">
        <v>91</v>
      </c>
      <c r="W112" s="299" t="s">
        <v>91</v>
      </c>
      <c r="X112" s="299" t="s">
        <v>91</v>
      </c>
      <c r="Y112" s="299" t="s">
        <v>91</v>
      </c>
      <c r="Z112" s="299" t="s">
        <v>91</v>
      </c>
      <c r="AA112" s="299" t="s">
        <v>91</v>
      </c>
      <c r="AB112" s="299" t="s">
        <v>91</v>
      </c>
    </row>
    <row r="113" ht="13.5" customHeight="1">
      <c r="A113" s="278">
        <f t="shared" si="4"/>
        <v>96</v>
      </c>
      <c r="B113" s="279" t="s">
        <v>253</v>
      </c>
      <c r="C113" s="279" t="s">
        <v>2749</v>
      </c>
      <c r="D113" s="279" t="str">
        <f>VLOOKUP(B113,'HECVAT - Full | Vendor Response'!A$3:D$319,4,TRUE)</f>
        <v>#N/A</v>
      </c>
      <c r="E113" s="295" t="s">
        <v>91</v>
      </c>
      <c r="F113" s="295" t="s">
        <v>2750</v>
      </c>
      <c r="G113" s="295" t="s">
        <v>2751</v>
      </c>
      <c r="H113" s="300" t="s">
        <v>2752</v>
      </c>
      <c r="I113" s="300" t="s">
        <v>2753</v>
      </c>
      <c r="J113" s="296" t="str">
        <f t="shared" si="8"/>
        <v>FALSE</v>
      </c>
      <c r="K113" s="297">
        <v>1.0</v>
      </c>
      <c r="L113" s="296" t="s">
        <v>241</v>
      </c>
      <c r="M113" s="298" t="s">
        <v>78</v>
      </c>
      <c r="N113" s="298" t="str">
        <f>VLOOKUP(B113,'HECVAT - Full | Vendor Response'!A:E,3,FALSE)</f>
        <v>No</v>
      </c>
      <c r="O113" s="298" t="str">
        <f>IF(LEN(VLOOKUP(B113,'Analyst Report'!$A:$I,7,FALSE))= 0,"",VLOOKUP(B113,'Analyst Report'!$A:$I,7,FALSE))</f>
        <v/>
      </c>
      <c r="P113" s="298">
        <f t="shared" si="1"/>
        <v>0</v>
      </c>
      <c r="Q113" s="298">
        <v>15.0</v>
      </c>
      <c r="R113" s="298">
        <f>IF(LEN(VLOOKUP(B113,'Analyst Report'!$A$30:$I$287,9,FALSE))=0,VLOOKUP(B113,'Analyst Report'!$A$30:$I$287,8,FALSE),VLOOKUP(B113,'Analyst Report'!$A$30:$I$287,9,FALSE))</f>
        <v>15</v>
      </c>
      <c r="S113" s="298">
        <f t="shared" si="2"/>
        <v>15</v>
      </c>
      <c r="T113" s="298">
        <f t="shared" si="6"/>
        <v>0</v>
      </c>
      <c r="U113" s="299" t="s">
        <v>91</v>
      </c>
      <c r="V113" s="299" t="s">
        <v>91</v>
      </c>
      <c r="W113" s="299" t="s">
        <v>91</v>
      </c>
      <c r="X113" s="299" t="s">
        <v>91</v>
      </c>
      <c r="Y113" s="299" t="s">
        <v>91</v>
      </c>
      <c r="Z113" s="299" t="s">
        <v>91</v>
      </c>
      <c r="AA113" s="299" t="s">
        <v>91</v>
      </c>
      <c r="AB113" s="299" t="s">
        <v>91</v>
      </c>
    </row>
    <row r="114" ht="13.5" customHeight="1">
      <c r="A114" s="278">
        <f t="shared" si="4"/>
        <v>97</v>
      </c>
      <c r="B114" s="279" t="s">
        <v>255</v>
      </c>
      <c r="C114" s="279" t="s">
        <v>2754</v>
      </c>
      <c r="D114" s="279" t="str">
        <f>VLOOKUP(B114,'HECVAT - Full | Vendor Response'!A$3:D$319,4,TRUE)</f>
        <v>#N/A</v>
      </c>
      <c r="E114" s="295" t="s">
        <v>91</v>
      </c>
      <c r="F114" s="295" t="s">
        <v>2755</v>
      </c>
      <c r="G114" s="295" t="s">
        <v>2756</v>
      </c>
      <c r="H114" s="300" t="s">
        <v>2757</v>
      </c>
      <c r="I114" s="300" t="s">
        <v>2758</v>
      </c>
      <c r="J114" s="296" t="str">
        <f t="shared" si="8"/>
        <v>FALSE</v>
      </c>
      <c r="K114" s="297">
        <v>1.0</v>
      </c>
      <c r="L114" s="296" t="s">
        <v>241</v>
      </c>
      <c r="M114" s="298" t="s">
        <v>78</v>
      </c>
      <c r="N114" s="298" t="str">
        <f>VLOOKUP(B114,'HECVAT - Full | Vendor Response'!A:E,3,FALSE)</f>
        <v>Yes</v>
      </c>
      <c r="O114" s="298" t="str">
        <f>IF(LEN(VLOOKUP(B114,'Analyst Report'!$A:$I,7,FALSE))= 0,"",VLOOKUP(B114,'Analyst Report'!$A:$I,7,FALSE))</f>
        <v/>
      </c>
      <c r="P114" s="298">
        <f t="shared" si="1"/>
        <v>1</v>
      </c>
      <c r="Q114" s="298">
        <v>15.0</v>
      </c>
      <c r="R114" s="298">
        <f>IF(LEN(VLOOKUP(B114,'Analyst Report'!$A$30:$I$287,9,FALSE))=0,VLOOKUP(B114,'Analyst Report'!$A$30:$I$287,8,FALSE),VLOOKUP(B114,'Analyst Report'!$A$30:$I$287,9,FALSE))</f>
        <v>15</v>
      </c>
      <c r="S114" s="298">
        <f t="shared" si="2"/>
        <v>15</v>
      </c>
      <c r="T114" s="298">
        <f t="shared" si="6"/>
        <v>15</v>
      </c>
      <c r="U114" s="299" t="s">
        <v>91</v>
      </c>
      <c r="V114" s="299" t="s">
        <v>91</v>
      </c>
      <c r="W114" s="299" t="s">
        <v>91</v>
      </c>
      <c r="X114" s="299" t="s">
        <v>91</v>
      </c>
      <c r="Y114" s="299" t="s">
        <v>91</v>
      </c>
      <c r="Z114" s="299" t="s">
        <v>91</v>
      </c>
      <c r="AA114" s="299" t="s">
        <v>91</v>
      </c>
      <c r="AB114" s="299" t="s">
        <v>91</v>
      </c>
    </row>
    <row r="115" ht="13.5" customHeight="1">
      <c r="A115" s="278">
        <f t="shared" si="4"/>
        <v>98</v>
      </c>
      <c r="B115" s="279" t="s">
        <v>257</v>
      </c>
      <c r="C115" s="279" t="s">
        <v>2759</v>
      </c>
      <c r="D115" s="279" t="str">
        <f>VLOOKUP(B115,'HECVAT - Full | Vendor Response'!A$3:D$319,4,TRUE)</f>
        <v>#N/A</v>
      </c>
      <c r="E115" s="295" t="s">
        <v>91</v>
      </c>
      <c r="F115" s="295" t="s">
        <v>91</v>
      </c>
      <c r="G115" s="295" t="s">
        <v>2760</v>
      </c>
      <c r="H115" s="300" t="s">
        <v>2761</v>
      </c>
      <c r="I115" s="300" t="s">
        <v>2762</v>
      </c>
      <c r="J115" s="296" t="str">
        <f t="shared" si="8"/>
        <v>FALSE</v>
      </c>
      <c r="K115" s="297">
        <v>1.0</v>
      </c>
      <c r="L115" s="296" t="s">
        <v>241</v>
      </c>
      <c r="M115" s="298" t="s">
        <v>78</v>
      </c>
      <c r="N115" s="298" t="str">
        <f>VLOOKUP(B115,'HECVAT - Full | Vendor Response'!A:E,3,FALSE)</f>
        <v>No</v>
      </c>
      <c r="O115" s="298" t="str">
        <f>IF(LEN(VLOOKUP(B115,'Analyst Report'!$A:$I,7,FALSE))= 0,"",VLOOKUP(B115,'Analyst Report'!$A:$I,7,FALSE))</f>
        <v/>
      </c>
      <c r="P115" s="298">
        <f t="shared" si="1"/>
        <v>0</v>
      </c>
      <c r="Q115" s="298">
        <v>15.0</v>
      </c>
      <c r="R115" s="298">
        <f>IF(LEN(VLOOKUP(B115,'Analyst Report'!$A$30:$I$287,9,FALSE))=0,VLOOKUP(B115,'Analyst Report'!$A$30:$I$287,8,FALSE),VLOOKUP(B115,'Analyst Report'!$A$30:$I$287,9,FALSE))</f>
        <v>15</v>
      </c>
      <c r="S115" s="298">
        <f t="shared" si="2"/>
        <v>15</v>
      </c>
      <c r="T115" s="298">
        <f t="shared" si="6"/>
        <v>0</v>
      </c>
      <c r="U115" s="299" t="s">
        <v>91</v>
      </c>
      <c r="V115" s="299" t="s">
        <v>91</v>
      </c>
      <c r="W115" s="299" t="s">
        <v>91</v>
      </c>
      <c r="X115" s="299" t="s">
        <v>91</v>
      </c>
      <c r="Y115" s="299" t="s">
        <v>91</v>
      </c>
      <c r="Z115" s="299" t="s">
        <v>91</v>
      </c>
      <c r="AA115" s="299" t="s">
        <v>91</v>
      </c>
      <c r="AB115" s="299" t="s">
        <v>91</v>
      </c>
    </row>
    <row r="116" ht="13.5" customHeight="1">
      <c r="A116" s="278">
        <f t="shared" si="4"/>
        <v>99</v>
      </c>
      <c r="B116" s="279" t="s">
        <v>258</v>
      </c>
      <c r="C116" s="279" t="s">
        <v>2763</v>
      </c>
      <c r="D116" s="279" t="str">
        <f>VLOOKUP(B116,'HECVAT - Full | Vendor Response'!A$3:D$319,4,TRUE)</f>
        <v>#N/A</v>
      </c>
      <c r="E116" s="295" t="s">
        <v>91</v>
      </c>
      <c r="F116" s="295" t="s">
        <v>2764</v>
      </c>
      <c r="G116" s="295" t="s">
        <v>2765</v>
      </c>
      <c r="H116" s="300" t="s">
        <v>2766</v>
      </c>
      <c r="I116" s="300" t="s">
        <v>2767</v>
      </c>
      <c r="J116" s="296" t="str">
        <f t="shared" si="8"/>
        <v>FALSE</v>
      </c>
      <c r="K116" s="297">
        <v>1.0</v>
      </c>
      <c r="L116" s="296" t="s">
        <v>241</v>
      </c>
      <c r="M116" s="298" t="s">
        <v>78</v>
      </c>
      <c r="N116" s="298" t="str">
        <f>VLOOKUP(B116,'HECVAT - Full | Vendor Response'!A:E,3,FALSE)</f>
        <v>Yes</v>
      </c>
      <c r="O116" s="298" t="str">
        <f>IF(LEN(VLOOKUP(B116,'Analyst Report'!$A:$I,7,FALSE))= 0,"",VLOOKUP(B116,'Analyst Report'!$A:$I,7,FALSE))</f>
        <v/>
      </c>
      <c r="P116" s="298">
        <f t="shared" si="1"/>
        <v>1</v>
      </c>
      <c r="Q116" s="298">
        <v>20.0</v>
      </c>
      <c r="R116" s="298">
        <f>IF(LEN(VLOOKUP(B116,'Analyst Report'!$A$30:$I$287,9,FALSE))=0,VLOOKUP(B116,'Analyst Report'!$A$30:$I$287,8,FALSE),VLOOKUP(B116,'Analyst Report'!$A$30:$I$287,9,FALSE))</f>
        <v>20</v>
      </c>
      <c r="S116" s="298">
        <f t="shared" si="2"/>
        <v>20</v>
      </c>
      <c r="T116" s="298">
        <f t="shared" si="6"/>
        <v>20</v>
      </c>
      <c r="U116" s="299" t="s">
        <v>91</v>
      </c>
      <c r="V116" s="299" t="s">
        <v>91</v>
      </c>
      <c r="W116" s="299" t="s">
        <v>91</v>
      </c>
      <c r="X116" s="299" t="s">
        <v>91</v>
      </c>
      <c r="Y116" s="299" t="s">
        <v>91</v>
      </c>
      <c r="Z116" s="299" t="s">
        <v>91</v>
      </c>
      <c r="AA116" s="299" t="s">
        <v>91</v>
      </c>
      <c r="AB116" s="299" t="s">
        <v>91</v>
      </c>
    </row>
    <row r="117" ht="13.5" customHeight="1">
      <c r="A117" s="278">
        <f t="shared" si="4"/>
        <v>100</v>
      </c>
      <c r="B117" s="279" t="s">
        <v>260</v>
      </c>
      <c r="C117" s="279" t="s">
        <v>2768</v>
      </c>
      <c r="D117" s="279" t="str">
        <f>VLOOKUP(B117,'HECVAT - Full | Vendor Response'!A$3:D$319,4,TRUE)</f>
        <v>#N/A</v>
      </c>
      <c r="E117" s="295" t="s">
        <v>91</v>
      </c>
      <c r="F117" s="295" t="s">
        <v>2769</v>
      </c>
      <c r="G117" s="295" t="s">
        <v>2770</v>
      </c>
      <c r="H117" s="300" t="s">
        <v>2771</v>
      </c>
      <c r="I117" s="300" t="s">
        <v>2772</v>
      </c>
      <c r="J117" s="296" t="str">
        <f t="shared" si="8"/>
        <v>FALSE</v>
      </c>
      <c r="K117" s="297">
        <v>1.0</v>
      </c>
      <c r="L117" s="296" t="s">
        <v>241</v>
      </c>
      <c r="M117" s="298" t="s">
        <v>78</v>
      </c>
      <c r="N117" s="298" t="str">
        <f>VLOOKUP(B117,'HECVAT - Full | Vendor Response'!A:E,3,FALSE)</f>
        <v>Yes</v>
      </c>
      <c r="O117" s="298" t="str">
        <f>IF(LEN(VLOOKUP(B117,'Analyst Report'!$A:$I,7,FALSE))= 0,"",VLOOKUP(B117,'Analyst Report'!$A:$I,7,FALSE))</f>
        <v/>
      </c>
      <c r="P117" s="298">
        <f t="shared" si="1"/>
        <v>1</v>
      </c>
      <c r="Q117" s="298">
        <v>20.0</v>
      </c>
      <c r="R117" s="298">
        <f>IF(LEN(VLOOKUP(B117,'Analyst Report'!$A$30:$I$287,9,FALSE))=0,VLOOKUP(B117,'Analyst Report'!$A$30:$I$287,8,FALSE),VLOOKUP(B117,'Analyst Report'!$A$30:$I$287,9,FALSE))</f>
        <v>20</v>
      </c>
      <c r="S117" s="298">
        <f t="shared" si="2"/>
        <v>20</v>
      </c>
      <c r="T117" s="298">
        <f t="shared" si="6"/>
        <v>20</v>
      </c>
      <c r="U117" s="299" t="s">
        <v>91</v>
      </c>
      <c r="V117" s="299" t="s">
        <v>91</v>
      </c>
      <c r="W117" s="299" t="s">
        <v>91</v>
      </c>
      <c r="X117" s="299" t="s">
        <v>91</v>
      </c>
      <c r="Y117" s="299" t="s">
        <v>91</v>
      </c>
      <c r="Z117" s="299" t="s">
        <v>91</v>
      </c>
      <c r="AA117" s="299" t="s">
        <v>91</v>
      </c>
      <c r="AB117" s="299" t="s">
        <v>91</v>
      </c>
    </row>
    <row r="118" ht="13.5" customHeight="1">
      <c r="A118" s="278">
        <f t="shared" si="4"/>
        <v>101</v>
      </c>
      <c r="B118" s="279" t="s">
        <v>262</v>
      </c>
      <c r="C118" s="279" t="s">
        <v>2773</v>
      </c>
      <c r="D118" s="279" t="str">
        <f>VLOOKUP(B118,'HECVAT - Full | Vendor Response'!A$3:D$319,4,TRUE)</f>
        <v>#N/A</v>
      </c>
      <c r="E118" s="295" t="s">
        <v>91</v>
      </c>
      <c r="F118" s="295" t="s">
        <v>2774</v>
      </c>
      <c r="G118" s="295" t="s">
        <v>2775</v>
      </c>
      <c r="H118" s="300" t="s">
        <v>2776</v>
      </c>
      <c r="I118" s="300" t="s">
        <v>2723</v>
      </c>
      <c r="J118" s="296" t="str">
        <f t="shared" si="8"/>
        <v>FALSE</v>
      </c>
      <c r="K118" s="297">
        <v>1.0</v>
      </c>
      <c r="L118" s="296" t="s">
        <v>241</v>
      </c>
      <c r="M118" s="298" t="s">
        <v>78</v>
      </c>
      <c r="N118" s="298" t="str">
        <f>VLOOKUP(B118,'HECVAT - Full | Vendor Response'!A:E,3,FALSE)</f>
        <v>Yes</v>
      </c>
      <c r="O118" s="298" t="str">
        <f>IF(LEN(VLOOKUP(B118,'Analyst Report'!$A:$I,7,FALSE))= 0,"",VLOOKUP(B118,'Analyst Report'!$A:$I,7,FALSE))</f>
        <v/>
      </c>
      <c r="P118" s="298">
        <f t="shared" si="1"/>
        <v>1</v>
      </c>
      <c r="Q118" s="298">
        <v>15.0</v>
      </c>
      <c r="R118" s="298">
        <f>IF(LEN(VLOOKUP(B118,'Analyst Report'!$A$30:$I$287,9,FALSE))=0,VLOOKUP(B118,'Analyst Report'!$A$30:$I$287,8,FALSE),VLOOKUP(B118,'Analyst Report'!$A$30:$I$287,9,FALSE))</f>
        <v>15</v>
      </c>
      <c r="S118" s="298">
        <f t="shared" si="2"/>
        <v>15</v>
      </c>
      <c r="T118" s="298">
        <f t="shared" si="6"/>
        <v>15</v>
      </c>
      <c r="U118" s="299" t="s">
        <v>91</v>
      </c>
      <c r="V118" s="299" t="s">
        <v>91</v>
      </c>
      <c r="W118" s="299" t="s">
        <v>91</v>
      </c>
      <c r="X118" s="299" t="s">
        <v>91</v>
      </c>
      <c r="Y118" s="299" t="s">
        <v>91</v>
      </c>
      <c r="Z118" s="299" t="s">
        <v>91</v>
      </c>
      <c r="AA118" s="299" t="s">
        <v>91</v>
      </c>
      <c r="AB118" s="299" t="s">
        <v>91</v>
      </c>
    </row>
    <row r="119" ht="13.5" customHeight="1">
      <c r="A119" s="278">
        <f t="shared" si="4"/>
        <v>102</v>
      </c>
      <c r="B119" s="279" t="s">
        <v>264</v>
      </c>
      <c r="C119" s="279" t="s">
        <v>2777</v>
      </c>
      <c r="D119" s="279" t="str">
        <f>VLOOKUP(B119,'HECVAT - Full | Vendor Response'!A$3:D$319,4,TRUE)</f>
        <v>#N/A</v>
      </c>
      <c r="E119" s="295" t="s">
        <v>91</v>
      </c>
      <c r="F119" s="295" t="s">
        <v>2778</v>
      </c>
      <c r="G119" s="295" t="s">
        <v>2779</v>
      </c>
      <c r="H119" s="300" t="s">
        <v>2780</v>
      </c>
      <c r="I119" s="300" t="s">
        <v>2781</v>
      </c>
      <c r="J119" s="296" t="str">
        <f t="shared" si="8"/>
        <v>FALSE</v>
      </c>
      <c r="K119" s="297">
        <v>1.0</v>
      </c>
      <c r="L119" s="296" t="s">
        <v>241</v>
      </c>
      <c r="M119" s="298" t="s">
        <v>78</v>
      </c>
      <c r="N119" s="298" t="str">
        <f>VLOOKUP(B119,'HECVAT - Full | Vendor Response'!A:E,3,FALSE)</f>
        <v>Yes</v>
      </c>
      <c r="O119" s="298" t="str">
        <f>IF(LEN(VLOOKUP(B119,'Analyst Report'!$A:$I,7,FALSE))= 0,"",VLOOKUP(B119,'Analyst Report'!$A:$I,7,FALSE))</f>
        <v/>
      </c>
      <c r="P119" s="298">
        <f t="shared" si="1"/>
        <v>1</v>
      </c>
      <c r="Q119" s="298">
        <v>15.0</v>
      </c>
      <c r="R119" s="298">
        <f>IF(LEN(VLOOKUP(B119,'Analyst Report'!$A$30:$I$287,9,FALSE))=0,VLOOKUP(B119,'Analyst Report'!$A$30:$I$287,8,FALSE),VLOOKUP(B119,'Analyst Report'!$A$30:$I$287,9,FALSE))</f>
        <v>15</v>
      </c>
      <c r="S119" s="298">
        <f t="shared" si="2"/>
        <v>15</v>
      </c>
      <c r="T119" s="298">
        <f t="shared" si="6"/>
        <v>15</v>
      </c>
      <c r="U119" s="299" t="s">
        <v>91</v>
      </c>
      <c r="V119" s="299" t="s">
        <v>91</v>
      </c>
      <c r="W119" s="299" t="s">
        <v>91</v>
      </c>
      <c r="X119" s="299" t="s">
        <v>91</v>
      </c>
      <c r="Y119" s="299" t="s">
        <v>91</v>
      </c>
      <c r="Z119" s="299" t="s">
        <v>91</v>
      </c>
      <c r="AA119" s="299" t="s">
        <v>91</v>
      </c>
      <c r="AB119" s="299" t="s">
        <v>91</v>
      </c>
    </row>
    <row r="120" ht="13.5" customHeight="1">
      <c r="A120" s="278">
        <f t="shared" si="4"/>
        <v>103</v>
      </c>
      <c r="B120" s="279" t="s">
        <v>266</v>
      </c>
      <c r="C120" s="279" t="s">
        <v>2782</v>
      </c>
      <c r="D120" s="279" t="str">
        <f>VLOOKUP(B120,'HECVAT - Full | Vendor Response'!A$3:D$319,4,TRUE)</f>
        <v>#N/A</v>
      </c>
      <c r="E120" s="295" t="s">
        <v>91</v>
      </c>
      <c r="F120" s="295" t="s">
        <v>2783</v>
      </c>
      <c r="G120" s="295" t="s">
        <v>2784</v>
      </c>
      <c r="H120" s="300" t="s">
        <v>2785</v>
      </c>
      <c r="I120" s="300" t="s">
        <v>2786</v>
      </c>
      <c r="J120" s="296" t="str">
        <f t="shared" si="8"/>
        <v>TRUE</v>
      </c>
      <c r="K120" s="297">
        <v>1.0</v>
      </c>
      <c r="L120" s="296" t="s">
        <v>241</v>
      </c>
      <c r="M120" s="298" t="s">
        <v>78</v>
      </c>
      <c r="N120" s="298" t="str">
        <f>VLOOKUP(B120,'HECVAT - Full | Vendor Response'!A:E,3,FALSE)</f>
        <v>Yes</v>
      </c>
      <c r="O120" s="298" t="str">
        <f>IF(LEN(VLOOKUP(B120,'Analyst Report'!$A:$I,7,FALSE))= 0,"",VLOOKUP(B120,'Analyst Report'!$A:$I,7,FALSE))</f>
        <v/>
      </c>
      <c r="P120" s="298">
        <f t="shared" si="1"/>
        <v>1</v>
      </c>
      <c r="Q120" s="298">
        <v>25.0</v>
      </c>
      <c r="R120" s="298">
        <f>IF(LEN(VLOOKUP(B120,'Analyst Report'!$A$30:$I$287,9,FALSE))=0,VLOOKUP(B120,'Analyst Report'!$A$30:$I$287,8,FALSE),VLOOKUP(B120,'Analyst Report'!$A$30:$I$287,9,FALSE))</f>
        <v>25</v>
      </c>
      <c r="S120" s="298">
        <f t="shared" si="2"/>
        <v>25</v>
      </c>
      <c r="T120" s="298">
        <f t="shared" si="6"/>
        <v>25</v>
      </c>
      <c r="U120" s="299" t="s">
        <v>91</v>
      </c>
      <c r="V120" s="299" t="s">
        <v>91</v>
      </c>
      <c r="W120" s="299" t="s">
        <v>91</v>
      </c>
      <c r="X120" s="299" t="s">
        <v>91</v>
      </c>
      <c r="Y120" s="299" t="s">
        <v>91</v>
      </c>
      <c r="Z120" s="299" t="s">
        <v>91</v>
      </c>
      <c r="AA120" s="299" t="s">
        <v>91</v>
      </c>
      <c r="AB120" s="299" t="s">
        <v>91</v>
      </c>
    </row>
    <row r="121" ht="13.5" customHeight="1">
      <c r="A121" s="278">
        <f t="shared" si="4"/>
        <v>104</v>
      </c>
      <c r="B121" s="279" t="s">
        <v>268</v>
      </c>
      <c r="C121" s="279" t="s">
        <v>2787</v>
      </c>
      <c r="D121" s="279" t="str">
        <f>VLOOKUP(B121,'HECVAT - Full | Vendor Response'!A$3:D$319,4,TRUE)</f>
        <v>#N/A</v>
      </c>
      <c r="E121" s="295" t="s">
        <v>91</v>
      </c>
      <c r="F121" s="295" t="s">
        <v>2788</v>
      </c>
      <c r="G121" s="295" t="s">
        <v>2789</v>
      </c>
      <c r="H121" s="300" t="s">
        <v>2482</v>
      </c>
      <c r="I121" s="300" t="s">
        <v>2483</v>
      </c>
      <c r="J121" s="296" t="str">
        <f t="shared" si="8"/>
        <v>FALSE</v>
      </c>
      <c r="K121" s="297">
        <v>1.0</v>
      </c>
      <c r="L121" s="296" t="s">
        <v>2790</v>
      </c>
      <c r="M121" s="298" t="s">
        <v>78</v>
      </c>
      <c r="N121" s="298" t="str">
        <f>VLOOKUP(B121,'HECVAT - Full | Vendor Response'!A:E,3,FALSE)</f>
        <v>Yes</v>
      </c>
      <c r="O121" s="298" t="str">
        <f>IF(LEN(VLOOKUP(B121,'Analyst Report'!$A:$I,7,FALSE))= 0,"",VLOOKUP(B121,'Analyst Report'!$A:$I,7,FALSE))</f>
        <v/>
      </c>
      <c r="P121" s="298">
        <f t="shared" si="1"/>
        <v>1</v>
      </c>
      <c r="Q121" s="298">
        <v>15.0</v>
      </c>
      <c r="R121" s="298">
        <f>IF(LEN(VLOOKUP(B121,'Analyst Report'!$A$30:$I$287,9,FALSE))=0,VLOOKUP(B121,'Analyst Report'!$A$30:$I$287,8,FALSE),VLOOKUP(B121,'Analyst Report'!$A$30:$I$287,9,FALSE))</f>
        <v>15</v>
      </c>
      <c r="S121" s="298">
        <f t="shared" si="2"/>
        <v>15</v>
      </c>
      <c r="T121" s="298">
        <f t="shared" si="6"/>
        <v>15</v>
      </c>
      <c r="U121" s="299" t="s">
        <v>91</v>
      </c>
      <c r="V121" s="299" t="s">
        <v>91</v>
      </c>
      <c r="W121" s="299" t="s">
        <v>91</v>
      </c>
      <c r="X121" s="299" t="s">
        <v>91</v>
      </c>
      <c r="Y121" s="299" t="s">
        <v>91</v>
      </c>
      <c r="Z121" s="299" t="s">
        <v>91</v>
      </c>
      <c r="AA121" s="299" t="s">
        <v>91</v>
      </c>
      <c r="AB121" s="299" t="s">
        <v>91</v>
      </c>
    </row>
    <row r="122" ht="13.5" customHeight="1">
      <c r="A122" s="278">
        <f t="shared" si="4"/>
        <v>105</v>
      </c>
      <c r="B122" s="279" t="s">
        <v>271</v>
      </c>
      <c r="C122" s="279" t="s">
        <v>2791</v>
      </c>
      <c r="D122" s="294" t="str">
        <f>VLOOKUP(B122,'HECVAT - Full | Vendor Response'!A$3:D$319,4,TRUE)</f>
        <v>Qwickly utilizes the Aurora AWS database which allows for seperation of client data within a single database structure.  Clients can request a paid single tenant capability.</v>
      </c>
      <c r="E122" s="295" t="s">
        <v>91</v>
      </c>
      <c r="F122" s="295" t="s">
        <v>2792</v>
      </c>
      <c r="G122" s="295" t="s">
        <v>2793</v>
      </c>
      <c r="H122" s="300" t="s">
        <v>2794</v>
      </c>
      <c r="I122" s="300" t="s">
        <v>2795</v>
      </c>
      <c r="J122" s="296" t="str">
        <f t="shared" si="8"/>
        <v>FALSE</v>
      </c>
      <c r="K122" s="297">
        <v>1.0</v>
      </c>
      <c r="L122" s="296" t="s">
        <v>270</v>
      </c>
      <c r="M122" s="298" t="s">
        <v>78</v>
      </c>
      <c r="N122" s="298" t="str">
        <f>VLOOKUP(B122,'HECVAT - Full | Vendor Response'!A:E,3,FALSE)</f>
        <v>No</v>
      </c>
      <c r="O122" s="298" t="str">
        <f>IF(LEN(VLOOKUP(B122,'Analyst Report'!$A:$I,7,FALSE))= 0,"",VLOOKUP(B122,'Analyst Report'!$A:$I,7,FALSE))</f>
        <v/>
      </c>
      <c r="P122" s="298">
        <f t="shared" si="1"/>
        <v>0</v>
      </c>
      <c r="Q122" s="298">
        <v>15.0</v>
      </c>
      <c r="R122" s="298">
        <f>IF(LEN(VLOOKUP(B122,'Analyst Report'!$A$30:$I$287,9,FALSE))=0,VLOOKUP(B122,'Analyst Report'!$A$30:$I$287,8,FALSE),VLOOKUP(B122,'Analyst Report'!$A$30:$I$287,9,FALSE))</f>
        <v>15</v>
      </c>
      <c r="S122" s="298">
        <f t="shared" si="2"/>
        <v>15</v>
      </c>
      <c r="T122" s="298">
        <f t="shared" si="6"/>
        <v>0</v>
      </c>
      <c r="U122" s="299" t="s">
        <v>91</v>
      </c>
      <c r="V122" s="299" t="s">
        <v>91</v>
      </c>
      <c r="W122" s="299" t="s">
        <v>91</v>
      </c>
      <c r="X122" s="299" t="s">
        <v>91</v>
      </c>
      <c r="Y122" s="299" t="s">
        <v>91</v>
      </c>
      <c r="Z122" s="299" t="s">
        <v>91</v>
      </c>
      <c r="AA122" s="299" t="s">
        <v>91</v>
      </c>
      <c r="AB122" s="299" t="s">
        <v>91</v>
      </c>
    </row>
    <row r="123" ht="13.5" customHeight="1">
      <c r="A123" s="278">
        <f t="shared" si="4"/>
        <v>106</v>
      </c>
      <c r="B123" s="279" t="s">
        <v>273</v>
      </c>
      <c r="C123" s="279" t="s">
        <v>2796</v>
      </c>
      <c r="D123" s="294" t="str">
        <f>VLOOKUP(B123,'HECVAT - Full | Vendor Response'!A$3:D$319,4,TRUE)</f>
        <v/>
      </c>
      <c r="E123" s="295" t="s">
        <v>91</v>
      </c>
      <c r="F123" s="295" t="s">
        <v>91</v>
      </c>
      <c r="G123" s="295" t="s">
        <v>2797</v>
      </c>
      <c r="H123" s="300" t="s">
        <v>2798</v>
      </c>
      <c r="I123" s="300" t="s">
        <v>2799</v>
      </c>
      <c r="J123" s="296" t="str">
        <f t="shared" si="8"/>
        <v>TRUE</v>
      </c>
      <c r="K123" s="297">
        <v>1.0</v>
      </c>
      <c r="L123" s="296" t="s">
        <v>270</v>
      </c>
      <c r="M123" s="298" t="s">
        <v>76</v>
      </c>
      <c r="N123" s="298" t="str">
        <f>VLOOKUP(B123,'HECVAT - Full | Vendor Response'!A:E,3,FALSE)</f>
        <v>No</v>
      </c>
      <c r="O123" s="298" t="str">
        <f>IF(LEN(VLOOKUP(B123,'Analyst Report'!$A:$I,7,FALSE))= 0,"",VLOOKUP(B123,'Analyst Report'!$A:$I,7,FALSE))</f>
        <v/>
      </c>
      <c r="P123" s="298">
        <f t="shared" si="1"/>
        <v>1</v>
      </c>
      <c r="Q123" s="298">
        <v>25.0</v>
      </c>
      <c r="R123" s="298">
        <f>IF(LEN(VLOOKUP(B123,'Analyst Report'!$A$30:$I$287,9,FALSE))=0,VLOOKUP(B123,'Analyst Report'!$A$30:$I$287,8,FALSE),VLOOKUP(B123,'Analyst Report'!$A$30:$I$287,9,FALSE))</f>
        <v>25</v>
      </c>
      <c r="S123" s="298">
        <f t="shared" si="2"/>
        <v>25</v>
      </c>
      <c r="T123" s="298">
        <f t="shared" si="6"/>
        <v>25</v>
      </c>
      <c r="U123" s="299" t="s">
        <v>91</v>
      </c>
      <c r="V123" s="299" t="s">
        <v>91</v>
      </c>
      <c r="W123" s="299" t="s">
        <v>91</v>
      </c>
      <c r="X123" s="299" t="s">
        <v>91</v>
      </c>
      <c r="Y123" s="299" t="s">
        <v>91</v>
      </c>
      <c r="Z123" s="299" t="s">
        <v>91</v>
      </c>
      <c r="AA123" s="299" t="s">
        <v>91</v>
      </c>
      <c r="AB123" s="299" t="s">
        <v>91</v>
      </c>
    </row>
    <row r="124" ht="13.5" customHeight="1">
      <c r="A124" s="278">
        <f t="shared" si="4"/>
        <v>107</v>
      </c>
      <c r="B124" s="279" t="s">
        <v>274</v>
      </c>
      <c r="C124" s="279" t="s">
        <v>2800</v>
      </c>
      <c r="D124" s="294" t="str">
        <f>VLOOKUP(B124,'HECVAT - Full | Vendor Response'!A$3:D$319,4,TRUE)</f>
        <v>Amazon RDS supports using Transparent Data Encryption (TDE) to encrypt stored data</v>
      </c>
      <c r="E124" s="295" t="s">
        <v>91</v>
      </c>
      <c r="F124" s="295" t="s">
        <v>2801</v>
      </c>
      <c r="G124" s="295" t="s">
        <v>2802</v>
      </c>
      <c r="H124" s="300" t="s">
        <v>2803</v>
      </c>
      <c r="I124" s="300" t="s">
        <v>2804</v>
      </c>
      <c r="J124" s="296" t="str">
        <f t="shared" si="8"/>
        <v>TRUE</v>
      </c>
      <c r="K124" s="297">
        <v>1.0</v>
      </c>
      <c r="L124" s="296" t="s">
        <v>270</v>
      </c>
      <c r="M124" s="298" t="s">
        <v>78</v>
      </c>
      <c r="N124" s="298" t="str">
        <f>VLOOKUP(B124,'HECVAT - Full | Vendor Response'!A:E,3,FALSE)</f>
        <v>Yes</v>
      </c>
      <c r="O124" s="298" t="str">
        <f>IF(LEN(VLOOKUP(B124,'Analyst Report'!$A:$I,7,FALSE))= 0,"",VLOOKUP(B124,'Analyst Report'!$A:$I,7,FALSE))</f>
        <v/>
      </c>
      <c r="P124" s="298">
        <f t="shared" si="1"/>
        <v>1</v>
      </c>
      <c r="Q124" s="298">
        <v>40.0</v>
      </c>
      <c r="R124" s="298">
        <f>IF(LEN(VLOOKUP(B124,'Analyst Report'!$A$30:$I$287,9,FALSE))=0,VLOOKUP(B124,'Analyst Report'!$A$30:$I$287,8,FALSE),VLOOKUP(B124,'Analyst Report'!$A$30:$I$287,9,FALSE))</f>
        <v>40</v>
      </c>
      <c r="S124" s="298">
        <f t="shared" si="2"/>
        <v>40</v>
      </c>
      <c r="T124" s="298">
        <f t="shared" si="6"/>
        <v>40</v>
      </c>
      <c r="U124" s="299" t="s">
        <v>91</v>
      </c>
      <c r="V124" s="299" t="s">
        <v>91</v>
      </c>
      <c r="W124" s="299" t="s">
        <v>91</v>
      </c>
      <c r="X124" s="299" t="s">
        <v>91</v>
      </c>
      <c r="Y124" s="299" t="s">
        <v>91</v>
      </c>
      <c r="Z124" s="299" t="s">
        <v>91</v>
      </c>
      <c r="AA124" s="299" t="s">
        <v>91</v>
      </c>
      <c r="AB124" s="299" t="s">
        <v>91</v>
      </c>
    </row>
    <row r="125" ht="13.5" customHeight="1">
      <c r="A125" s="278">
        <f t="shared" si="4"/>
        <v>108</v>
      </c>
      <c r="B125" s="279" t="s">
        <v>276</v>
      </c>
      <c r="C125" s="279" t="s">
        <v>2805</v>
      </c>
      <c r="D125" s="294" t="str">
        <f>VLOOKUP(B125,'HECVAT - Full | Vendor Response'!A$3:D$319,4,TRUE)</f>
        <v>Industry standard AES-256 encryption algorithm</v>
      </c>
      <c r="E125" s="295" t="s">
        <v>91</v>
      </c>
      <c r="F125" s="295" t="s">
        <v>2806</v>
      </c>
      <c r="G125" s="295" t="s">
        <v>2807</v>
      </c>
      <c r="H125" s="300" t="s">
        <v>2808</v>
      </c>
      <c r="I125" s="300" t="s">
        <v>2809</v>
      </c>
      <c r="J125" s="296" t="str">
        <f t="shared" si="8"/>
        <v>TRUE</v>
      </c>
      <c r="K125" s="297">
        <v>1.0</v>
      </c>
      <c r="L125" s="296" t="s">
        <v>270</v>
      </c>
      <c r="M125" s="298" t="s">
        <v>78</v>
      </c>
      <c r="N125" s="298" t="str">
        <f>VLOOKUP(B125,'HECVAT - Full | Vendor Response'!A:E,3,FALSE)</f>
        <v>Yes</v>
      </c>
      <c r="O125" s="298" t="str">
        <f>IF(LEN(VLOOKUP(B125,'Analyst Report'!$A:$I,7,FALSE))= 0,"",VLOOKUP(B125,'Analyst Report'!$A:$I,7,FALSE))</f>
        <v/>
      </c>
      <c r="P125" s="298">
        <f t="shared" si="1"/>
        <v>1</v>
      </c>
      <c r="Q125" s="298">
        <v>25.0</v>
      </c>
      <c r="R125" s="298">
        <f>IF(LEN(VLOOKUP(B125,'Analyst Report'!$A$30:$I$287,9,FALSE))=0,VLOOKUP(B125,'Analyst Report'!$A$30:$I$287,8,FALSE),VLOOKUP(B125,'Analyst Report'!$A$30:$I$287,9,FALSE))</f>
        <v>25</v>
      </c>
      <c r="S125" s="298">
        <f t="shared" si="2"/>
        <v>25</v>
      </c>
      <c r="T125" s="298">
        <f t="shared" si="6"/>
        <v>25</v>
      </c>
      <c r="U125" s="299" t="s">
        <v>91</v>
      </c>
      <c r="V125" s="299" t="s">
        <v>91</v>
      </c>
      <c r="W125" s="299" t="s">
        <v>91</v>
      </c>
      <c r="X125" s="299" t="s">
        <v>91</v>
      </c>
      <c r="Y125" s="299" t="s">
        <v>91</v>
      </c>
      <c r="Z125" s="299" t="s">
        <v>91</v>
      </c>
      <c r="AA125" s="299" t="s">
        <v>91</v>
      </c>
      <c r="AB125" s="299" t="s">
        <v>91</v>
      </c>
    </row>
    <row r="126" ht="13.5" customHeight="1">
      <c r="A126" s="278">
        <f t="shared" si="4"/>
        <v>109</v>
      </c>
      <c r="B126" s="279" t="s">
        <v>278</v>
      </c>
      <c r="C126" s="279" t="s">
        <v>2810</v>
      </c>
      <c r="D126" s="294" t="str">
        <f>VLOOKUP(B126,'HECVAT - Full | Vendor Response'!A$3:D$319,4,TRUE)</f>
        <v>Not applicable</v>
      </c>
      <c r="E126" s="295" t="s">
        <v>91</v>
      </c>
      <c r="F126" s="295" t="s">
        <v>2811</v>
      </c>
      <c r="G126" s="295" t="s">
        <v>2812</v>
      </c>
      <c r="H126" s="300" t="s">
        <v>2813</v>
      </c>
      <c r="I126" s="300" t="s">
        <v>2814</v>
      </c>
      <c r="J126" s="296" t="str">
        <f t="shared" si="8"/>
        <v>TRUE</v>
      </c>
      <c r="K126" s="297">
        <v>1.0</v>
      </c>
      <c r="L126" s="296" t="s">
        <v>270</v>
      </c>
      <c r="M126" s="298" t="s">
        <v>78</v>
      </c>
      <c r="N126" s="298" t="str">
        <f>VLOOKUP(B126,'HECVAT - Full | Vendor Response'!A:E,3,FALSE)</f>
        <v>No</v>
      </c>
      <c r="O126" s="298" t="str">
        <f>IF(LEN(VLOOKUP(B126,'Analyst Report'!$A:$I,7,FALSE))= 0,"",VLOOKUP(B126,'Analyst Report'!$A:$I,7,FALSE))</f>
        <v/>
      </c>
      <c r="P126" s="298">
        <f t="shared" si="1"/>
        <v>0</v>
      </c>
      <c r="Q126" s="298">
        <v>25.0</v>
      </c>
      <c r="R126" s="298">
        <f>IF(LEN(VLOOKUP(B126,'Analyst Report'!$A$30:$I$287,9,FALSE))=0,VLOOKUP(B126,'Analyst Report'!$A$30:$I$287,8,FALSE),VLOOKUP(B126,'Analyst Report'!$A$30:$I$287,9,FALSE))</f>
        <v>25</v>
      </c>
      <c r="S126" s="298">
        <f t="shared" si="2"/>
        <v>25</v>
      </c>
      <c r="T126" s="298">
        <f t="shared" si="6"/>
        <v>0</v>
      </c>
      <c r="U126" s="299" t="s">
        <v>91</v>
      </c>
      <c r="V126" s="299" t="s">
        <v>91</v>
      </c>
      <c r="W126" s="299" t="s">
        <v>91</v>
      </c>
      <c r="X126" s="299" t="s">
        <v>91</v>
      </c>
      <c r="Y126" s="299" t="s">
        <v>91</v>
      </c>
      <c r="Z126" s="299" t="s">
        <v>91</v>
      </c>
      <c r="AA126" s="299" t="s">
        <v>91</v>
      </c>
      <c r="AB126" s="299" t="s">
        <v>91</v>
      </c>
    </row>
    <row r="127" ht="13.5" customHeight="1">
      <c r="A127" s="278">
        <f t="shared" si="4"/>
        <v>110</v>
      </c>
      <c r="B127" s="279" t="s">
        <v>280</v>
      </c>
      <c r="C127" s="279" t="s">
        <v>2815</v>
      </c>
      <c r="D127" s="294" t="str">
        <f>VLOOKUP(B127,'HECVAT - Full | Vendor Response'!A$3:D$319,4,TRUE)</f>
        <v>Data instances are automatically deleted 60 days after a client leaves the platform or after the expiration of a trial/pilot. This waiting period provides ample time to download data. Records and data-points can be deleted immediately upon leaving the platform by client request.
More information available at: https://qwickly.zendesk.com/hc/en-us/articles/360060879271-Data-Centers-Storage-and-Deletion </v>
      </c>
      <c r="E127" s="295" t="s">
        <v>91</v>
      </c>
      <c r="F127" s="295" t="s">
        <v>2816</v>
      </c>
      <c r="G127" s="295" t="s">
        <v>2817</v>
      </c>
      <c r="H127" s="300" t="s">
        <v>2818</v>
      </c>
      <c r="I127" s="300" t="s">
        <v>2819</v>
      </c>
      <c r="J127" s="296" t="str">
        <f t="shared" si="8"/>
        <v>FALSE</v>
      </c>
      <c r="K127" s="297">
        <v>1.0</v>
      </c>
      <c r="L127" s="296" t="s">
        <v>270</v>
      </c>
      <c r="M127" s="298" t="s">
        <v>78</v>
      </c>
      <c r="N127" s="298" t="str">
        <f>VLOOKUP(B127,'HECVAT - Full | Vendor Response'!A:E,3,FALSE)</f>
        <v>Yes</v>
      </c>
      <c r="O127" s="298" t="str">
        <f>IF(LEN(VLOOKUP(B127,'Analyst Report'!$A:$I,7,FALSE))= 0,"",VLOOKUP(B127,'Analyst Report'!$A:$I,7,FALSE))</f>
        <v/>
      </c>
      <c r="P127" s="298">
        <f t="shared" si="1"/>
        <v>1</v>
      </c>
      <c r="Q127" s="298">
        <v>20.0</v>
      </c>
      <c r="R127" s="298">
        <f>IF(LEN(VLOOKUP(B127,'Analyst Report'!$A$30:$I$287,9,FALSE))=0,VLOOKUP(B127,'Analyst Report'!$A$30:$I$287,8,FALSE),VLOOKUP(B127,'Analyst Report'!$A$30:$I$287,9,FALSE))</f>
        <v>20</v>
      </c>
      <c r="S127" s="298">
        <f t="shared" si="2"/>
        <v>20</v>
      </c>
      <c r="T127" s="298">
        <f t="shared" si="6"/>
        <v>20</v>
      </c>
      <c r="U127" s="299" t="s">
        <v>91</v>
      </c>
      <c r="V127" s="299" t="s">
        <v>91</v>
      </c>
      <c r="W127" s="299" t="s">
        <v>91</v>
      </c>
      <c r="X127" s="299" t="s">
        <v>91</v>
      </c>
      <c r="Y127" s="299" t="s">
        <v>91</v>
      </c>
      <c r="Z127" s="299" t="s">
        <v>91</v>
      </c>
      <c r="AA127" s="299" t="s">
        <v>91</v>
      </c>
      <c r="AB127" s="299" t="s">
        <v>91</v>
      </c>
    </row>
    <row r="128" ht="13.5" customHeight="1">
      <c r="A128" s="278">
        <f t="shared" si="4"/>
        <v>111</v>
      </c>
      <c r="B128" s="279" t="s">
        <v>282</v>
      </c>
      <c r="C128" s="279" t="s">
        <v>2820</v>
      </c>
      <c r="D128" s="294" t="str">
        <f>VLOOKUP(B128,'HECVAT - Full | Vendor Response'!A$3:D$319,4,TRUE)</f>
        <v>Data instances are automatically deleted 60 days after a client leaves the platform or after the expiration of a trial/pilot. This waiting period provides ample time to download data.</v>
      </c>
      <c r="E128" s="295" t="s">
        <v>91</v>
      </c>
      <c r="F128" s="295" t="s">
        <v>2821</v>
      </c>
      <c r="G128" s="295" t="s">
        <v>2822</v>
      </c>
      <c r="H128" s="300" t="s">
        <v>2818</v>
      </c>
      <c r="I128" s="300" t="s">
        <v>2819</v>
      </c>
      <c r="J128" s="296" t="str">
        <f t="shared" si="8"/>
        <v>TRUE</v>
      </c>
      <c r="K128" s="297">
        <v>1.0</v>
      </c>
      <c r="L128" s="296" t="s">
        <v>270</v>
      </c>
      <c r="M128" s="298" t="s">
        <v>78</v>
      </c>
      <c r="N128" s="298" t="str">
        <f>VLOOKUP(B128,'HECVAT - Full | Vendor Response'!A:E,3,FALSE)</f>
        <v>Yes</v>
      </c>
      <c r="O128" s="298" t="str">
        <f>IF(LEN(VLOOKUP(B128,'Analyst Report'!$A:$I,7,FALSE))= 0,"",VLOOKUP(B128,'Analyst Report'!$A:$I,7,FALSE))</f>
        <v/>
      </c>
      <c r="P128" s="298">
        <f t="shared" si="1"/>
        <v>1</v>
      </c>
      <c r="Q128" s="298">
        <v>25.0</v>
      </c>
      <c r="R128" s="298">
        <f>IF(LEN(VLOOKUP(B128,'Analyst Report'!$A$30:$I$287,9,FALSE))=0,VLOOKUP(B128,'Analyst Report'!$A$30:$I$287,8,FALSE),VLOOKUP(B128,'Analyst Report'!$A$30:$I$287,9,FALSE))</f>
        <v>25</v>
      </c>
      <c r="S128" s="298">
        <f t="shared" si="2"/>
        <v>25</v>
      </c>
      <c r="T128" s="298">
        <f t="shared" si="6"/>
        <v>25</v>
      </c>
      <c r="U128" s="299" t="s">
        <v>91</v>
      </c>
      <c r="V128" s="299" t="s">
        <v>91</v>
      </c>
      <c r="W128" s="299" t="s">
        <v>91</v>
      </c>
      <c r="X128" s="299" t="s">
        <v>91</v>
      </c>
      <c r="Y128" s="299" t="s">
        <v>91</v>
      </c>
      <c r="Z128" s="299" t="s">
        <v>91</v>
      </c>
      <c r="AA128" s="299" t="s">
        <v>91</v>
      </c>
      <c r="AB128" s="299" t="s">
        <v>91</v>
      </c>
    </row>
    <row r="129" ht="13.5" customHeight="1">
      <c r="A129" s="278">
        <f t="shared" si="4"/>
        <v>112</v>
      </c>
      <c r="B129" s="279" t="s">
        <v>284</v>
      </c>
      <c r="C129" s="279" t="s">
        <v>2823</v>
      </c>
      <c r="D129" s="294" t="str">
        <f>VLOOKUP(B129,'HECVAT - Full | Vendor Response'!A$3:D$319,4,TRUE)</f>
        <v>Via their admin portal</v>
      </c>
      <c r="E129" s="295" t="s">
        <v>91</v>
      </c>
      <c r="F129" s="295" t="s">
        <v>2824</v>
      </c>
      <c r="G129" s="295" t="s">
        <v>2825</v>
      </c>
      <c r="H129" s="300" t="s">
        <v>2826</v>
      </c>
      <c r="I129" s="300" t="s">
        <v>2819</v>
      </c>
      <c r="J129" s="296" t="str">
        <f t="shared" si="8"/>
        <v>FALSE</v>
      </c>
      <c r="K129" s="297">
        <v>1.0</v>
      </c>
      <c r="L129" s="296" t="s">
        <v>270</v>
      </c>
      <c r="M129" s="298" t="s">
        <v>78</v>
      </c>
      <c r="N129" s="298" t="str">
        <f>VLOOKUP(B129,'HECVAT - Full | Vendor Response'!A:E,3,FALSE)</f>
        <v>Yes</v>
      </c>
      <c r="O129" s="298" t="str">
        <f>IF(LEN(VLOOKUP(B129,'Analyst Report'!$A:$I,7,FALSE))= 0,"",VLOOKUP(B129,'Analyst Report'!$A:$I,7,FALSE))</f>
        <v/>
      </c>
      <c r="P129" s="298">
        <f t="shared" si="1"/>
        <v>1</v>
      </c>
      <c r="Q129" s="298">
        <v>20.0</v>
      </c>
      <c r="R129" s="298">
        <f>IF(LEN(VLOOKUP(B129,'Analyst Report'!$A$30:$I$287,9,FALSE))=0,VLOOKUP(B129,'Analyst Report'!$A$30:$I$287,8,FALSE),VLOOKUP(B129,'Analyst Report'!$A$30:$I$287,9,FALSE))</f>
        <v>20</v>
      </c>
      <c r="S129" s="298">
        <f t="shared" si="2"/>
        <v>20</v>
      </c>
      <c r="T129" s="298">
        <f t="shared" si="6"/>
        <v>20</v>
      </c>
      <c r="U129" s="299" t="s">
        <v>91</v>
      </c>
      <c r="V129" s="299" t="s">
        <v>91</v>
      </c>
      <c r="W129" s="299" t="s">
        <v>91</v>
      </c>
      <c r="X129" s="299" t="s">
        <v>91</v>
      </c>
      <c r="Y129" s="299" t="s">
        <v>91</v>
      </c>
      <c r="Z129" s="299" t="s">
        <v>91</v>
      </c>
      <c r="AA129" s="299" t="s">
        <v>91</v>
      </c>
      <c r="AB129" s="299" t="s">
        <v>91</v>
      </c>
    </row>
    <row r="130" ht="13.5" customHeight="1">
      <c r="A130" s="278">
        <f t="shared" si="4"/>
        <v>113</v>
      </c>
      <c r="B130" s="279" t="s">
        <v>286</v>
      </c>
      <c r="C130" s="279" t="s">
        <v>2827</v>
      </c>
      <c r="D130" s="294" t="str">
        <f>VLOOKUP(B130,'HECVAT - Full | Vendor Response'!A$3:D$319,4,TRUE)</f>
        <v>No data is offered externally, or sold. All data is owned by the institution</v>
      </c>
      <c r="E130" s="295" t="s">
        <v>91</v>
      </c>
      <c r="F130" s="295" t="s">
        <v>2828</v>
      </c>
      <c r="G130" s="295" t="s">
        <v>2829</v>
      </c>
      <c r="H130" s="300" t="s">
        <v>2830</v>
      </c>
      <c r="I130" s="300" t="s">
        <v>2831</v>
      </c>
      <c r="J130" s="296" t="str">
        <f t="shared" si="8"/>
        <v>FALSE</v>
      </c>
      <c r="K130" s="297">
        <v>1.0</v>
      </c>
      <c r="L130" s="296" t="s">
        <v>270</v>
      </c>
      <c r="M130" s="298" t="s">
        <v>78</v>
      </c>
      <c r="N130" s="298" t="str">
        <f>VLOOKUP(B130,'HECVAT - Full | Vendor Response'!A:E,3,FALSE)</f>
        <v>Yes</v>
      </c>
      <c r="O130" s="298" t="str">
        <f>IF(LEN(VLOOKUP(B130,'Analyst Report'!$A:$I,7,FALSE))= 0,"",VLOOKUP(B130,'Analyst Report'!$A:$I,7,FALSE))</f>
        <v/>
      </c>
      <c r="P130" s="298">
        <f t="shared" si="1"/>
        <v>1</v>
      </c>
      <c r="Q130" s="298">
        <v>15.0</v>
      </c>
      <c r="R130" s="298">
        <f>IF(LEN(VLOOKUP(B130,'Analyst Report'!$A$30:$I$287,9,FALSE))=0,VLOOKUP(B130,'Analyst Report'!$A$30:$I$287,8,FALSE),VLOOKUP(B130,'Analyst Report'!$A$30:$I$287,9,FALSE))</f>
        <v>15</v>
      </c>
      <c r="S130" s="298">
        <f t="shared" si="2"/>
        <v>15</v>
      </c>
      <c r="T130" s="298">
        <f t="shared" si="6"/>
        <v>15</v>
      </c>
      <c r="U130" s="299" t="s">
        <v>91</v>
      </c>
      <c r="V130" s="299" t="s">
        <v>91</v>
      </c>
      <c r="W130" s="299" t="s">
        <v>91</v>
      </c>
      <c r="X130" s="299" t="s">
        <v>91</v>
      </c>
      <c r="Y130" s="299" t="s">
        <v>91</v>
      </c>
      <c r="Z130" s="299" t="s">
        <v>91</v>
      </c>
      <c r="AA130" s="299" t="s">
        <v>91</v>
      </c>
      <c r="AB130" s="299" t="s">
        <v>91</v>
      </c>
    </row>
    <row r="131" ht="13.5" customHeight="1">
      <c r="A131" s="278">
        <f t="shared" si="4"/>
        <v>114</v>
      </c>
      <c r="B131" s="279" t="s">
        <v>288</v>
      </c>
      <c r="C131" s="279" t="s">
        <v>2832</v>
      </c>
      <c r="D131" s="294" t="str">
        <f>VLOOKUP(B131,'HECVAT - Full | Vendor Response'!A$3:D$319,4,TRUE)</f>
        <v/>
      </c>
      <c r="E131" s="295" t="s">
        <v>91</v>
      </c>
      <c r="F131" s="295" t="s">
        <v>2833</v>
      </c>
      <c r="G131" s="295" t="s">
        <v>2834</v>
      </c>
      <c r="H131" s="300" t="s">
        <v>2835</v>
      </c>
      <c r="I131" s="300" t="s">
        <v>2831</v>
      </c>
      <c r="J131" s="296" t="str">
        <f t="shared" si="8"/>
        <v>TRUE</v>
      </c>
      <c r="K131" s="297">
        <v>1.0</v>
      </c>
      <c r="L131" s="296" t="s">
        <v>270</v>
      </c>
      <c r="M131" s="298" t="s">
        <v>78</v>
      </c>
      <c r="N131" s="298" t="str">
        <f>VLOOKUP(B131,'HECVAT - Full | Vendor Response'!A:E,3,FALSE)</f>
        <v>Yes</v>
      </c>
      <c r="O131" s="298" t="str">
        <f>IF(LEN(VLOOKUP(B131,'Analyst Report'!$A:$I,7,FALSE))= 0,"",VLOOKUP(B131,'Analyst Report'!$A:$I,7,FALSE))</f>
        <v/>
      </c>
      <c r="P131" s="298">
        <f t="shared" si="1"/>
        <v>1</v>
      </c>
      <c r="Q131" s="298">
        <v>25.0</v>
      </c>
      <c r="R131" s="298">
        <f>IF(LEN(VLOOKUP(B131,'Analyst Report'!$A$30:$I$287,9,FALSE))=0,VLOOKUP(B131,'Analyst Report'!$A$30:$I$287,8,FALSE),VLOOKUP(B131,'Analyst Report'!$A$30:$I$287,9,FALSE))</f>
        <v>25</v>
      </c>
      <c r="S131" s="298">
        <f t="shared" si="2"/>
        <v>25</v>
      </c>
      <c r="T131" s="298">
        <f t="shared" si="6"/>
        <v>25</v>
      </c>
      <c r="U131" s="299" t="s">
        <v>91</v>
      </c>
      <c r="V131" s="299" t="s">
        <v>91</v>
      </c>
      <c r="W131" s="299" t="s">
        <v>91</v>
      </c>
      <c r="X131" s="299" t="s">
        <v>91</v>
      </c>
      <c r="Y131" s="299" t="s">
        <v>91</v>
      </c>
      <c r="Z131" s="299" t="s">
        <v>91</v>
      </c>
      <c r="AA131" s="299" t="s">
        <v>91</v>
      </c>
      <c r="AB131" s="299" t="s">
        <v>91</v>
      </c>
    </row>
    <row r="132" ht="13.5" customHeight="1">
      <c r="A132" s="278">
        <f t="shared" si="4"/>
        <v>115</v>
      </c>
      <c r="B132" s="279" t="s">
        <v>289</v>
      </c>
      <c r="C132" s="279" t="s">
        <v>2836</v>
      </c>
      <c r="D132" s="294" t="str">
        <f>VLOOKUP(B132,'HECVAT - Full | Vendor Response'!A$3:D$319,4,TRUE)</f>
        <v>If there is imminent closure of the business, the primary institutional, technical, and billing contacts for the institution will be emailed with instructions on how to obtain their data.</v>
      </c>
      <c r="E132" s="295" t="s">
        <v>91</v>
      </c>
      <c r="F132" s="295" t="s">
        <v>2837</v>
      </c>
      <c r="G132" s="295" t="s">
        <v>2838</v>
      </c>
      <c r="H132" s="300" t="s">
        <v>2835</v>
      </c>
      <c r="I132" s="300" t="s">
        <v>2831</v>
      </c>
      <c r="J132" s="296" t="str">
        <f t="shared" si="8"/>
        <v>FALSE</v>
      </c>
      <c r="K132" s="297">
        <v>1.0</v>
      </c>
      <c r="L132" s="296" t="s">
        <v>270</v>
      </c>
      <c r="M132" s="298" t="s">
        <v>78</v>
      </c>
      <c r="N132" s="298" t="str">
        <f>VLOOKUP(B132,'HECVAT - Full | Vendor Response'!A:E,3,FALSE)</f>
        <v>Yes</v>
      </c>
      <c r="O132" s="298" t="str">
        <f>IF(LEN(VLOOKUP(B132,'Analyst Report'!$A:$I,7,FALSE))= 0,"",VLOOKUP(B132,'Analyst Report'!$A:$I,7,FALSE))</f>
        <v/>
      </c>
      <c r="P132" s="298">
        <f t="shared" si="1"/>
        <v>1</v>
      </c>
      <c r="Q132" s="298">
        <v>15.0</v>
      </c>
      <c r="R132" s="298">
        <f>IF(LEN(VLOOKUP(B132,'Analyst Report'!$A$30:$I$287,9,FALSE))=0,VLOOKUP(B132,'Analyst Report'!$A$30:$I$287,8,FALSE),VLOOKUP(B132,'Analyst Report'!$A$30:$I$287,9,FALSE))</f>
        <v>15</v>
      </c>
      <c r="S132" s="298">
        <f t="shared" si="2"/>
        <v>15</v>
      </c>
      <c r="T132" s="298">
        <f t="shared" si="6"/>
        <v>15</v>
      </c>
      <c r="U132" s="299" t="s">
        <v>91</v>
      </c>
      <c r="V132" s="299" t="s">
        <v>91</v>
      </c>
      <c r="W132" s="299" t="s">
        <v>91</v>
      </c>
      <c r="X132" s="299" t="s">
        <v>91</v>
      </c>
      <c r="Y132" s="299" t="s">
        <v>91</v>
      </c>
      <c r="Z132" s="299" t="s">
        <v>91</v>
      </c>
      <c r="AA132" s="299" t="s">
        <v>91</v>
      </c>
      <c r="AB132" s="299" t="s">
        <v>91</v>
      </c>
    </row>
    <row r="133" ht="13.5" customHeight="1">
      <c r="A133" s="278">
        <f t="shared" si="4"/>
        <v>116</v>
      </c>
      <c r="B133" s="279" t="s">
        <v>291</v>
      </c>
      <c r="C133" s="279" t="s">
        <v>2839</v>
      </c>
      <c r="D133" s="294" t="str">
        <f>VLOOKUP(B133,'HECVAT - Full | Vendor Response'!A$3:D$319,4,TRUE)</f>
        <v>Via AWS backup.  Amazon RDS creates and saves automated backups of your DB instance or Multi-AZ DB cluster during the backup window</v>
      </c>
      <c r="E133" s="295" t="s">
        <v>2840</v>
      </c>
      <c r="F133" s="295" t="s">
        <v>2841</v>
      </c>
      <c r="G133" s="295" t="s">
        <v>2842</v>
      </c>
      <c r="H133" s="300" t="s">
        <v>2843</v>
      </c>
      <c r="I133" s="300" t="s">
        <v>2844</v>
      </c>
      <c r="J133" s="296" t="str">
        <f t="shared" si="8"/>
        <v>FALSE</v>
      </c>
      <c r="K133" s="297">
        <f>IF(N132="Yes",1,0)</f>
        <v>1</v>
      </c>
      <c r="L133" s="296" t="s">
        <v>270</v>
      </c>
      <c r="M133" s="298" t="s">
        <v>78</v>
      </c>
      <c r="N133" s="298" t="str">
        <f>VLOOKUP(B133,'HECVAT - Full | Vendor Response'!A:E,3,FALSE)</f>
        <v>Yes</v>
      </c>
      <c r="O133" s="298" t="str">
        <f>IF(LEN(VLOOKUP(B133,'Analyst Report'!$A:$I,7,FALSE))= 0,"",VLOOKUP(B133,'Analyst Report'!$A:$I,7,FALSE))</f>
        <v/>
      </c>
      <c r="P133" s="298">
        <f t="shared" si="1"/>
        <v>1</v>
      </c>
      <c r="Q133" s="298">
        <v>15.0</v>
      </c>
      <c r="R133" s="298">
        <f>IF(LEN(VLOOKUP(B133,'Analyst Report'!$A$30:$I$287,9,FALSE))=0,VLOOKUP(B133,'Analyst Report'!$A$30:$I$287,8,FALSE),VLOOKUP(B133,'Analyst Report'!$A$30:$I$287,9,FALSE))</f>
        <v>15</v>
      </c>
      <c r="S133" s="298">
        <f t="shared" si="2"/>
        <v>15</v>
      </c>
      <c r="T133" s="298">
        <f t="shared" si="6"/>
        <v>15</v>
      </c>
      <c r="U133" s="299" t="s">
        <v>91</v>
      </c>
      <c r="V133" s="299" t="s">
        <v>91</v>
      </c>
      <c r="W133" s="299" t="s">
        <v>91</v>
      </c>
      <c r="X133" s="299" t="s">
        <v>91</v>
      </c>
      <c r="Y133" s="299" t="s">
        <v>91</v>
      </c>
      <c r="Z133" s="299" t="s">
        <v>91</v>
      </c>
      <c r="AA133" s="299" t="s">
        <v>91</v>
      </c>
      <c r="AB133" s="299" t="s">
        <v>91</v>
      </c>
    </row>
    <row r="134" ht="13.5" customHeight="1">
      <c r="A134" s="278">
        <f t="shared" si="4"/>
        <v>117</v>
      </c>
      <c r="B134" s="279" t="s">
        <v>293</v>
      </c>
      <c r="C134" s="279" t="s">
        <v>2845</v>
      </c>
      <c r="D134" s="294" t="str">
        <f>VLOOKUP(B134,'HECVAT - Full | Vendor Response'!A$3:D$319,4,TRUE)</f>
        <v>Utilize AWS Backup. AWS Backup is a fully managed backup service centralizing and automating the backup of data across AWS services.</v>
      </c>
      <c r="E134" s="295" t="s">
        <v>91</v>
      </c>
      <c r="F134" s="295" t="s">
        <v>2846</v>
      </c>
      <c r="G134" s="295" t="s">
        <v>2847</v>
      </c>
      <c r="H134" s="300" t="s">
        <v>2848</v>
      </c>
      <c r="I134" s="300" t="s">
        <v>2849</v>
      </c>
      <c r="J134" s="296" t="str">
        <f t="shared" si="8"/>
        <v>FALSE</v>
      </c>
      <c r="K134" s="297">
        <v>1.0</v>
      </c>
      <c r="L134" s="296" t="s">
        <v>270</v>
      </c>
      <c r="M134" s="298" t="s">
        <v>78</v>
      </c>
      <c r="N134" s="298" t="str">
        <f>VLOOKUP(B134,'HECVAT - Full | Vendor Response'!A:E,3,FALSE)</f>
        <v>Yes</v>
      </c>
      <c r="O134" s="298" t="str">
        <f>IF(LEN(VLOOKUP(B134,'Analyst Report'!$A:$I,7,FALSE))= 0,"",VLOOKUP(B134,'Analyst Report'!$A:$I,7,FALSE))</f>
        <v/>
      </c>
      <c r="P134" s="298">
        <f t="shared" si="1"/>
        <v>1</v>
      </c>
      <c r="Q134" s="298">
        <v>20.0</v>
      </c>
      <c r="R134" s="298">
        <f>IF(LEN(VLOOKUP(B134,'Analyst Report'!$A$30:$I$287,9,FALSE))=0,VLOOKUP(B134,'Analyst Report'!$A$30:$I$287,8,FALSE),VLOOKUP(B134,'Analyst Report'!$A$30:$I$287,9,FALSE))</f>
        <v>20</v>
      </c>
      <c r="S134" s="298">
        <f t="shared" si="2"/>
        <v>20</v>
      </c>
      <c r="T134" s="298">
        <f t="shared" si="6"/>
        <v>20</v>
      </c>
      <c r="U134" s="299" t="s">
        <v>91</v>
      </c>
      <c r="V134" s="299" t="s">
        <v>91</v>
      </c>
      <c r="W134" s="299" t="s">
        <v>91</v>
      </c>
      <c r="X134" s="299" t="s">
        <v>91</v>
      </c>
      <c r="Y134" s="299" t="s">
        <v>91</v>
      </c>
      <c r="Z134" s="299" t="s">
        <v>91</v>
      </c>
      <c r="AA134" s="299" t="s">
        <v>91</v>
      </c>
      <c r="AB134" s="299" t="s">
        <v>91</v>
      </c>
    </row>
    <row r="135" ht="13.5" customHeight="1">
      <c r="A135" s="278">
        <f t="shared" si="4"/>
        <v>118</v>
      </c>
      <c r="B135" s="279" t="s">
        <v>295</v>
      </c>
      <c r="C135" s="279" t="s">
        <v>2850</v>
      </c>
      <c r="D135" s="294" t="str">
        <f>VLOOKUP(B135,'HECVAT - Full | Vendor Response'!A$3:D$319,4,TRUE)</f>
        <v>Via AWS</v>
      </c>
      <c r="E135" s="295" t="s">
        <v>91</v>
      </c>
      <c r="F135" s="295" t="s">
        <v>2851</v>
      </c>
      <c r="G135" s="295" t="s">
        <v>2852</v>
      </c>
      <c r="H135" s="300" t="s">
        <v>2853</v>
      </c>
      <c r="I135" s="300" t="s">
        <v>2854</v>
      </c>
      <c r="J135" s="296" t="str">
        <f t="shared" si="8"/>
        <v>FALSE</v>
      </c>
      <c r="K135" s="297">
        <v>1.0</v>
      </c>
      <c r="L135" s="296" t="s">
        <v>270</v>
      </c>
      <c r="M135" s="298" t="s">
        <v>78</v>
      </c>
      <c r="N135" s="298" t="str">
        <f>VLOOKUP(B135,'HECVAT - Full | Vendor Response'!A:E,3,FALSE)</f>
        <v>Yes</v>
      </c>
      <c r="O135" s="298" t="str">
        <f>IF(LEN(VLOOKUP(B135,'Analyst Report'!$A:$I,7,FALSE))= 0,"",VLOOKUP(B135,'Analyst Report'!$A:$I,7,FALSE))</f>
        <v/>
      </c>
      <c r="P135" s="298">
        <f t="shared" si="1"/>
        <v>1</v>
      </c>
      <c r="Q135" s="298">
        <v>20.0</v>
      </c>
      <c r="R135" s="298">
        <f>IF(LEN(VLOOKUP(B135,'Analyst Report'!$A$30:$I$287,9,FALSE))=0,VLOOKUP(B135,'Analyst Report'!$A$30:$I$287,8,FALSE),VLOOKUP(B135,'Analyst Report'!$A$30:$I$287,9,FALSE))</f>
        <v>20</v>
      </c>
      <c r="S135" s="298">
        <f t="shared" si="2"/>
        <v>20</v>
      </c>
      <c r="T135" s="298">
        <f t="shared" si="6"/>
        <v>20</v>
      </c>
      <c r="U135" s="299" t="s">
        <v>91</v>
      </c>
      <c r="V135" s="299" t="s">
        <v>91</v>
      </c>
      <c r="W135" s="299" t="s">
        <v>91</v>
      </c>
      <c r="X135" s="299" t="s">
        <v>91</v>
      </c>
      <c r="Y135" s="299" t="s">
        <v>91</v>
      </c>
      <c r="Z135" s="299" t="s">
        <v>91</v>
      </c>
      <c r="AA135" s="299" t="s">
        <v>91</v>
      </c>
      <c r="AB135" s="299" t="s">
        <v>91</v>
      </c>
    </row>
    <row r="136" ht="13.5" customHeight="1">
      <c r="A136" s="278">
        <f t="shared" si="4"/>
        <v>119</v>
      </c>
      <c r="B136" s="279" t="s">
        <v>297</v>
      </c>
      <c r="C136" s="279" t="s">
        <v>2855</v>
      </c>
      <c r="D136" s="294" t="str">
        <f>VLOOKUP(B136,'HECVAT - Full | Vendor Response'!A$3:D$319,4,TRUE)</f>
        <v>No physical backups are created, ever</v>
      </c>
      <c r="E136" s="295" t="s">
        <v>91</v>
      </c>
      <c r="F136" s="295" t="s">
        <v>2856</v>
      </c>
      <c r="G136" s="295" t="s">
        <v>2857</v>
      </c>
      <c r="H136" s="300" t="s">
        <v>2858</v>
      </c>
      <c r="I136" s="300" t="s">
        <v>2859</v>
      </c>
      <c r="J136" s="296" t="str">
        <f t="shared" si="8"/>
        <v>FALSE</v>
      </c>
      <c r="K136" s="297"/>
      <c r="L136" s="296"/>
      <c r="M136" s="298" t="s">
        <v>78</v>
      </c>
      <c r="N136" s="298" t="str">
        <f>VLOOKUP(B136,'HECVAT - Full | Vendor Response'!A:E,3,FALSE)</f>
        <v>No</v>
      </c>
      <c r="O136" s="298" t="str">
        <f>IF(LEN(VLOOKUP(B136,'Analyst Report'!$A:$I,7,FALSE))= 0,"",VLOOKUP(B136,'Analyst Report'!$A:$I,7,FALSE))</f>
        <v/>
      </c>
      <c r="P136" s="298">
        <f t="shared" si="1"/>
        <v>0</v>
      </c>
      <c r="Q136" s="298">
        <v>20.0</v>
      </c>
      <c r="R136" s="298">
        <f>IF(LEN(VLOOKUP(B136,'Analyst Report'!$A$30:$I$287,9,FALSE))=0,VLOOKUP(B136,'Analyst Report'!$A$30:$I$287,8,FALSE),VLOOKUP(B136,'Analyst Report'!$A$30:$I$287,9,FALSE))</f>
        <v>20</v>
      </c>
      <c r="S136" s="298">
        <f t="shared" si="2"/>
        <v>0</v>
      </c>
      <c r="T136" s="298">
        <f t="shared" si="6"/>
        <v>0</v>
      </c>
      <c r="U136" s="299" t="s">
        <v>91</v>
      </c>
      <c r="V136" s="299" t="s">
        <v>91</v>
      </c>
      <c r="W136" s="299" t="s">
        <v>91</v>
      </c>
      <c r="X136" s="299" t="s">
        <v>91</v>
      </c>
      <c r="Y136" s="299" t="s">
        <v>91</v>
      </c>
      <c r="Z136" s="299" t="s">
        <v>91</v>
      </c>
      <c r="AA136" s="299" t="s">
        <v>91</v>
      </c>
      <c r="AB136" s="299" t="s">
        <v>91</v>
      </c>
    </row>
    <row r="137" ht="13.5" customHeight="1">
      <c r="A137" s="278">
        <f t="shared" si="4"/>
        <v>120</v>
      </c>
      <c r="B137" s="279" t="s">
        <v>299</v>
      </c>
      <c r="C137" s="279" t="s">
        <v>2860</v>
      </c>
      <c r="D137" s="294" t="str">
        <f>VLOOKUP(B137,'HECVAT - Full | Vendor Response'!A$3:D$319,4,TRUE)</f>
        <v/>
      </c>
      <c r="E137" s="295" t="s">
        <v>91</v>
      </c>
      <c r="F137" s="295" t="s">
        <v>91</v>
      </c>
      <c r="G137" s="295" t="s">
        <v>2861</v>
      </c>
      <c r="H137" s="300" t="s">
        <v>2862</v>
      </c>
      <c r="I137" s="300" t="s">
        <v>2863</v>
      </c>
      <c r="J137" s="296" t="str">
        <f t="shared" si="8"/>
        <v>TRUE</v>
      </c>
      <c r="K137" s="297">
        <v>1.0</v>
      </c>
      <c r="L137" s="296" t="s">
        <v>270</v>
      </c>
      <c r="M137" s="298" t="s">
        <v>76</v>
      </c>
      <c r="N137" s="298" t="s">
        <v>2411</v>
      </c>
      <c r="O137" s="298" t="str">
        <f>IF(LEN(VLOOKUP(B137,'Analyst Report'!$A:$I,7,FALSE))= 0,"",VLOOKUP(B137,'Analyst Report'!$A:$I,7,FALSE))</f>
        <v/>
      </c>
      <c r="P137" s="298">
        <f t="shared" si="1"/>
        <v>0</v>
      </c>
      <c r="Q137" s="298">
        <v>25.0</v>
      </c>
      <c r="R137" s="298">
        <f>IF(LEN(VLOOKUP(B137,'Analyst Report'!$A$30:$I$287,9,FALSE))=0,VLOOKUP(B137,'Analyst Report'!$A$30:$I$287,8,FALSE),VLOOKUP(B137,'Analyst Report'!$A$30:$I$287,9,FALSE))</f>
        <v>25</v>
      </c>
      <c r="S137" s="298">
        <f t="shared" si="2"/>
        <v>25</v>
      </c>
      <c r="T137" s="298">
        <f t="shared" si="6"/>
        <v>0</v>
      </c>
      <c r="U137" s="299" t="s">
        <v>91</v>
      </c>
      <c r="V137" s="299" t="s">
        <v>91</v>
      </c>
      <c r="W137" s="299" t="s">
        <v>91</v>
      </c>
      <c r="X137" s="299" t="s">
        <v>91</v>
      </c>
      <c r="Y137" s="299" t="s">
        <v>91</v>
      </c>
      <c r="Z137" s="299" t="s">
        <v>91</v>
      </c>
      <c r="AA137" s="299" t="s">
        <v>91</v>
      </c>
      <c r="AB137" s="299" t="s">
        <v>91</v>
      </c>
    </row>
    <row r="138" ht="13.5" customHeight="1">
      <c r="A138" s="278">
        <f t="shared" si="4"/>
        <v>121</v>
      </c>
      <c r="B138" s="279" t="s">
        <v>300</v>
      </c>
      <c r="C138" s="279" t="s">
        <v>2864</v>
      </c>
      <c r="D138" s="294" t="str">
        <f>VLOOKUP(B138,'HECVAT - Full | Vendor Response'!A$3:D$319,4,TRUE)</f>
        <v>Utilizing AWS Backup</v>
      </c>
      <c r="E138" s="295" t="s">
        <v>91</v>
      </c>
      <c r="F138" s="295" t="s">
        <v>2865</v>
      </c>
      <c r="G138" s="295" t="s">
        <v>2866</v>
      </c>
      <c r="H138" s="300" t="s">
        <v>2867</v>
      </c>
      <c r="I138" s="300" t="s">
        <v>2868</v>
      </c>
      <c r="J138" s="296" t="str">
        <f t="shared" si="8"/>
        <v>FALSE</v>
      </c>
      <c r="K138" s="297">
        <v>1.0</v>
      </c>
      <c r="L138" s="296" t="s">
        <v>270</v>
      </c>
      <c r="M138" s="298" t="s">
        <v>78</v>
      </c>
      <c r="N138" s="298" t="str">
        <f>VLOOKUP(B138,'HECVAT - Full | Vendor Response'!A:E,3,FALSE)</f>
        <v>Yes</v>
      </c>
      <c r="O138" s="298" t="str">
        <f>IF(LEN(VLOOKUP(B138,'Analyst Report'!$A:$I,7,FALSE))= 0,"",VLOOKUP(B138,'Analyst Report'!$A:$I,7,FALSE))</f>
        <v/>
      </c>
      <c r="P138" s="298">
        <f t="shared" si="1"/>
        <v>1</v>
      </c>
      <c r="Q138" s="298">
        <v>15.0</v>
      </c>
      <c r="R138" s="298">
        <f>IF(LEN(VLOOKUP(B138,'Analyst Report'!$A$30:$I$287,9,FALSE))=0,VLOOKUP(B138,'Analyst Report'!$A$30:$I$287,8,FALSE),VLOOKUP(B138,'Analyst Report'!$A$30:$I$287,9,FALSE))</f>
        <v>15</v>
      </c>
      <c r="S138" s="298">
        <f t="shared" si="2"/>
        <v>15</v>
      </c>
      <c r="T138" s="298">
        <f t="shared" si="6"/>
        <v>15</v>
      </c>
      <c r="U138" s="299" t="s">
        <v>91</v>
      </c>
      <c r="V138" s="299" t="s">
        <v>91</v>
      </c>
      <c r="W138" s="299" t="s">
        <v>91</v>
      </c>
      <c r="X138" s="299" t="s">
        <v>91</v>
      </c>
      <c r="Y138" s="299" t="s">
        <v>91</v>
      </c>
      <c r="Z138" s="299" t="s">
        <v>91</v>
      </c>
      <c r="AA138" s="299" t="s">
        <v>91</v>
      </c>
      <c r="AB138" s="299" t="s">
        <v>91</v>
      </c>
    </row>
    <row r="139" ht="13.5" customHeight="1">
      <c r="A139" s="278">
        <f t="shared" si="4"/>
        <v>122</v>
      </c>
      <c r="B139" s="279" t="s">
        <v>302</v>
      </c>
      <c r="C139" s="279" t="s">
        <v>2869</v>
      </c>
      <c r="D139" s="279" t="str">
        <f>VLOOKUP(B139,'HECVAT - Full | Vendor Response'!A$3:D$319,4,TRUE)</f>
        <v>Qwickly Inc. utilizes the AWS Key Management Service (KMS) in generating, using, storing, archiving, and deleting of keys. Protection of the encryption keys includes limiting access to the keys physically, logically, and through user/role access.  See https://aws.amazon.com/kms/</v>
      </c>
      <c r="E139" s="295" t="s">
        <v>91</v>
      </c>
      <c r="F139" s="295" t="s">
        <v>2870</v>
      </c>
      <c r="G139" s="295" t="s">
        <v>2870</v>
      </c>
      <c r="H139" s="300" t="s">
        <v>2871</v>
      </c>
      <c r="I139" s="300" t="s">
        <v>2872</v>
      </c>
      <c r="J139" s="296" t="str">
        <f t="shared" si="8"/>
        <v>FALSE</v>
      </c>
      <c r="K139" s="297">
        <v>1.0</v>
      </c>
      <c r="L139" s="296" t="s">
        <v>270</v>
      </c>
      <c r="M139" s="298" t="s">
        <v>78</v>
      </c>
      <c r="N139" s="298" t="str">
        <f>VLOOKUP(B139,'HECVAT - Full | Vendor Response'!A:E,3,FALSE)</f>
        <v>Yes</v>
      </c>
      <c r="O139" s="298" t="str">
        <f>IF(LEN(VLOOKUP(B139,'Analyst Report'!$A:$I,7,FALSE))= 0,"",VLOOKUP(B139,'Analyst Report'!$A:$I,7,FALSE))</f>
        <v/>
      </c>
      <c r="P139" s="298">
        <f t="shared" si="1"/>
        <v>1</v>
      </c>
      <c r="Q139" s="298">
        <v>10.0</v>
      </c>
      <c r="R139" s="298">
        <f>IF(LEN(VLOOKUP(B139,'Analyst Report'!$A$30:$I$287,9,FALSE))=0,VLOOKUP(B139,'Analyst Report'!$A$30:$I$287,8,FALSE),VLOOKUP(B139,'Analyst Report'!$A$30:$I$287,9,FALSE))</f>
        <v>10</v>
      </c>
      <c r="S139" s="298">
        <f t="shared" si="2"/>
        <v>10</v>
      </c>
      <c r="T139" s="298">
        <f t="shared" si="6"/>
        <v>10</v>
      </c>
      <c r="U139" s="299" t="s">
        <v>91</v>
      </c>
      <c r="V139" s="299" t="s">
        <v>91</v>
      </c>
      <c r="W139" s="299" t="s">
        <v>91</v>
      </c>
      <c r="X139" s="299" t="s">
        <v>91</v>
      </c>
      <c r="Y139" s="299" t="s">
        <v>91</v>
      </c>
      <c r="Z139" s="299" t="s">
        <v>91</v>
      </c>
      <c r="AA139" s="299" t="s">
        <v>91</v>
      </c>
      <c r="AB139" s="299" t="s">
        <v>91</v>
      </c>
    </row>
    <row r="140" ht="13.5" customHeight="1">
      <c r="A140" s="278">
        <f t="shared" si="4"/>
        <v>123</v>
      </c>
      <c r="B140" s="279" t="s">
        <v>304</v>
      </c>
      <c r="C140" s="279" t="s">
        <v>2873</v>
      </c>
      <c r="D140" s="294" t="str">
        <f>VLOOKUP(B140,'HECVAT - Full | Vendor Response'!A$3:D$319,4,TRUE)</f>
        <v>See Media Protection Policy at https://drive.google.com/file/d/1MPE2Us5IPR6Dq2IE_8ZQBngW_Zcr5I3v/view</v>
      </c>
      <c r="E140" s="295" t="s">
        <v>91</v>
      </c>
      <c r="F140" s="295" t="s">
        <v>2874</v>
      </c>
      <c r="G140" s="295" t="s">
        <v>2875</v>
      </c>
      <c r="H140" s="300" t="s">
        <v>2876</v>
      </c>
      <c r="I140" s="300" t="s">
        <v>2877</v>
      </c>
      <c r="J140" s="296" t="str">
        <f t="shared" si="8"/>
        <v>FALSE</v>
      </c>
      <c r="K140" s="297">
        <v>1.0</v>
      </c>
      <c r="L140" s="296" t="s">
        <v>270</v>
      </c>
      <c r="M140" s="298" t="s">
        <v>78</v>
      </c>
      <c r="N140" s="298" t="str">
        <f>VLOOKUP(B140,'HECVAT - Full | Vendor Response'!A:E,3,FALSE)</f>
        <v>Yes</v>
      </c>
      <c r="O140" s="298" t="str">
        <f>IF(LEN(VLOOKUP(B140,'Analyst Report'!$A:$I,7,FALSE))= 0,"",VLOOKUP(B140,'Analyst Report'!$A:$I,7,FALSE))</f>
        <v/>
      </c>
      <c r="P140" s="298">
        <f t="shared" si="1"/>
        <v>1</v>
      </c>
      <c r="Q140" s="298">
        <v>20.0</v>
      </c>
      <c r="R140" s="298">
        <f>IF(LEN(VLOOKUP(B140,'Analyst Report'!$A$30:$I$287,9,FALSE))=0,VLOOKUP(B140,'Analyst Report'!$A$30:$I$287,8,FALSE),VLOOKUP(B140,'Analyst Report'!$A$30:$I$287,9,FALSE))</f>
        <v>20</v>
      </c>
      <c r="S140" s="298">
        <f t="shared" si="2"/>
        <v>20</v>
      </c>
      <c r="T140" s="298">
        <f t="shared" si="6"/>
        <v>20</v>
      </c>
      <c r="U140" s="299" t="s">
        <v>91</v>
      </c>
      <c r="V140" s="299" t="s">
        <v>91</v>
      </c>
      <c r="W140" s="299" t="s">
        <v>91</v>
      </c>
      <c r="X140" s="299" t="s">
        <v>91</v>
      </c>
      <c r="Y140" s="299" t="s">
        <v>91</v>
      </c>
      <c r="Z140" s="299" t="s">
        <v>91</v>
      </c>
      <c r="AA140" s="299" t="s">
        <v>91</v>
      </c>
      <c r="AB140" s="299" t="s">
        <v>91</v>
      </c>
    </row>
    <row r="141" ht="13.5" customHeight="1">
      <c r="A141" s="278">
        <f t="shared" si="4"/>
        <v>124</v>
      </c>
      <c r="B141" s="279" t="s">
        <v>306</v>
      </c>
      <c r="C141" s="279" t="s">
        <v>2878</v>
      </c>
      <c r="D141" s="294" t="str">
        <f>VLOOKUP(B141,'HECVAT - Full | Vendor Response'!A$3:D$319,4,TRUE)</f>
        <v>Not applicable</v>
      </c>
      <c r="E141" s="295" t="s">
        <v>91</v>
      </c>
      <c r="F141" s="295" t="s">
        <v>2879</v>
      </c>
      <c r="G141" s="295"/>
      <c r="H141" s="300" t="s">
        <v>2880</v>
      </c>
      <c r="I141" s="300" t="s">
        <v>2881</v>
      </c>
      <c r="J141" s="296" t="str">
        <f t="shared" si="8"/>
        <v>FALSE</v>
      </c>
      <c r="K141" s="297"/>
      <c r="L141" s="296"/>
      <c r="M141" s="298" t="s">
        <v>78</v>
      </c>
      <c r="N141" s="298" t="str">
        <f>VLOOKUP(B141,'HECVAT - Full | Vendor Response'!A:E,3,FALSE)</f>
        <v>No</v>
      </c>
      <c r="O141" s="298" t="str">
        <f>IF(LEN(VLOOKUP(B141,'Analyst Report'!$A:$I,7,FALSE))= 0,"",VLOOKUP(B141,'Analyst Report'!$A:$I,7,FALSE))</f>
        <v/>
      </c>
      <c r="P141" s="298">
        <f t="shared" si="1"/>
        <v>0</v>
      </c>
      <c r="Q141" s="298">
        <v>20.0</v>
      </c>
      <c r="R141" s="298">
        <f>IF(LEN(VLOOKUP(B141,'Analyst Report'!$A$30:$I$287,9,FALSE))=0,VLOOKUP(B141,'Analyst Report'!$A$30:$I$287,8,FALSE),VLOOKUP(B141,'Analyst Report'!$A$30:$I$287,9,FALSE))</f>
        <v>20</v>
      </c>
      <c r="S141" s="298">
        <f t="shared" si="2"/>
        <v>0</v>
      </c>
      <c r="T141" s="298">
        <f t="shared" si="6"/>
        <v>0</v>
      </c>
      <c r="U141" s="299" t="s">
        <v>91</v>
      </c>
      <c r="V141" s="299" t="s">
        <v>91</v>
      </c>
      <c r="W141" s="299" t="s">
        <v>91</v>
      </c>
      <c r="X141" s="299" t="s">
        <v>91</v>
      </c>
      <c r="Y141" s="299" t="s">
        <v>91</v>
      </c>
      <c r="Z141" s="299" t="s">
        <v>91</v>
      </c>
      <c r="AA141" s="299" t="s">
        <v>91</v>
      </c>
      <c r="AB141" s="299" t="s">
        <v>91</v>
      </c>
    </row>
    <row r="142" ht="13.5" customHeight="1">
      <c r="A142" s="278">
        <f t="shared" si="4"/>
        <v>125</v>
      </c>
      <c r="B142" s="279" t="s">
        <v>307</v>
      </c>
      <c r="C142" s="279" t="s">
        <v>2882</v>
      </c>
      <c r="D142" s="294" t="str">
        <f>VLOOKUP(B142,'HECVAT - Full | Vendor Response'!A$3:D$319,4,TRUE)</f>
        <v>Media is not used</v>
      </c>
      <c r="E142" s="295" t="s">
        <v>91</v>
      </c>
      <c r="F142" s="295" t="s">
        <v>2883</v>
      </c>
      <c r="G142" s="295" t="s">
        <v>2884</v>
      </c>
      <c r="H142" s="300" t="s">
        <v>2880</v>
      </c>
      <c r="I142" s="300" t="s">
        <v>2877</v>
      </c>
      <c r="J142" s="296" t="str">
        <f t="shared" si="8"/>
        <v>TRUE</v>
      </c>
      <c r="K142" s="297">
        <v>1.0</v>
      </c>
      <c r="L142" s="296" t="s">
        <v>270</v>
      </c>
      <c r="M142" s="298" t="s">
        <v>78</v>
      </c>
      <c r="N142" s="298" t="str">
        <f>VLOOKUP(B142,'HECVAT - Full | Vendor Response'!A:E,3,FALSE)</f>
        <v>No</v>
      </c>
      <c r="O142" s="298" t="str">
        <f>IF(LEN(VLOOKUP(B142,'Analyst Report'!$A:$I,7,FALSE))= 0,"",VLOOKUP(B142,'Analyst Report'!$A:$I,7,FALSE))</f>
        <v/>
      </c>
      <c r="P142" s="298">
        <f t="shared" si="1"/>
        <v>0</v>
      </c>
      <c r="Q142" s="298">
        <v>25.0</v>
      </c>
      <c r="R142" s="298">
        <f>IF(LEN(VLOOKUP(B142,'Analyst Report'!$A$30:$I$287,9,FALSE))=0,VLOOKUP(B142,'Analyst Report'!$A$30:$I$287,8,FALSE),VLOOKUP(B142,'Analyst Report'!$A$30:$I$287,9,FALSE))</f>
        <v>25</v>
      </c>
      <c r="S142" s="298">
        <f t="shared" si="2"/>
        <v>25</v>
      </c>
      <c r="T142" s="298">
        <f t="shared" si="6"/>
        <v>0</v>
      </c>
      <c r="U142" s="299" t="s">
        <v>91</v>
      </c>
      <c r="V142" s="299" t="s">
        <v>91</v>
      </c>
      <c r="W142" s="299" t="s">
        <v>91</v>
      </c>
      <c r="X142" s="299" t="s">
        <v>91</v>
      </c>
      <c r="Y142" s="299" t="s">
        <v>91</v>
      </c>
      <c r="Z142" s="299" t="s">
        <v>91</v>
      </c>
      <c r="AA142" s="299" t="s">
        <v>91</v>
      </c>
      <c r="AB142" s="299" t="s">
        <v>91</v>
      </c>
    </row>
    <row r="143" ht="13.5" customHeight="1">
      <c r="A143" s="278">
        <f t="shared" si="4"/>
        <v>126</v>
      </c>
      <c r="B143" s="279" t="s">
        <v>309</v>
      </c>
      <c r="C143" s="279" t="s">
        <v>2885</v>
      </c>
      <c r="D143" s="294" t="str">
        <f>VLOOKUP(B143,'HECVAT - Full | Vendor Response'!A$3:D$319,4,TRUE)</f>
        <v>See FERPA Statement at: https://goqwickly.com/privacy/ </v>
      </c>
      <c r="E143" s="295" t="s">
        <v>91</v>
      </c>
      <c r="F143" s="295" t="s">
        <v>2886</v>
      </c>
      <c r="G143" s="295" t="s">
        <v>2887</v>
      </c>
      <c r="H143" s="300" t="s">
        <v>2888</v>
      </c>
      <c r="I143" s="300" t="s">
        <v>2889</v>
      </c>
      <c r="J143" s="296" t="str">
        <f t="shared" si="8"/>
        <v>FALSE</v>
      </c>
      <c r="K143" s="297">
        <v>1.0</v>
      </c>
      <c r="L143" s="296" t="s">
        <v>270</v>
      </c>
      <c r="M143" s="298" t="s">
        <v>78</v>
      </c>
      <c r="N143" s="298" t="str">
        <f>VLOOKUP(B143,'HECVAT - Full | Vendor Response'!A:E,3,FALSE)</f>
        <v>Yes</v>
      </c>
      <c r="O143" s="298" t="str">
        <f>IF(LEN(VLOOKUP(B143,'Analyst Report'!$A:$I,7,FALSE))= 0,"",VLOOKUP(B143,'Analyst Report'!$A:$I,7,FALSE))</f>
        <v/>
      </c>
      <c r="P143" s="298">
        <f t="shared" si="1"/>
        <v>1</v>
      </c>
      <c r="Q143" s="298">
        <v>15.0</v>
      </c>
      <c r="R143" s="298">
        <f>IF(LEN(VLOOKUP(B143,'Analyst Report'!$A$30:$I$287,9,FALSE))=0,VLOOKUP(B143,'Analyst Report'!$A$30:$I$287,8,FALSE),VLOOKUP(B143,'Analyst Report'!$A$30:$I$287,9,FALSE))</f>
        <v>15</v>
      </c>
      <c r="S143" s="298">
        <f t="shared" si="2"/>
        <v>15</v>
      </c>
      <c r="T143" s="298">
        <f t="shared" si="6"/>
        <v>15</v>
      </c>
      <c r="U143" s="299" t="s">
        <v>91</v>
      </c>
      <c r="V143" s="299" t="s">
        <v>91</v>
      </c>
      <c r="W143" s="299" t="s">
        <v>91</v>
      </c>
      <c r="X143" s="299" t="s">
        <v>91</v>
      </c>
      <c r="Y143" s="299" t="s">
        <v>91</v>
      </c>
      <c r="Z143" s="299" t="s">
        <v>91</v>
      </c>
      <c r="AA143" s="299" t="s">
        <v>91</v>
      </c>
      <c r="AB143" s="299" t="s">
        <v>91</v>
      </c>
    </row>
    <row r="144" ht="13.5" customHeight="1">
      <c r="A144" s="278">
        <f t="shared" si="4"/>
        <v>127</v>
      </c>
      <c r="B144" s="279" t="s">
        <v>311</v>
      </c>
      <c r="C144" s="279" t="s">
        <v>2890</v>
      </c>
      <c r="D144" s="279" t="str">
        <f>VLOOKUP(B144,'HECVAT - Full | Vendor Response'!A$3:D$319,4,TRUE)</f>
        <v/>
      </c>
      <c r="E144" s="295" t="s">
        <v>91</v>
      </c>
      <c r="F144" s="295"/>
      <c r="G144" s="295" t="s">
        <v>2891</v>
      </c>
      <c r="H144" s="300" t="s">
        <v>2892</v>
      </c>
      <c r="I144" s="300" t="s">
        <v>2893</v>
      </c>
      <c r="J144" s="296" t="str">
        <f t="shared" si="8"/>
        <v>FALSE</v>
      </c>
      <c r="K144" s="297">
        <v>1.0</v>
      </c>
      <c r="L144" s="296" t="s">
        <v>270</v>
      </c>
      <c r="M144" s="298" t="s">
        <v>78</v>
      </c>
      <c r="N144" s="298" t="str">
        <f>VLOOKUP(B144,'HECVAT - Full | Vendor Response'!A:E,3,FALSE)</f>
        <v>No</v>
      </c>
      <c r="O144" s="298" t="str">
        <f>IF(LEN(VLOOKUP(B144,'Analyst Report'!$A:$I,7,FALSE))= 0,"",VLOOKUP(B144,'Analyst Report'!$A:$I,7,FALSE))</f>
        <v/>
      </c>
      <c r="P144" s="298">
        <f t="shared" si="1"/>
        <v>0</v>
      </c>
      <c r="Q144" s="298">
        <v>20.0</v>
      </c>
      <c r="R144" s="298">
        <f>IF(LEN(VLOOKUP(B144,'Analyst Report'!$A$30:$I$287,9,FALSE))=0,VLOOKUP(B144,'Analyst Report'!$A$30:$I$287,8,FALSE),VLOOKUP(B144,'Analyst Report'!$A$30:$I$287,9,FALSE))</f>
        <v>20</v>
      </c>
      <c r="S144" s="298">
        <f t="shared" si="2"/>
        <v>20</v>
      </c>
      <c r="T144" s="298">
        <f t="shared" si="6"/>
        <v>0</v>
      </c>
      <c r="U144" s="299" t="s">
        <v>91</v>
      </c>
      <c r="V144" s="299" t="s">
        <v>91</v>
      </c>
      <c r="W144" s="299" t="s">
        <v>91</v>
      </c>
      <c r="X144" s="299" t="s">
        <v>91</v>
      </c>
      <c r="Y144" s="299" t="s">
        <v>91</v>
      </c>
      <c r="Z144" s="299" t="s">
        <v>91</v>
      </c>
      <c r="AA144" s="299" t="s">
        <v>91</v>
      </c>
      <c r="AB144" s="299" t="s">
        <v>91</v>
      </c>
    </row>
    <row r="145" ht="13.5" customHeight="1">
      <c r="A145" s="278">
        <f t="shared" si="4"/>
        <v>128</v>
      </c>
      <c r="B145" s="279" t="s">
        <v>312</v>
      </c>
      <c r="C145" s="279" t="s">
        <v>2894</v>
      </c>
      <c r="D145" s="294" t="str">
        <f>VLOOKUP(B145,'HECVAT - Full | Vendor Response'!A$3:D$319,4,TRUE)</f>
        <v>Utlizing Malwarebytes software</v>
      </c>
      <c r="E145" s="295" t="s">
        <v>91</v>
      </c>
      <c r="F145" s="295"/>
      <c r="G145" s="295" t="s">
        <v>2895</v>
      </c>
      <c r="H145" s="300" t="s">
        <v>2896</v>
      </c>
      <c r="I145" s="304" t="s">
        <v>2897</v>
      </c>
      <c r="J145" s="296" t="str">
        <f t="shared" si="8"/>
        <v>FALSE</v>
      </c>
      <c r="K145" s="297">
        <v>1.0</v>
      </c>
      <c r="L145" s="296" t="s">
        <v>270</v>
      </c>
      <c r="M145" s="298" t="s">
        <v>78</v>
      </c>
      <c r="N145" s="298" t="str">
        <f>VLOOKUP(B145,'HECVAT - Full | Vendor Response'!A:E,3,FALSE)</f>
        <v>Yes</v>
      </c>
      <c r="O145" s="298" t="str">
        <f>IF(LEN(VLOOKUP(B145,'Analyst Report'!$A:$I,7,FALSE))= 0,"",VLOOKUP(B145,'Analyst Report'!$A:$I,7,FALSE))</f>
        <v/>
      </c>
      <c r="P145" s="298">
        <f t="shared" si="1"/>
        <v>1</v>
      </c>
      <c r="Q145" s="298">
        <v>20.0</v>
      </c>
      <c r="R145" s="298">
        <f>IF(LEN(VLOOKUP(B145,'Analyst Report'!$A$30:$I$287,9,FALSE))=0,VLOOKUP(B145,'Analyst Report'!$A$30:$I$287,8,FALSE),VLOOKUP(B145,'Analyst Report'!$A$30:$I$287,9,FALSE))</f>
        <v>20</v>
      </c>
      <c r="S145" s="298">
        <f t="shared" si="2"/>
        <v>20</v>
      </c>
      <c r="T145" s="298">
        <f t="shared" si="6"/>
        <v>20</v>
      </c>
      <c r="U145" s="299" t="s">
        <v>91</v>
      </c>
      <c r="V145" s="299" t="s">
        <v>91</v>
      </c>
      <c r="W145" s="299" t="s">
        <v>91</v>
      </c>
      <c r="X145" s="299" t="s">
        <v>91</v>
      </c>
      <c r="Y145" s="299" t="s">
        <v>91</v>
      </c>
      <c r="Z145" s="299" t="s">
        <v>91</v>
      </c>
      <c r="AA145" s="299" t="s">
        <v>91</v>
      </c>
      <c r="AB145" s="299" t="s">
        <v>91</v>
      </c>
    </row>
    <row r="146" ht="408.75" customHeight="1">
      <c r="A146" s="278">
        <f t="shared" si="4"/>
        <v>129</v>
      </c>
      <c r="B146" s="279" t="s">
        <v>315</v>
      </c>
      <c r="C146" s="279" t="s">
        <v>2898</v>
      </c>
      <c r="D146" s="305" t="str">
        <f>VLOOKUP(B146,'HECVAT - Full | Vendor Response'!A$3:D$319,4,TRUE)</f>
        <v>https://aws.amazon.com/compliance/soc-faqs/</v>
      </c>
      <c r="E146" s="295" t="s">
        <v>91</v>
      </c>
      <c r="F146" s="295"/>
      <c r="G146" s="295" t="s">
        <v>2899</v>
      </c>
      <c r="H146" s="300" t="s">
        <v>2900</v>
      </c>
      <c r="I146" s="304" t="s">
        <v>2901</v>
      </c>
      <c r="J146" s="296" t="str">
        <f t="shared" si="8"/>
        <v>FALSE</v>
      </c>
      <c r="K146" s="297">
        <f>IF(OR(N$24="2",N$24="3",N$24="7"),1,0)</f>
        <v>0</v>
      </c>
      <c r="L146" s="296" t="s">
        <v>314</v>
      </c>
      <c r="M146" s="298" t="s">
        <v>78</v>
      </c>
      <c r="N146" s="298" t="str">
        <f>VLOOKUP(B146,'HECVAT - Full | Vendor Response'!A:E,3,FALSE)</f>
        <v>Yes</v>
      </c>
      <c r="O146" s="298" t="str">
        <f>IF(LEN(VLOOKUP(B146,'Analyst Report'!$A:$I,7,FALSE))= 0,"",VLOOKUP(B146,'Analyst Report'!$A:$I,7,FALSE))</f>
        <v/>
      </c>
      <c r="P146" s="298">
        <f t="shared" si="1"/>
        <v>1</v>
      </c>
      <c r="Q146" s="298">
        <v>20.0</v>
      </c>
      <c r="R146" s="298">
        <f>IF(LEN(VLOOKUP(B146,'Analyst Report'!$A$30:$I$287,9,FALSE))=0,VLOOKUP(B146,'Analyst Report'!$A$30:$I$287,8,FALSE),VLOOKUP(B146,'Analyst Report'!$A$30:$I$287,9,FALSE))</f>
        <v>20</v>
      </c>
      <c r="S146" s="298">
        <f t="shared" si="2"/>
        <v>0</v>
      </c>
      <c r="T146" s="298">
        <f t="shared" si="6"/>
        <v>0</v>
      </c>
      <c r="U146" s="299" t="s">
        <v>91</v>
      </c>
      <c r="V146" s="299" t="s">
        <v>91</v>
      </c>
      <c r="W146" s="299" t="s">
        <v>91</v>
      </c>
      <c r="X146" s="299" t="s">
        <v>91</v>
      </c>
      <c r="Y146" s="299" t="s">
        <v>91</v>
      </c>
      <c r="Z146" s="299" t="s">
        <v>91</v>
      </c>
      <c r="AA146" s="299" t="s">
        <v>91</v>
      </c>
      <c r="AB146" s="299" t="s">
        <v>91</v>
      </c>
    </row>
    <row r="147" ht="13.5" customHeight="1">
      <c r="A147" s="278">
        <f t="shared" si="4"/>
        <v>130</v>
      </c>
      <c r="B147" s="279" t="s">
        <v>317</v>
      </c>
      <c r="C147" s="279" t="s">
        <v>2902</v>
      </c>
      <c r="D147" s="294" t="str">
        <f>VLOOKUP(B147,'HECVAT - Full | Vendor Response'!A$3:D$319,4,TRUE)</f>
        <v/>
      </c>
      <c r="E147" s="295" t="s">
        <v>2903</v>
      </c>
      <c r="F147" s="295" t="s">
        <v>2904</v>
      </c>
      <c r="G147" s="295"/>
      <c r="H147" s="300" t="s">
        <v>2905</v>
      </c>
      <c r="I147" s="300" t="s">
        <v>2906</v>
      </c>
      <c r="J147" s="296" t="str">
        <f t="shared" si="8"/>
        <v>FALSE</v>
      </c>
      <c r="K147" s="297">
        <v>1.0</v>
      </c>
      <c r="L147" s="296" t="s">
        <v>314</v>
      </c>
      <c r="M147" s="298" t="s">
        <v>78</v>
      </c>
      <c r="N147" s="298" t="str">
        <f>VLOOKUP(B147,'HECVAT - Full | Vendor Response'!A:E,3,FALSE)</f>
        <v>Yes</v>
      </c>
      <c r="O147" s="298" t="str">
        <f>IF(LEN(VLOOKUP(B147,'Analyst Report'!$A:$I,7,FALSE))= 0,"",VLOOKUP(B147,'Analyst Report'!$A:$I,7,FALSE))</f>
        <v/>
      </c>
      <c r="P147" s="298">
        <f t="shared" si="1"/>
        <v>1</v>
      </c>
      <c r="Q147" s="298">
        <v>20.0</v>
      </c>
      <c r="R147" s="298">
        <f>IF(LEN(VLOOKUP(B147,'Analyst Report'!$A$30:$I$287,9,FALSE))=0,VLOOKUP(B147,'Analyst Report'!$A$30:$I$287,8,FALSE),VLOOKUP(B147,'Analyst Report'!$A$30:$I$287,9,FALSE))</f>
        <v>20</v>
      </c>
      <c r="S147" s="298">
        <f t="shared" si="2"/>
        <v>20</v>
      </c>
      <c r="T147" s="298">
        <f t="shared" si="6"/>
        <v>20</v>
      </c>
      <c r="U147" s="299" t="s">
        <v>91</v>
      </c>
      <c r="V147" s="299" t="s">
        <v>91</v>
      </c>
      <c r="W147" s="299" t="s">
        <v>91</v>
      </c>
      <c r="X147" s="299" t="s">
        <v>91</v>
      </c>
      <c r="Y147" s="299" t="s">
        <v>91</v>
      </c>
      <c r="Z147" s="299" t="s">
        <v>91</v>
      </c>
      <c r="AA147" s="299" t="s">
        <v>91</v>
      </c>
      <c r="AB147" s="299" t="s">
        <v>91</v>
      </c>
    </row>
    <row r="148" ht="13.5" customHeight="1">
      <c r="A148" s="278">
        <f t="shared" si="4"/>
        <v>131</v>
      </c>
      <c r="B148" s="279" t="s">
        <v>318</v>
      </c>
      <c r="C148" s="279" t="s">
        <v>2907</v>
      </c>
      <c r="D148" s="294" t="str">
        <f>VLOOKUP(B148,'HECVAT - Full | Vendor Response'!A$3:D$319,4,TRUE)</f>
        <v>See https://aws.amazon.com/compliance/data-center/controls/</v>
      </c>
      <c r="E148" s="295" t="s">
        <v>91</v>
      </c>
      <c r="F148" s="295" t="s">
        <v>2908</v>
      </c>
      <c r="G148" s="295" t="s">
        <v>2909</v>
      </c>
      <c r="H148" s="300" t="s">
        <v>2910</v>
      </c>
      <c r="I148" s="300" t="s">
        <v>2911</v>
      </c>
      <c r="J148" s="296" t="str">
        <f t="shared" si="8"/>
        <v>FALSE</v>
      </c>
      <c r="K148" s="297">
        <f t="shared" ref="K148:K150" si="9">IF(OR(N$24="1",N$24="2"),1,0)</f>
        <v>0</v>
      </c>
      <c r="L148" s="296" t="s">
        <v>314</v>
      </c>
      <c r="M148" s="298" t="s">
        <v>78</v>
      </c>
      <c r="N148" s="298" t="str">
        <f>VLOOKUP(B148,'HECVAT - Full | Vendor Response'!A:E,3,FALSE)</f>
        <v>Yes</v>
      </c>
      <c r="O148" s="298" t="str">
        <f>IF(LEN(VLOOKUP(B148,'Analyst Report'!$A:$I,7,FALSE))= 0,"",VLOOKUP(B148,'Analyst Report'!$A:$I,7,FALSE))</f>
        <v/>
      </c>
      <c r="P148" s="298">
        <f t="shared" si="1"/>
        <v>1</v>
      </c>
      <c r="Q148" s="298">
        <v>20.0</v>
      </c>
      <c r="R148" s="298">
        <f>IF(LEN(VLOOKUP(B148,'Analyst Report'!$A$30:$I$287,9,FALSE))=0,VLOOKUP(B148,'Analyst Report'!$A$30:$I$287,8,FALSE),VLOOKUP(B148,'Analyst Report'!$A$30:$I$287,9,FALSE))</f>
        <v>20</v>
      </c>
      <c r="S148" s="298">
        <f t="shared" si="2"/>
        <v>0</v>
      </c>
      <c r="T148" s="298">
        <f t="shared" si="6"/>
        <v>0</v>
      </c>
      <c r="U148" s="299" t="s">
        <v>91</v>
      </c>
      <c r="V148" s="299" t="s">
        <v>91</v>
      </c>
      <c r="W148" s="299" t="s">
        <v>91</v>
      </c>
      <c r="X148" s="299" t="s">
        <v>91</v>
      </c>
      <c r="Y148" s="299" t="s">
        <v>91</v>
      </c>
      <c r="Z148" s="299" t="s">
        <v>91</v>
      </c>
      <c r="AA148" s="299" t="s">
        <v>91</v>
      </c>
      <c r="AB148" s="299" t="s">
        <v>91</v>
      </c>
    </row>
    <row r="149" ht="13.5" customHeight="1">
      <c r="A149" s="278">
        <f t="shared" si="4"/>
        <v>132</v>
      </c>
      <c r="B149" s="279" t="s">
        <v>320</v>
      </c>
      <c r="C149" s="279" t="s">
        <v>2912</v>
      </c>
      <c r="D149" s="294" t="str">
        <f>VLOOKUP(B149,'HECVAT - Full | Vendor Response'!A$3:D$319,4,TRUE)</f>
        <v>See https://aws.amazon.com/compliance/data-center/controls/</v>
      </c>
      <c r="E149" s="295" t="s">
        <v>91</v>
      </c>
      <c r="F149" s="295" t="s">
        <v>2913</v>
      </c>
      <c r="G149" s="295" t="s">
        <v>2914</v>
      </c>
      <c r="H149" s="300" t="s">
        <v>2915</v>
      </c>
      <c r="I149" s="300" t="s">
        <v>2916</v>
      </c>
      <c r="J149" s="296" t="str">
        <f t="shared" si="8"/>
        <v>FALSE</v>
      </c>
      <c r="K149" s="297">
        <f t="shared" si="9"/>
        <v>0</v>
      </c>
      <c r="L149" s="296" t="s">
        <v>314</v>
      </c>
      <c r="M149" s="298" t="s">
        <v>78</v>
      </c>
      <c r="N149" s="298" t="str">
        <f>VLOOKUP(B149,'HECVAT - Full | Vendor Response'!A:E,3,FALSE)</f>
        <v>Yes</v>
      </c>
      <c r="O149" s="298" t="str">
        <f>IF(LEN(VLOOKUP(B149,'Analyst Report'!$A:$I,7,FALSE))= 0,"",VLOOKUP(B149,'Analyst Report'!$A:$I,7,FALSE))</f>
        <v/>
      </c>
      <c r="P149" s="298">
        <f t="shared" si="1"/>
        <v>1</v>
      </c>
      <c r="Q149" s="298">
        <v>20.0</v>
      </c>
      <c r="R149" s="298">
        <f>IF(LEN(VLOOKUP(B149,'Analyst Report'!$A$30:$I$287,9,FALSE))=0,VLOOKUP(B149,'Analyst Report'!$A$30:$I$287,8,FALSE),VLOOKUP(B149,'Analyst Report'!$A$30:$I$287,9,FALSE))</f>
        <v>20</v>
      </c>
      <c r="S149" s="298">
        <f t="shared" si="2"/>
        <v>0</v>
      </c>
      <c r="T149" s="298">
        <f t="shared" si="6"/>
        <v>0</v>
      </c>
      <c r="U149" s="299" t="s">
        <v>91</v>
      </c>
      <c r="V149" s="299" t="s">
        <v>91</v>
      </c>
      <c r="W149" s="299" t="s">
        <v>91</v>
      </c>
      <c r="X149" s="299" t="s">
        <v>91</v>
      </c>
      <c r="Y149" s="299" t="s">
        <v>91</v>
      </c>
      <c r="Z149" s="299" t="s">
        <v>91</v>
      </c>
      <c r="AA149" s="299" t="s">
        <v>91</v>
      </c>
      <c r="AB149" s="299" t="s">
        <v>91</v>
      </c>
    </row>
    <row r="150" ht="13.5" customHeight="1">
      <c r="A150" s="278">
        <f t="shared" si="4"/>
        <v>133</v>
      </c>
      <c r="B150" s="279" t="s">
        <v>322</v>
      </c>
      <c r="C150" s="279" t="s">
        <v>2917</v>
      </c>
      <c r="D150" s="294" t="str">
        <f>VLOOKUP(B150,'HECVAT - Full | Vendor Response'!A$3:D$319,4,TRUE)</f>
        <v/>
      </c>
      <c r="E150" s="295" t="s">
        <v>91</v>
      </c>
      <c r="F150" s="295" t="s">
        <v>2918</v>
      </c>
      <c r="G150" s="295"/>
      <c r="H150" s="300" t="s">
        <v>2915</v>
      </c>
      <c r="I150" s="300" t="s">
        <v>2916</v>
      </c>
      <c r="J150" s="296" t="str">
        <f t="shared" si="8"/>
        <v>FALSE</v>
      </c>
      <c r="K150" s="297">
        <f t="shared" si="9"/>
        <v>0</v>
      </c>
      <c r="L150" s="296" t="s">
        <v>314</v>
      </c>
      <c r="M150" s="298" t="s">
        <v>78</v>
      </c>
      <c r="N150" s="298" t="str">
        <f>VLOOKUP(B150,'HECVAT - Full | Vendor Response'!A:E,3,FALSE)</f>
        <v>Yes</v>
      </c>
      <c r="O150" s="298" t="str">
        <f>IF(LEN(VLOOKUP(B150,'Analyst Report'!$A:$I,7,FALSE))= 0,"",VLOOKUP(B150,'Analyst Report'!$A:$I,7,FALSE))</f>
        <v/>
      </c>
      <c r="P150" s="298">
        <f t="shared" si="1"/>
        <v>1</v>
      </c>
      <c r="Q150" s="298">
        <v>25.0</v>
      </c>
      <c r="R150" s="298">
        <f>IF(LEN(VLOOKUP(B150,'Analyst Report'!$A$30:$I$287,9,FALSE))=0,VLOOKUP(B150,'Analyst Report'!$A$30:$I$287,8,FALSE),VLOOKUP(B150,'Analyst Report'!$A$30:$I$287,9,FALSE))</f>
        <v>25</v>
      </c>
      <c r="S150" s="298">
        <f t="shared" si="2"/>
        <v>0</v>
      </c>
      <c r="T150" s="298">
        <f t="shared" si="6"/>
        <v>0</v>
      </c>
      <c r="U150" s="299" t="s">
        <v>91</v>
      </c>
      <c r="V150" s="299" t="s">
        <v>91</v>
      </c>
      <c r="W150" s="299" t="s">
        <v>91</v>
      </c>
      <c r="X150" s="299" t="s">
        <v>91</v>
      </c>
      <c r="Y150" s="299" t="s">
        <v>91</v>
      </c>
      <c r="Z150" s="299" t="s">
        <v>91</v>
      </c>
      <c r="AA150" s="299" t="s">
        <v>91</v>
      </c>
      <c r="AB150" s="299" t="s">
        <v>91</v>
      </c>
    </row>
    <row r="151" ht="13.5" customHeight="1">
      <c r="A151" s="278">
        <f t="shared" si="4"/>
        <v>134</v>
      </c>
      <c r="B151" s="279" t="s">
        <v>323</v>
      </c>
      <c r="C151" s="279" t="s">
        <v>2919</v>
      </c>
      <c r="D151" s="294" t="str">
        <f>VLOOKUP(B151,'HECVAT - Full | Vendor Response'!A$3:D$319,4,TRUE)</f>
        <v>Via AWS, in two discreet and remote regions. Primary region is AWS East Ohio 2 and secondary region is AWS Central Texas 1</v>
      </c>
      <c r="E151" s="295" t="s">
        <v>91</v>
      </c>
      <c r="F151" s="295" t="s">
        <v>2920</v>
      </c>
      <c r="G151" s="295" t="s">
        <v>2921</v>
      </c>
      <c r="H151" s="300" t="s">
        <v>2922</v>
      </c>
      <c r="I151" s="300" t="s">
        <v>2923</v>
      </c>
      <c r="J151" s="296" t="str">
        <f t="shared" si="8"/>
        <v>FALSE</v>
      </c>
      <c r="K151" s="297">
        <v>1.0</v>
      </c>
      <c r="L151" s="296" t="s">
        <v>314</v>
      </c>
      <c r="M151" s="298" t="s">
        <v>78</v>
      </c>
      <c r="N151" s="298" t="str">
        <f>VLOOKUP(B151,'HECVAT - Full | Vendor Response'!A:E,3,FALSE)</f>
        <v>Yes</v>
      </c>
      <c r="O151" s="298" t="str">
        <f>IF(LEN(VLOOKUP(B151,'Analyst Report'!$A:$I,7,FALSE))= 0,"",VLOOKUP(B151,'Analyst Report'!$A:$I,7,FALSE))</f>
        <v/>
      </c>
      <c r="P151" s="298">
        <f t="shared" si="1"/>
        <v>1</v>
      </c>
      <c r="Q151" s="298">
        <v>20.0</v>
      </c>
      <c r="R151" s="298">
        <f>IF(LEN(VLOOKUP(B151,'Analyst Report'!$A$30:$I$287,9,FALSE))=0,VLOOKUP(B151,'Analyst Report'!$A$30:$I$287,8,FALSE),VLOOKUP(B151,'Analyst Report'!$A$30:$I$287,9,FALSE))</f>
        <v>20</v>
      </c>
      <c r="S151" s="298">
        <f t="shared" si="2"/>
        <v>20</v>
      </c>
      <c r="T151" s="298">
        <f t="shared" si="6"/>
        <v>20</v>
      </c>
      <c r="U151" s="299" t="s">
        <v>91</v>
      </c>
      <c r="V151" s="299" t="s">
        <v>91</v>
      </c>
      <c r="W151" s="299" t="s">
        <v>91</v>
      </c>
      <c r="X151" s="299" t="s">
        <v>91</v>
      </c>
      <c r="Y151" s="299" t="s">
        <v>91</v>
      </c>
      <c r="Z151" s="299" t="s">
        <v>91</v>
      </c>
      <c r="AA151" s="299" t="s">
        <v>91</v>
      </c>
      <c r="AB151" s="299" t="s">
        <v>91</v>
      </c>
    </row>
    <row r="152" ht="13.5" customHeight="1">
      <c r="A152" s="278">
        <f t="shared" si="4"/>
        <v>135</v>
      </c>
      <c r="B152" s="279" t="s">
        <v>325</v>
      </c>
      <c r="C152" s="279" t="s">
        <v>2924</v>
      </c>
      <c r="D152" s="294" t="str">
        <f>VLOOKUP(B152,'HECVAT - Full | Vendor Response'!A$3:D$319,4,TRUE)</f>
        <v>not applicable, data is housed in AWS</v>
      </c>
      <c r="E152" s="295" t="s">
        <v>91</v>
      </c>
      <c r="F152" s="295" t="s">
        <v>91</v>
      </c>
      <c r="G152" s="295" t="s">
        <v>2925</v>
      </c>
      <c r="H152" s="300" t="s">
        <v>2862</v>
      </c>
      <c r="I152" s="300" t="s">
        <v>2863</v>
      </c>
      <c r="J152" s="296" t="str">
        <f t="shared" si="8"/>
        <v>FALSE</v>
      </c>
      <c r="K152" s="297">
        <f>IF(N$24="1",0,1)</f>
        <v>1</v>
      </c>
      <c r="L152" s="296" t="s">
        <v>314</v>
      </c>
      <c r="M152" s="298" t="s">
        <v>78</v>
      </c>
      <c r="N152" s="298" t="str">
        <f>VLOOKUP(B152,'HECVAT - Full | Vendor Response'!A:E,3,FALSE)</f>
        <v>No</v>
      </c>
      <c r="O152" s="298" t="str">
        <f>IF(LEN(VLOOKUP(B152,'Analyst Report'!$A:$I,7,FALSE))= 0,"",VLOOKUP(B152,'Analyst Report'!$A:$I,7,FALSE))</f>
        <v/>
      </c>
      <c r="P152" s="298">
        <f t="shared" si="1"/>
        <v>0</v>
      </c>
      <c r="Q152" s="298">
        <v>20.0</v>
      </c>
      <c r="R152" s="298">
        <f>IF(LEN(VLOOKUP(B152,'Analyst Report'!$A$30:$I$287,9,FALSE))=0,VLOOKUP(B152,'Analyst Report'!$A$30:$I$287,8,FALSE),VLOOKUP(B152,'Analyst Report'!$A$30:$I$287,9,FALSE))</f>
        <v>20</v>
      </c>
      <c r="S152" s="298">
        <f t="shared" si="2"/>
        <v>20</v>
      </c>
      <c r="T152" s="298">
        <f t="shared" si="6"/>
        <v>0</v>
      </c>
      <c r="U152" s="299" t="s">
        <v>91</v>
      </c>
      <c r="V152" s="299" t="s">
        <v>91</v>
      </c>
      <c r="W152" s="299" t="s">
        <v>91</v>
      </c>
      <c r="X152" s="299" t="s">
        <v>91</v>
      </c>
      <c r="Y152" s="299" t="s">
        <v>91</v>
      </c>
      <c r="Z152" s="299" t="s">
        <v>91</v>
      </c>
      <c r="AA152" s="299" t="s">
        <v>91</v>
      </c>
      <c r="AB152" s="299" t="s">
        <v>91</v>
      </c>
    </row>
    <row r="153" ht="13.5" customHeight="1">
      <c r="A153" s="278">
        <f t="shared" si="4"/>
        <v>136</v>
      </c>
      <c r="B153" s="279" t="s">
        <v>327</v>
      </c>
      <c r="C153" s="279" t="s">
        <v>2926</v>
      </c>
      <c r="D153" s="294" t="str">
        <f>VLOOKUP(B153,'HECVAT - Full | Vendor Response'!A$3:D$319,4,TRUE)</f>
        <v/>
      </c>
      <c r="E153" s="295" t="s">
        <v>2927</v>
      </c>
      <c r="F153" s="295" t="s">
        <v>91</v>
      </c>
      <c r="G153" s="295" t="s">
        <v>91</v>
      </c>
      <c r="H153" s="300" t="s">
        <v>2928</v>
      </c>
      <c r="I153" s="300" t="s">
        <v>2929</v>
      </c>
      <c r="J153" s="296" t="str">
        <f t="shared" si="8"/>
        <v>FALSE</v>
      </c>
      <c r="K153" s="297">
        <f>IF(OR(N$24="1",N$24="2"),1,0)</f>
        <v>0</v>
      </c>
      <c r="L153" s="296" t="s">
        <v>314</v>
      </c>
      <c r="M153" s="298" t="s">
        <v>78</v>
      </c>
      <c r="N153" s="298" t="str">
        <f>VLOOKUP(B153,'HECVAT - Full | Vendor Response'!A:E,3,FALSE)</f>
        <v>Tier IV</v>
      </c>
      <c r="O153" s="298" t="str">
        <f>IF(LEN(VLOOKUP(B153,'Analyst Report'!$A:$I,7,FALSE))= 0,"",VLOOKUP(B153,'Analyst Report'!$A:$I,7,FALSE))</f>
        <v/>
      </c>
      <c r="P153" s="298">
        <f t="shared" si="1"/>
        <v>0</v>
      </c>
      <c r="Q153" s="298">
        <v>20.0</v>
      </c>
      <c r="R153" s="298">
        <f>IF(LEN(VLOOKUP(B153,'Analyst Report'!$A$30:$I$287,9,FALSE))=0,VLOOKUP(B153,'Analyst Report'!$A$30:$I$287,8,FALSE),VLOOKUP(B153,'Analyst Report'!$A$30:$I$287,9,FALSE))</f>
        <v>20</v>
      </c>
      <c r="S153" s="298">
        <f t="shared" si="2"/>
        <v>0</v>
      </c>
      <c r="T153" s="298">
        <f t="shared" si="6"/>
        <v>0</v>
      </c>
      <c r="U153" s="299" t="s">
        <v>91</v>
      </c>
      <c r="V153" s="299" t="s">
        <v>91</v>
      </c>
      <c r="W153" s="299" t="s">
        <v>91</v>
      </c>
      <c r="X153" s="299" t="s">
        <v>91</v>
      </c>
      <c r="Y153" s="299" t="s">
        <v>91</v>
      </c>
      <c r="Z153" s="299" t="s">
        <v>91</v>
      </c>
      <c r="AA153" s="299" t="s">
        <v>91</v>
      </c>
      <c r="AB153" s="299" t="s">
        <v>91</v>
      </c>
    </row>
    <row r="154" ht="13.5" customHeight="1">
      <c r="A154" s="278">
        <f t="shared" si="4"/>
        <v>137</v>
      </c>
      <c r="B154" s="279" t="s">
        <v>329</v>
      </c>
      <c r="C154" s="279" t="s">
        <v>2930</v>
      </c>
      <c r="D154" s="294" t="str">
        <f>VLOOKUP(B154,'HECVAT - Full | Vendor Response'!A$3:D$319,4,TRUE)</f>
        <v>AWS https://aws.amazon.com/compliance/data-center/controls/</v>
      </c>
      <c r="E154" s="295" t="s">
        <v>91</v>
      </c>
      <c r="F154" s="295" t="s">
        <v>2931</v>
      </c>
      <c r="G154" s="295" t="s">
        <v>2932</v>
      </c>
      <c r="H154" s="300" t="s">
        <v>2717</v>
      </c>
      <c r="I154" s="300" t="s">
        <v>2718</v>
      </c>
      <c r="J154" s="296" t="str">
        <f t="shared" si="8"/>
        <v>FALSE</v>
      </c>
      <c r="K154" s="297">
        <v>1.0</v>
      </c>
      <c r="L154" s="296" t="s">
        <v>314</v>
      </c>
      <c r="M154" s="298" t="s">
        <v>78</v>
      </c>
      <c r="N154" s="298" t="str">
        <f>VLOOKUP(B154,'HECVAT - Full | Vendor Response'!A:E,3,FALSE)</f>
        <v>Yes</v>
      </c>
      <c r="O154" s="298" t="str">
        <f>IF(LEN(VLOOKUP(B154,'Analyst Report'!$A:$I,7,FALSE))= 0,"",VLOOKUP(B154,'Analyst Report'!$A:$I,7,FALSE))</f>
        <v/>
      </c>
      <c r="P154" s="298">
        <f t="shared" si="1"/>
        <v>1</v>
      </c>
      <c r="Q154" s="298">
        <v>20.0</v>
      </c>
      <c r="R154" s="298">
        <f>IF(LEN(VLOOKUP(B154,'Analyst Report'!$A$30:$I$287,9,FALSE))=0,VLOOKUP(B154,'Analyst Report'!$A$30:$I$287,8,FALSE),VLOOKUP(B154,'Analyst Report'!$A$30:$I$287,9,FALSE))</f>
        <v>20</v>
      </c>
      <c r="S154" s="298">
        <f t="shared" si="2"/>
        <v>20</v>
      </c>
      <c r="T154" s="298">
        <f t="shared" si="6"/>
        <v>20</v>
      </c>
      <c r="U154" s="299" t="s">
        <v>91</v>
      </c>
      <c r="V154" s="299" t="s">
        <v>91</v>
      </c>
      <c r="W154" s="299" t="s">
        <v>91</v>
      </c>
      <c r="X154" s="299" t="s">
        <v>91</v>
      </c>
      <c r="Y154" s="299" t="s">
        <v>91</v>
      </c>
      <c r="Z154" s="299" t="s">
        <v>91</v>
      </c>
      <c r="AA154" s="299" t="s">
        <v>91</v>
      </c>
      <c r="AB154" s="299" t="s">
        <v>91</v>
      </c>
    </row>
    <row r="155" ht="13.5" customHeight="1">
      <c r="A155" s="278">
        <f t="shared" si="4"/>
        <v>138</v>
      </c>
      <c r="B155" s="279" t="s">
        <v>331</v>
      </c>
      <c r="C155" s="279" t="s">
        <v>2933</v>
      </c>
      <c r="D155" s="294" t="str">
        <f>VLOOKUP(B155,'HECVAT - Full | Vendor Response'!A$3:D$319,4,TRUE)</f>
        <v>AWS hosted</v>
      </c>
      <c r="E155" s="295" t="s">
        <v>91</v>
      </c>
      <c r="F155" s="295" t="s">
        <v>2931</v>
      </c>
      <c r="G155" s="295" t="s">
        <v>2934</v>
      </c>
      <c r="H155" s="300" t="s">
        <v>2717</v>
      </c>
      <c r="I155" s="300" t="s">
        <v>2718</v>
      </c>
      <c r="J155" s="296" t="str">
        <f t="shared" si="8"/>
        <v>FALSE</v>
      </c>
      <c r="K155" s="297">
        <f t="shared" ref="K155:K159" si="10">IF(OR(N$24="1",N$24="2"),1,0)</f>
        <v>0</v>
      </c>
      <c r="L155" s="296" t="s">
        <v>314</v>
      </c>
      <c r="M155" s="298" t="s">
        <v>78</v>
      </c>
      <c r="N155" s="298" t="str">
        <f>VLOOKUP(B155,'HECVAT - Full | Vendor Response'!A:E,3,FALSE)</f>
        <v>Yes</v>
      </c>
      <c r="O155" s="298" t="str">
        <f>IF(LEN(VLOOKUP(B155,'Analyst Report'!$A:$I,7,FALSE))= 0,"",VLOOKUP(B155,'Analyst Report'!$A:$I,7,FALSE))</f>
        <v/>
      </c>
      <c r="P155" s="298">
        <f t="shared" si="1"/>
        <v>1</v>
      </c>
      <c r="Q155" s="298">
        <v>20.0</v>
      </c>
      <c r="R155" s="298">
        <f>IF(LEN(VLOOKUP(B155,'Analyst Report'!$A$30:$I$287,9,FALSE))=0,VLOOKUP(B155,'Analyst Report'!$A$30:$I$287,8,FALSE),VLOOKUP(B155,'Analyst Report'!$A$30:$I$287,9,FALSE))</f>
        <v>20</v>
      </c>
      <c r="S155" s="298">
        <f t="shared" si="2"/>
        <v>0</v>
      </c>
      <c r="T155" s="298">
        <f t="shared" si="6"/>
        <v>0</v>
      </c>
      <c r="U155" s="299" t="s">
        <v>91</v>
      </c>
      <c r="V155" s="299" t="s">
        <v>91</v>
      </c>
      <c r="W155" s="299" t="s">
        <v>91</v>
      </c>
      <c r="X155" s="299" t="s">
        <v>91</v>
      </c>
      <c r="Y155" s="299" t="s">
        <v>91</v>
      </c>
      <c r="Z155" s="299" t="s">
        <v>91</v>
      </c>
      <c r="AA155" s="299" t="s">
        <v>91</v>
      </c>
      <c r="AB155" s="299" t="s">
        <v>91</v>
      </c>
    </row>
    <row r="156" ht="13.5" customHeight="1">
      <c r="A156" s="278">
        <f t="shared" si="4"/>
        <v>139</v>
      </c>
      <c r="B156" s="279" t="s">
        <v>333</v>
      </c>
      <c r="C156" s="279" t="s">
        <v>2935</v>
      </c>
      <c r="D156" s="294" t="str">
        <f>VLOOKUP(B156,'HECVAT - Full | Vendor Response'!A$3:D$319,4,TRUE)</f>
        <v>AWS Data Center https://aws.amazon.com/compliance/data-center/controls/</v>
      </c>
      <c r="E156" s="295" t="s">
        <v>91</v>
      </c>
      <c r="F156" s="295" t="s">
        <v>2936</v>
      </c>
      <c r="G156" s="295" t="s">
        <v>2937</v>
      </c>
      <c r="H156" s="300" t="s">
        <v>2938</v>
      </c>
      <c r="I156" s="300" t="s">
        <v>2939</v>
      </c>
      <c r="J156" s="296" t="str">
        <f t="shared" si="8"/>
        <v>FALSE</v>
      </c>
      <c r="K156" s="297">
        <f t="shared" si="10"/>
        <v>0</v>
      </c>
      <c r="L156" s="296" t="s">
        <v>314</v>
      </c>
      <c r="M156" s="298" t="s">
        <v>78</v>
      </c>
      <c r="N156" s="298" t="str">
        <f>VLOOKUP(B156,'HECVAT - Full | Vendor Response'!A:E,3,FALSE)</f>
        <v>Yes</v>
      </c>
      <c r="O156" s="298" t="str">
        <f>IF(LEN(VLOOKUP(B156,'Analyst Report'!$A:$I,7,FALSE))= 0,"",VLOOKUP(B156,'Analyst Report'!$A:$I,7,FALSE))</f>
        <v/>
      </c>
      <c r="P156" s="298">
        <f t="shared" si="1"/>
        <v>1</v>
      </c>
      <c r="Q156" s="298">
        <v>25.0</v>
      </c>
      <c r="R156" s="298">
        <f>IF(LEN(VLOOKUP(B156,'Analyst Report'!$A$30:$I$287,9,FALSE))=0,VLOOKUP(B156,'Analyst Report'!$A$30:$I$287,8,FALSE),VLOOKUP(B156,'Analyst Report'!$A$30:$I$287,9,FALSE))</f>
        <v>25</v>
      </c>
      <c r="S156" s="298">
        <f t="shared" si="2"/>
        <v>0</v>
      </c>
      <c r="T156" s="298">
        <f t="shared" si="6"/>
        <v>0</v>
      </c>
      <c r="U156" s="299" t="s">
        <v>91</v>
      </c>
      <c r="V156" s="299" t="s">
        <v>91</v>
      </c>
      <c r="W156" s="299" t="s">
        <v>91</v>
      </c>
      <c r="X156" s="299" t="s">
        <v>91</v>
      </c>
      <c r="Y156" s="299" t="s">
        <v>91</v>
      </c>
      <c r="Z156" s="299" t="s">
        <v>91</v>
      </c>
      <c r="AA156" s="299" t="s">
        <v>91</v>
      </c>
      <c r="AB156" s="299" t="s">
        <v>91</v>
      </c>
    </row>
    <row r="157" ht="13.5" customHeight="1">
      <c r="A157" s="278">
        <f t="shared" si="4"/>
        <v>140</v>
      </c>
      <c r="B157" s="279" t="s">
        <v>335</v>
      </c>
      <c r="C157" s="279" t="s">
        <v>2940</v>
      </c>
      <c r="D157" s="279" t="str">
        <f>VLOOKUP(B157,'HECVAT - Full | Vendor Response'!A$3:D$319,4,TRUE)</f>
        <v/>
      </c>
      <c r="E157" s="295" t="s">
        <v>2941</v>
      </c>
      <c r="F157" s="295"/>
      <c r="G157" s="295"/>
      <c r="H157" s="300" t="s">
        <v>2942</v>
      </c>
      <c r="I157" s="300" t="s">
        <v>2943</v>
      </c>
      <c r="J157" s="296" t="str">
        <f t="shared" si="8"/>
        <v>FALSE</v>
      </c>
      <c r="K157" s="297">
        <f t="shared" si="10"/>
        <v>0</v>
      </c>
      <c r="L157" s="296" t="s">
        <v>314</v>
      </c>
      <c r="M157" s="298" t="s">
        <v>78</v>
      </c>
      <c r="N157" s="301" t="str">
        <f>VLOOKUP(B157,'HECVAT - Full | Vendor Response'!A:E,3,FALSE)</f>
        <v>https://aws.amazon.com/compliance/data-center/controls/</v>
      </c>
      <c r="O157" s="298" t="str">
        <f>IF(LEN(VLOOKUP(B157,'Analyst Report'!$A:$I,7,FALSE))= 0,"",VLOOKUP(B157,'Analyst Report'!$A:$I,7,FALSE))</f>
        <v/>
      </c>
      <c r="P157" s="298">
        <f t="shared" si="1"/>
        <v>0</v>
      </c>
      <c r="Q157" s="298">
        <v>20.0</v>
      </c>
      <c r="R157" s="298">
        <f>IF(LEN(VLOOKUP(B157,'Analyst Report'!$A$30:$I$287,9,FALSE))=0,VLOOKUP(B157,'Analyst Report'!$A$30:$I$287,8,FALSE),VLOOKUP(B157,'Analyst Report'!$A$30:$I$287,9,FALSE))</f>
        <v>20</v>
      </c>
      <c r="S157" s="298">
        <f t="shared" si="2"/>
        <v>0</v>
      </c>
      <c r="T157" s="298">
        <f t="shared" si="6"/>
        <v>0</v>
      </c>
      <c r="U157" s="299" t="s">
        <v>91</v>
      </c>
      <c r="V157" s="299" t="s">
        <v>91</v>
      </c>
      <c r="W157" s="299" t="s">
        <v>91</v>
      </c>
      <c r="X157" s="299" t="s">
        <v>91</v>
      </c>
      <c r="Y157" s="299" t="s">
        <v>91</v>
      </c>
      <c r="Z157" s="299" t="s">
        <v>91</v>
      </c>
      <c r="AA157" s="299" t="s">
        <v>91</v>
      </c>
      <c r="AB157" s="299" t="s">
        <v>91</v>
      </c>
    </row>
    <row r="158" ht="13.5" customHeight="1">
      <c r="A158" s="278">
        <f t="shared" si="4"/>
        <v>141</v>
      </c>
      <c r="B158" s="279" t="s">
        <v>337</v>
      </c>
      <c r="C158" s="279" t="s">
        <v>2944</v>
      </c>
      <c r="D158" s="279" t="str">
        <f>VLOOKUP(B158,'HECVAT - Full | Vendor Response'!A$3:D$319,4,TRUE)</f>
        <v>Via our AWS architecture https://docs.aws.amazon.com/whitepapers/latest/introduction-aws-security/security-of-the-aws-infrastructure.html</v>
      </c>
      <c r="E158" s="295" t="s">
        <v>2945</v>
      </c>
      <c r="F158" s="295"/>
      <c r="G158" s="295" t="s">
        <v>2946</v>
      </c>
      <c r="H158" s="300" t="s">
        <v>2717</v>
      </c>
      <c r="I158" s="300" t="s">
        <v>2718</v>
      </c>
      <c r="J158" s="296" t="str">
        <f t="shared" si="8"/>
        <v>FALSE</v>
      </c>
      <c r="K158" s="297">
        <f t="shared" si="10"/>
        <v>0</v>
      </c>
      <c r="L158" s="296" t="s">
        <v>314</v>
      </c>
      <c r="M158" s="298" t="s">
        <v>78</v>
      </c>
      <c r="N158" s="298" t="str">
        <f>VLOOKUP(B158,'HECVAT - Full | Vendor Response'!A:E,3,FALSE)</f>
        <v>Yes</v>
      </c>
      <c r="O158" s="298" t="str">
        <f>IF(LEN(VLOOKUP(B158,'Analyst Report'!$A:$I,7,FALSE))= 0,"",VLOOKUP(B158,'Analyst Report'!$A:$I,7,FALSE))</f>
        <v/>
      </c>
      <c r="P158" s="298">
        <f t="shared" si="1"/>
        <v>1</v>
      </c>
      <c r="Q158" s="298">
        <v>20.0</v>
      </c>
      <c r="R158" s="298">
        <f>IF(LEN(VLOOKUP(B158,'Analyst Report'!$A$30:$I$287,9,FALSE))=0,VLOOKUP(B158,'Analyst Report'!$A$30:$I$287,8,FALSE),VLOOKUP(B158,'Analyst Report'!$A$30:$I$287,9,FALSE))</f>
        <v>20</v>
      </c>
      <c r="S158" s="298">
        <f t="shared" si="2"/>
        <v>0</v>
      </c>
      <c r="T158" s="298">
        <f t="shared" si="6"/>
        <v>0</v>
      </c>
      <c r="U158" s="299" t="s">
        <v>91</v>
      </c>
      <c r="V158" s="299" t="s">
        <v>91</v>
      </c>
      <c r="W158" s="299" t="s">
        <v>91</v>
      </c>
      <c r="X158" s="299" t="s">
        <v>91</v>
      </c>
      <c r="Y158" s="299" t="s">
        <v>91</v>
      </c>
      <c r="Z158" s="299" t="s">
        <v>91</v>
      </c>
      <c r="AA158" s="299" t="s">
        <v>91</v>
      </c>
      <c r="AB158" s="299" t="s">
        <v>91</v>
      </c>
    </row>
    <row r="159" ht="13.5" customHeight="1">
      <c r="A159" s="278">
        <f t="shared" si="4"/>
        <v>142</v>
      </c>
      <c r="B159" s="279" t="s">
        <v>339</v>
      </c>
      <c r="C159" s="279" t="s">
        <v>2947</v>
      </c>
      <c r="D159" s="279" t="str">
        <f>VLOOKUP(B159,'HECVAT - Full | Vendor Response'!A$3:D$319,4,TRUE)</f>
        <v>See https://docs.aws.amazon.com/whitepapers/latest/introduction-aws-security/security-of-the-aws-infrastructure.html</v>
      </c>
      <c r="E159" s="295" t="s">
        <v>91</v>
      </c>
      <c r="F159" s="295" t="s">
        <v>2948</v>
      </c>
      <c r="G159" s="295" t="s">
        <v>2949</v>
      </c>
      <c r="H159" s="300" t="s">
        <v>2717</v>
      </c>
      <c r="I159" s="300" t="s">
        <v>2718</v>
      </c>
      <c r="J159" s="296" t="str">
        <f t="shared" si="8"/>
        <v>FALSE</v>
      </c>
      <c r="K159" s="297">
        <f t="shared" si="10"/>
        <v>0</v>
      </c>
      <c r="L159" s="296" t="s">
        <v>314</v>
      </c>
      <c r="M159" s="298" t="s">
        <v>78</v>
      </c>
      <c r="N159" s="298" t="str">
        <f>VLOOKUP(B159,'HECVAT - Full | Vendor Response'!A:E,3,FALSE)</f>
        <v>Yes</v>
      </c>
      <c r="O159" s="298" t="str">
        <f>IF(LEN(VLOOKUP(B159,'Analyst Report'!$A:$I,7,FALSE))= 0,"",VLOOKUP(B159,'Analyst Report'!$A:$I,7,FALSE))</f>
        <v/>
      </c>
      <c r="P159" s="298">
        <f t="shared" si="1"/>
        <v>1</v>
      </c>
      <c r="Q159" s="298">
        <v>20.0</v>
      </c>
      <c r="R159" s="298">
        <f>IF(LEN(VLOOKUP(B159,'Analyst Report'!$A$30:$I$287,9,FALSE))=0,VLOOKUP(B159,'Analyst Report'!$A$30:$I$287,8,FALSE),VLOOKUP(B159,'Analyst Report'!$A$30:$I$287,9,FALSE))</f>
        <v>20</v>
      </c>
      <c r="S159" s="298">
        <f t="shared" si="2"/>
        <v>0</v>
      </c>
      <c r="T159" s="298">
        <f t="shared" si="6"/>
        <v>0</v>
      </c>
      <c r="U159" s="299" t="s">
        <v>91</v>
      </c>
      <c r="V159" s="299" t="s">
        <v>91</v>
      </c>
      <c r="W159" s="299" t="s">
        <v>91</v>
      </c>
      <c r="X159" s="299" t="s">
        <v>91</v>
      </c>
      <c r="Y159" s="299" t="s">
        <v>91</v>
      </c>
      <c r="Z159" s="299" t="s">
        <v>91</v>
      </c>
      <c r="AA159" s="299" t="s">
        <v>91</v>
      </c>
      <c r="AB159" s="299" t="s">
        <v>91</v>
      </c>
    </row>
    <row r="160" ht="13.5" customHeight="1">
      <c r="A160" s="278">
        <f t="shared" si="4"/>
        <v>143</v>
      </c>
      <c r="B160" s="279" t="s">
        <v>341</v>
      </c>
      <c r="C160" s="279" t="s">
        <v>2950</v>
      </c>
      <c r="D160" s="279" t="str">
        <f>VLOOKUP(B160,'HECVAT - Full | Vendor Response'!A$3:D$319,4,TRUE)</f>
        <v>Via AWS MFA and AIM roles</v>
      </c>
      <c r="E160" s="295" t="s">
        <v>91</v>
      </c>
      <c r="F160" s="295" t="s">
        <v>2951</v>
      </c>
      <c r="G160" s="295" t="s">
        <v>2952</v>
      </c>
      <c r="H160" s="300" t="s">
        <v>2640</v>
      </c>
      <c r="I160" s="300" t="s">
        <v>2641</v>
      </c>
      <c r="J160" s="296" t="str">
        <f t="shared" si="8"/>
        <v>FALSE</v>
      </c>
      <c r="K160" s="297">
        <f t="shared" ref="K160:K162" si="11">IF(OR(N$24="3",N$24="4",N$24="5",N$24="6"),1,0)</f>
        <v>1</v>
      </c>
      <c r="L160" s="296" t="s">
        <v>314</v>
      </c>
      <c r="M160" s="298" t="s">
        <v>78</v>
      </c>
      <c r="N160" s="298" t="str">
        <f>VLOOKUP(B160,'HECVAT - Full | Vendor Response'!A:E,3,FALSE)</f>
        <v>Yes</v>
      </c>
      <c r="O160" s="298" t="str">
        <f>IF(LEN(VLOOKUP(B160,'Analyst Report'!$A:$I,7,FALSE))= 0,"",VLOOKUP(B160,'Analyst Report'!$A:$I,7,FALSE))</f>
        <v/>
      </c>
      <c r="P160" s="298">
        <f t="shared" si="1"/>
        <v>1</v>
      </c>
      <c r="Q160" s="298">
        <v>20.0</v>
      </c>
      <c r="R160" s="298">
        <f>IF(LEN(VLOOKUP(B160,'Analyst Report'!$A$30:$I$287,9,FALSE))=0,VLOOKUP(B160,'Analyst Report'!$A$30:$I$287,8,FALSE),VLOOKUP(B160,'Analyst Report'!$A$30:$I$287,9,FALSE))</f>
        <v>20</v>
      </c>
      <c r="S160" s="298">
        <f t="shared" si="2"/>
        <v>20</v>
      </c>
      <c r="T160" s="298">
        <f t="shared" si="6"/>
        <v>20</v>
      </c>
      <c r="U160" s="299" t="s">
        <v>91</v>
      </c>
      <c r="V160" s="299" t="s">
        <v>91</v>
      </c>
      <c r="W160" s="299" t="s">
        <v>91</v>
      </c>
      <c r="X160" s="299" t="s">
        <v>91</v>
      </c>
      <c r="Y160" s="299" t="s">
        <v>91</v>
      </c>
      <c r="Z160" s="299" t="s">
        <v>91</v>
      </c>
      <c r="AA160" s="299" t="s">
        <v>91</v>
      </c>
      <c r="AB160" s="299" t="s">
        <v>91</v>
      </c>
    </row>
    <row r="161" ht="13.5" customHeight="1">
      <c r="A161" s="278">
        <f t="shared" si="4"/>
        <v>144</v>
      </c>
      <c r="B161" s="279" t="s">
        <v>343</v>
      </c>
      <c r="C161" s="279" t="s">
        <v>2953</v>
      </c>
      <c r="D161" s="279" t="str">
        <f>VLOOKUP(B161,'HECVAT - Full | Vendor Response'!A$3:D$319,4,TRUE)</f>
        <v/>
      </c>
      <c r="E161" s="295" t="s">
        <v>91</v>
      </c>
      <c r="F161" s="295" t="s">
        <v>2954</v>
      </c>
      <c r="G161" s="295" t="s">
        <v>91</v>
      </c>
      <c r="H161" s="300" t="s">
        <v>2955</v>
      </c>
      <c r="I161" s="300" t="s">
        <v>2956</v>
      </c>
      <c r="J161" s="296" t="str">
        <f t="shared" si="8"/>
        <v>FALSE</v>
      </c>
      <c r="K161" s="297">
        <f t="shared" si="11"/>
        <v>1</v>
      </c>
      <c r="L161" s="296" t="s">
        <v>314</v>
      </c>
      <c r="M161" s="298" t="s">
        <v>78</v>
      </c>
      <c r="N161" s="298" t="str">
        <f>VLOOKUP(B161,'HECVAT - Full | Vendor Response'!A:E,3,FALSE)</f>
        <v>Yes</v>
      </c>
      <c r="O161" s="298" t="str">
        <f>IF(LEN(VLOOKUP(B161,'Analyst Report'!$A:$I,7,FALSE))= 0,"",VLOOKUP(B161,'Analyst Report'!$A:$I,7,FALSE))</f>
        <v/>
      </c>
      <c r="P161" s="298">
        <f t="shared" si="1"/>
        <v>1</v>
      </c>
      <c r="Q161" s="298">
        <v>20.0</v>
      </c>
      <c r="R161" s="298">
        <f>IF(LEN(VLOOKUP(B161,'Analyst Report'!$A$30:$I$287,9,FALSE))=0,VLOOKUP(B161,'Analyst Report'!$A$30:$I$287,8,FALSE),VLOOKUP(B161,'Analyst Report'!$A$30:$I$287,9,FALSE))</f>
        <v>20</v>
      </c>
      <c r="S161" s="298">
        <f t="shared" si="2"/>
        <v>20</v>
      </c>
      <c r="T161" s="298">
        <f t="shared" si="6"/>
        <v>20</v>
      </c>
      <c r="U161" s="299" t="s">
        <v>91</v>
      </c>
      <c r="V161" s="299" t="s">
        <v>91</v>
      </c>
      <c r="W161" s="299" t="s">
        <v>91</v>
      </c>
      <c r="X161" s="299" t="s">
        <v>91</v>
      </c>
      <c r="Y161" s="299" t="s">
        <v>91</v>
      </c>
      <c r="Z161" s="299" t="s">
        <v>91</v>
      </c>
      <c r="AA161" s="299" t="s">
        <v>91</v>
      </c>
      <c r="AB161" s="299" t="s">
        <v>91</v>
      </c>
    </row>
    <row r="162" ht="13.5" customHeight="1">
      <c r="A162" s="278">
        <f t="shared" si="4"/>
        <v>145</v>
      </c>
      <c r="B162" s="279" t="s">
        <v>344</v>
      </c>
      <c r="C162" s="279" t="s">
        <v>2957</v>
      </c>
      <c r="D162" s="294" t="str">
        <f>VLOOKUP(B162,'HECVAT - Full | Vendor Response'!A$3:D$319,4,TRUE)</f>
        <v/>
      </c>
      <c r="E162" s="295" t="s">
        <v>2958</v>
      </c>
      <c r="F162" s="295"/>
      <c r="G162" s="295"/>
      <c r="H162" s="300" t="s">
        <v>2871</v>
      </c>
      <c r="I162" s="300" t="s">
        <v>2872</v>
      </c>
      <c r="J162" s="296" t="str">
        <f t="shared" si="8"/>
        <v>FALSE</v>
      </c>
      <c r="K162" s="297">
        <f t="shared" si="11"/>
        <v>1</v>
      </c>
      <c r="L162" s="296" t="s">
        <v>314</v>
      </c>
      <c r="M162" s="298" t="s">
        <v>76</v>
      </c>
      <c r="N162" s="298" t="str">
        <f>VLOOKUP(B162,'HECVAT - Full | Vendor Response'!A:E,3,FALSE)</f>
        <v>No</v>
      </c>
      <c r="O162" s="298" t="str">
        <f>IF(LEN(VLOOKUP(B162,'Analyst Report'!$A:$I,7,FALSE))= 0,"",VLOOKUP(B162,'Analyst Report'!$A:$I,7,FALSE))</f>
        <v/>
      </c>
      <c r="P162" s="298">
        <f t="shared" si="1"/>
        <v>1</v>
      </c>
      <c r="Q162" s="298">
        <v>20.0</v>
      </c>
      <c r="R162" s="298">
        <f>IF(LEN(VLOOKUP(B162,'Analyst Report'!$A$30:$I$287,9,FALSE))=0,VLOOKUP(B162,'Analyst Report'!$A$30:$I$287,8,FALSE),VLOOKUP(B162,'Analyst Report'!$A$30:$I$287,9,FALSE))</f>
        <v>20</v>
      </c>
      <c r="S162" s="298">
        <f t="shared" si="2"/>
        <v>20</v>
      </c>
      <c r="T162" s="298">
        <f t="shared" si="6"/>
        <v>20</v>
      </c>
      <c r="U162" s="299" t="s">
        <v>91</v>
      </c>
      <c r="V162" s="299" t="s">
        <v>91</v>
      </c>
      <c r="W162" s="299" t="s">
        <v>91</v>
      </c>
      <c r="X162" s="299" t="s">
        <v>91</v>
      </c>
      <c r="Y162" s="299" t="s">
        <v>91</v>
      </c>
      <c r="Z162" s="299" t="s">
        <v>91</v>
      </c>
      <c r="AA162" s="299" t="s">
        <v>91</v>
      </c>
      <c r="AB162" s="299" t="s">
        <v>91</v>
      </c>
    </row>
    <row r="163" ht="13.5" customHeight="1">
      <c r="A163" s="278">
        <f t="shared" si="4"/>
        <v>146</v>
      </c>
      <c r="B163" s="279" t="s">
        <v>345</v>
      </c>
      <c r="C163" s="279" t="s">
        <v>2959</v>
      </c>
      <c r="D163" s="279" t="str">
        <f>VLOOKUP(B163,'HECVAT - Full | Vendor Response'!A$3:D$319,4,TRUE)</f>
        <v/>
      </c>
      <c r="E163" s="295" t="s">
        <v>2960</v>
      </c>
      <c r="F163" s="295" t="s">
        <v>2961</v>
      </c>
      <c r="G163" s="295" t="s">
        <v>2962</v>
      </c>
      <c r="H163" s="300" t="s">
        <v>2963</v>
      </c>
      <c r="I163" s="300" t="s">
        <v>2964</v>
      </c>
      <c r="J163" s="296" t="str">
        <f t="shared" si="8"/>
        <v>FALSE</v>
      </c>
      <c r="K163" s="297">
        <v>1.0</v>
      </c>
      <c r="L163" s="296" t="s">
        <v>2965</v>
      </c>
      <c r="M163" s="298" t="s">
        <v>78</v>
      </c>
      <c r="N163" s="301" t="str">
        <f>VLOOKUP(B163,'HECVAT - Full | Vendor Response'!A:E,3,FALSE)</f>
        <v>https://goqwickly.com/resources/security-page/Qwickly_Disaster_Recovery_Plan_Policy_2022.pdf </v>
      </c>
      <c r="O163" s="298" t="str">
        <f>IF(LEN(VLOOKUP(B163,'Analyst Report'!$A:$I,7,FALSE))= 0,"",VLOOKUP(B163,'Analyst Report'!$A:$I,7,FALSE))</f>
        <v/>
      </c>
      <c r="P163" s="298">
        <f t="shared" si="1"/>
        <v>0</v>
      </c>
      <c r="Q163" s="298">
        <v>20.0</v>
      </c>
      <c r="R163" s="298">
        <f>IF(LEN(VLOOKUP(B163,'Analyst Report'!$A$30:$I$287,9,FALSE))=0,VLOOKUP(B163,'Analyst Report'!$A$30:$I$287,8,FALSE),VLOOKUP(B163,'Analyst Report'!$A$30:$I$287,9,FALSE))</f>
        <v>20</v>
      </c>
      <c r="S163" s="298">
        <f t="shared" si="2"/>
        <v>20</v>
      </c>
      <c r="T163" s="298">
        <f t="shared" si="6"/>
        <v>0</v>
      </c>
      <c r="U163" s="299" t="s">
        <v>91</v>
      </c>
      <c r="V163" s="299" t="s">
        <v>91</v>
      </c>
      <c r="W163" s="299" t="s">
        <v>91</v>
      </c>
      <c r="X163" s="299" t="s">
        <v>91</v>
      </c>
      <c r="Y163" s="299" t="s">
        <v>91</v>
      </c>
      <c r="Z163" s="299" t="s">
        <v>91</v>
      </c>
      <c r="AA163" s="299" t="s">
        <v>91</v>
      </c>
      <c r="AB163" s="299" t="s">
        <v>91</v>
      </c>
    </row>
    <row r="164" ht="13.5" customHeight="1">
      <c r="A164" s="278">
        <f t="shared" si="4"/>
        <v>147</v>
      </c>
      <c r="B164" s="279" t="s">
        <v>347</v>
      </c>
      <c r="C164" s="279" t="s">
        <v>2966</v>
      </c>
      <c r="D164" s="294" t="str">
        <f>VLOOKUP(B164,'HECVAT - Full | Vendor Response'!A$3:D$319,4,TRUE)</f>
        <v>John DiGennaro, Security System Manager</v>
      </c>
      <c r="E164" s="295" t="s">
        <v>91</v>
      </c>
      <c r="F164" s="295" t="s">
        <v>2967</v>
      </c>
      <c r="G164" s="295" t="s">
        <v>2968</v>
      </c>
      <c r="H164" s="300" t="s">
        <v>2969</v>
      </c>
      <c r="I164" s="300" t="s">
        <v>2970</v>
      </c>
      <c r="J164" s="296" t="str">
        <f t="shared" si="8"/>
        <v>FALSE</v>
      </c>
      <c r="K164" s="297">
        <v>1.0</v>
      </c>
      <c r="L164" s="296" t="s">
        <v>2965</v>
      </c>
      <c r="M164" s="298" t="s">
        <v>78</v>
      </c>
      <c r="N164" s="298" t="str">
        <f>VLOOKUP(B164,'HECVAT - Full | Vendor Response'!A:E,3,FALSE)</f>
        <v>Yes</v>
      </c>
      <c r="O164" s="298" t="str">
        <f>IF(LEN(VLOOKUP(B164,'Analyst Report'!$A:$I,7,FALSE))= 0,"",VLOOKUP(B164,'Analyst Report'!$A:$I,7,FALSE))</f>
        <v/>
      </c>
      <c r="P164" s="298">
        <f t="shared" si="1"/>
        <v>1</v>
      </c>
      <c r="Q164" s="298">
        <v>15.0</v>
      </c>
      <c r="R164" s="298">
        <f>IF(LEN(VLOOKUP(B164,'Analyst Report'!$A$30:$I$287,9,FALSE))=0,VLOOKUP(B164,'Analyst Report'!$A$30:$I$287,8,FALSE),VLOOKUP(B164,'Analyst Report'!$A$30:$I$287,9,FALSE))</f>
        <v>15</v>
      </c>
      <c r="S164" s="298">
        <f t="shared" si="2"/>
        <v>15</v>
      </c>
      <c r="T164" s="298">
        <f t="shared" si="6"/>
        <v>15</v>
      </c>
      <c r="U164" s="299" t="s">
        <v>91</v>
      </c>
      <c r="V164" s="299" t="s">
        <v>91</v>
      </c>
      <c r="W164" s="299" t="s">
        <v>91</v>
      </c>
      <c r="X164" s="299" t="s">
        <v>91</v>
      </c>
      <c r="Y164" s="299" t="s">
        <v>91</v>
      </c>
      <c r="Z164" s="299" t="s">
        <v>91</v>
      </c>
      <c r="AA164" s="299" t="s">
        <v>91</v>
      </c>
      <c r="AB164" s="299" t="s">
        <v>91</v>
      </c>
    </row>
    <row r="165" ht="13.5" customHeight="1">
      <c r="A165" s="278">
        <f t="shared" si="4"/>
        <v>148</v>
      </c>
      <c r="B165" s="279" t="s">
        <v>349</v>
      </c>
      <c r="C165" s="279" t="s">
        <v>2971</v>
      </c>
      <c r="D165" s="294" t="str">
        <f>VLOOKUP(B165,'HECVAT - Full | Vendor Response'!A$3:D$319,4,TRUE)</f>
        <v>as needed</v>
      </c>
      <c r="E165" s="295" t="s">
        <v>91</v>
      </c>
      <c r="F165" s="295" t="s">
        <v>2972</v>
      </c>
      <c r="G165" s="295" t="s">
        <v>2973</v>
      </c>
      <c r="H165" s="300" t="s">
        <v>2974</v>
      </c>
      <c r="I165" s="300" t="s">
        <v>2975</v>
      </c>
      <c r="J165" s="296" t="str">
        <f t="shared" si="8"/>
        <v>TRUE</v>
      </c>
      <c r="K165" s="297">
        <v>1.0</v>
      </c>
      <c r="L165" s="296" t="s">
        <v>2965</v>
      </c>
      <c r="M165" s="298" t="s">
        <v>78</v>
      </c>
      <c r="N165" s="298" t="str">
        <f>VLOOKUP(B165,'HECVAT - Full | Vendor Response'!A:E,3,FALSE)</f>
        <v>Yes</v>
      </c>
      <c r="O165" s="298" t="str">
        <f>IF(LEN(VLOOKUP(B165,'Analyst Report'!$A:$I,7,FALSE))= 0,"",VLOOKUP(B165,'Analyst Report'!$A:$I,7,FALSE))</f>
        <v/>
      </c>
      <c r="P165" s="298">
        <f t="shared" si="1"/>
        <v>1</v>
      </c>
      <c r="Q165" s="298">
        <v>25.0</v>
      </c>
      <c r="R165" s="298">
        <f>IF(LEN(VLOOKUP(B165,'Analyst Report'!$A$30:$I$287,9,FALSE))=0,VLOOKUP(B165,'Analyst Report'!$A$30:$I$287,8,FALSE),VLOOKUP(B165,'Analyst Report'!$A$30:$I$287,9,FALSE))</f>
        <v>25</v>
      </c>
      <c r="S165" s="298">
        <f t="shared" si="2"/>
        <v>25</v>
      </c>
      <c r="T165" s="298">
        <f t="shared" si="6"/>
        <v>25</v>
      </c>
      <c r="U165" s="299" t="s">
        <v>91</v>
      </c>
      <c r="V165" s="299" t="s">
        <v>91</v>
      </c>
      <c r="W165" s="299" t="s">
        <v>91</v>
      </c>
      <c r="X165" s="299" t="s">
        <v>91</v>
      </c>
      <c r="Y165" s="299" t="s">
        <v>91</v>
      </c>
      <c r="Z165" s="299" t="s">
        <v>91</v>
      </c>
      <c r="AA165" s="299" t="s">
        <v>91</v>
      </c>
      <c r="AB165" s="299" t="s">
        <v>91</v>
      </c>
    </row>
    <row r="166" ht="13.5" customHeight="1">
      <c r="A166" s="278">
        <f t="shared" si="4"/>
        <v>149</v>
      </c>
      <c r="B166" s="279" t="s">
        <v>351</v>
      </c>
      <c r="C166" s="279" t="s">
        <v>2976</v>
      </c>
      <c r="D166" s="294" t="str">
        <f>VLOOKUP(B166,'HECVAT - Full | Vendor Response'!A$3:D$319,4,TRUE)</f>
        <v>US East, and US West</v>
      </c>
      <c r="E166" s="295" t="s">
        <v>91</v>
      </c>
      <c r="F166" s="295"/>
      <c r="G166" s="295" t="s">
        <v>2977</v>
      </c>
      <c r="H166" s="300" t="s">
        <v>2862</v>
      </c>
      <c r="I166" s="300" t="s">
        <v>2863</v>
      </c>
      <c r="J166" s="296" t="str">
        <f t="shared" si="8"/>
        <v>FALSE</v>
      </c>
      <c r="K166" s="297">
        <v>1.0</v>
      </c>
      <c r="L166" s="296" t="s">
        <v>2965</v>
      </c>
      <c r="M166" s="298" t="s">
        <v>76</v>
      </c>
      <c r="N166" s="298" t="str">
        <f>VLOOKUP(B166,'HECVAT - Full | Vendor Response'!A:E,3,FALSE)</f>
        <v>Yes</v>
      </c>
      <c r="O166" s="298" t="str">
        <f>IF(LEN(VLOOKUP(B166,'Analyst Report'!$A:$I,7,FALSE))= 0,"",VLOOKUP(B166,'Analyst Report'!$A:$I,7,FALSE))</f>
        <v/>
      </c>
      <c r="P166" s="298">
        <f t="shared" si="1"/>
        <v>0</v>
      </c>
      <c r="Q166" s="298">
        <v>20.0</v>
      </c>
      <c r="R166" s="298">
        <f>IF(LEN(VLOOKUP(B166,'Analyst Report'!$A$30:$I$287,9,FALSE))=0,VLOOKUP(B166,'Analyst Report'!$A$30:$I$287,8,FALSE),VLOOKUP(B166,'Analyst Report'!$A$30:$I$287,9,FALSE))</f>
        <v>20</v>
      </c>
      <c r="S166" s="298">
        <f t="shared" si="2"/>
        <v>20</v>
      </c>
      <c r="T166" s="298">
        <f t="shared" si="6"/>
        <v>0</v>
      </c>
      <c r="U166" s="299" t="s">
        <v>91</v>
      </c>
      <c r="V166" s="299" t="s">
        <v>91</v>
      </c>
      <c r="W166" s="299" t="s">
        <v>91</v>
      </c>
      <c r="X166" s="299" t="s">
        <v>91</v>
      </c>
      <c r="Y166" s="299" t="s">
        <v>91</v>
      </c>
      <c r="Z166" s="299" t="s">
        <v>91</v>
      </c>
      <c r="AA166" s="299" t="s">
        <v>91</v>
      </c>
      <c r="AB166" s="299" t="s">
        <v>91</v>
      </c>
    </row>
    <row r="167" ht="13.5" customHeight="1">
      <c r="A167" s="278">
        <f t="shared" si="4"/>
        <v>150</v>
      </c>
      <c r="B167" s="279" t="s">
        <v>353</v>
      </c>
      <c r="C167" s="279" t="s">
        <v>2978</v>
      </c>
      <c r="D167" s="305" t="str">
        <f>VLOOKUP(B167,'HECVAT - Full | Vendor Response'!A$3:D$319,4,TRUE)</f>
        <v>https://goqwickly.com/resources/security-page/Qwickly_Disaster_Recovery_Plan_Policy_2022.pdf </v>
      </c>
      <c r="E167" s="295" t="s">
        <v>91</v>
      </c>
      <c r="F167" s="295" t="s">
        <v>2979</v>
      </c>
      <c r="G167" s="295" t="s">
        <v>2980</v>
      </c>
      <c r="H167" s="300" t="s">
        <v>2981</v>
      </c>
      <c r="I167" s="300" t="s">
        <v>2982</v>
      </c>
      <c r="J167" s="296" t="str">
        <f t="shared" si="8"/>
        <v>FALSE</v>
      </c>
      <c r="K167" s="297">
        <v>1.0</v>
      </c>
      <c r="L167" s="296" t="s">
        <v>2965</v>
      </c>
      <c r="M167" s="298" t="s">
        <v>78</v>
      </c>
      <c r="N167" s="298" t="str">
        <f>VLOOKUP(B167,'HECVAT - Full | Vendor Response'!A:E,3,FALSE)</f>
        <v>Yes</v>
      </c>
      <c r="O167" s="298" t="str">
        <f>IF(LEN(VLOOKUP(B167,'Analyst Report'!$A:$I,7,FALSE))= 0,"",VLOOKUP(B167,'Analyst Report'!$A:$I,7,FALSE))</f>
        <v/>
      </c>
      <c r="P167" s="298">
        <f t="shared" si="1"/>
        <v>1</v>
      </c>
      <c r="Q167" s="298">
        <v>20.0</v>
      </c>
      <c r="R167" s="298">
        <f>IF(LEN(VLOOKUP(B167,'Analyst Report'!$A$30:$I$287,9,FALSE))=0,VLOOKUP(B167,'Analyst Report'!$A$30:$I$287,8,FALSE),VLOOKUP(B167,'Analyst Report'!$A$30:$I$287,9,FALSE))</f>
        <v>20</v>
      </c>
      <c r="S167" s="298">
        <f t="shared" si="2"/>
        <v>20</v>
      </c>
      <c r="T167" s="298">
        <f t="shared" si="6"/>
        <v>20</v>
      </c>
      <c r="U167" s="299" t="s">
        <v>91</v>
      </c>
      <c r="V167" s="299" t="s">
        <v>91</v>
      </c>
      <c r="W167" s="299" t="s">
        <v>91</v>
      </c>
      <c r="X167" s="299" t="s">
        <v>91</v>
      </c>
      <c r="Y167" s="299" t="s">
        <v>91</v>
      </c>
      <c r="Z167" s="299" t="s">
        <v>91</v>
      </c>
      <c r="AA167" s="299" t="s">
        <v>91</v>
      </c>
      <c r="AB167" s="299" t="s">
        <v>91</v>
      </c>
    </row>
    <row r="168" ht="13.5" customHeight="1">
      <c r="A168" s="278">
        <f t="shared" si="4"/>
        <v>151</v>
      </c>
      <c r="B168" s="279" t="s">
        <v>355</v>
      </c>
      <c r="C168" s="279" t="s">
        <v>2983</v>
      </c>
      <c r="D168" s="294" t="str">
        <f>VLOOKUP(B168,'HECVAT - Full | Vendor Response'!A$3:D$319,4,TRUE)</f>
        <v>We are cloud hosted, no physical servers on prem</v>
      </c>
      <c r="E168" s="295" t="s">
        <v>91</v>
      </c>
      <c r="F168" s="295" t="s">
        <v>2984</v>
      </c>
      <c r="G168" s="295" t="s">
        <v>2985</v>
      </c>
      <c r="H168" s="300" t="s">
        <v>2986</v>
      </c>
      <c r="I168" s="300" t="s">
        <v>2987</v>
      </c>
      <c r="J168" s="296" t="str">
        <f t="shared" si="8"/>
        <v>FALSE</v>
      </c>
      <c r="K168" s="297">
        <f>IF(N167="Yes",1,0)</f>
        <v>1</v>
      </c>
      <c r="L168" s="296" t="s">
        <v>2965</v>
      </c>
      <c r="M168" s="298" t="s">
        <v>78</v>
      </c>
      <c r="N168" s="298" t="str">
        <f>VLOOKUP(B168,'HECVAT - Full | Vendor Response'!A:E,3,FALSE)</f>
        <v>No</v>
      </c>
      <c r="O168" s="298" t="str">
        <f>IF(LEN(VLOOKUP(B168,'Analyst Report'!$A:$I,7,FALSE))= 0,"",VLOOKUP(B168,'Analyst Report'!$A:$I,7,FALSE))</f>
        <v/>
      </c>
      <c r="P168" s="298">
        <f t="shared" si="1"/>
        <v>0</v>
      </c>
      <c r="Q168" s="298">
        <v>20.0</v>
      </c>
      <c r="R168" s="298">
        <f>IF(LEN(VLOOKUP(B168,'Analyst Report'!$A$30:$I$287,9,FALSE))=0,VLOOKUP(B168,'Analyst Report'!$A$30:$I$287,8,FALSE),VLOOKUP(B168,'Analyst Report'!$A$30:$I$287,9,FALSE))</f>
        <v>20</v>
      </c>
      <c r="S168" s="298">
        <f t="shared" si="2"/>
        <v>20</v>
      </c>
      <c r="T168" s="298">
        <f t="shared" si="6"/>
        <v>0</v>
      </c>
      <c r="U168" s="299" t="s">
        <v>91</v>
      </c>
      <c r="V168" s="299" t="s">
        <v>91</v>
      </c>
      <c r="W168" s="299" t="s">
        <v>91</v>
      </c>
      <c r="X168" s="299" t="s">
        <v>91</v>
      </c>
      <c r="Y168" s="299" t="s">
        <v>91</v>
      </c>
      <c r="Z168" s="299" t="s">
        <v>91</v>
      </c>
      <c r="AA168" s="299" t="s">
        <v>91</v>
      </c>
      <c r="AB168" s="299" t="s">
        <v>91</v>
      </c>
    </row>
    <row r="169" ht="13.5" customHeight="1">
      <c r="A169" s="278">
        <f t="shared" si="4"/>
        <v>152</v>
      </c>
      <c r="B169" s="279" t="s">
        <v>357</v>
      </c>
      <c r="C169" s="279" t="s">
        <v>2988</v>
      </c>
      <c r="D169" s="305" t="str">
        <f>VLOOKUP(B169,'HECVAT - Full | Vendor Response'!A$3:D$319,4,TRUE)</f>
        <v>https://goqwickly.com/resources/security-page/Qwickly_Disaster_Recovery_Plan_Policy_2022.pdf </v>
      </c>
      <c r="E169" s="295" t="s">
        <v>91</v>
      </c>
      <c r="F169" s="295" t="s">
        <v>2989</v>
      </c>
      <c r="G169" s="295" t="s">
        <v>2990</v>
      </c>
      <c r="H169" s="300" t="s">
        <v>2680</v>
      </c>
      <c r="I169" s="300" t="s">
        <v>2681</v>
      </c>
      <c r="J169" s="296" t="str">
        <f t="shared" si="8"/>
        <v>FALSE</v>
      </c>
      <c r="K169" s="297">
        <v>1.0</v>
      </c>
      <c r="L169" s="296" t="s">
        <v>2965</v>
      </c>
      <c r="M169" s="298" t="s">
        <v>78</v>
      </c>
      <c r="N169" s="298" t="str">
        <f>VLOOKUP(B169,'HECVAT - Full | Vendor Response'!A:E,3,FALSE)</f>
        <v>Yes</v>
      </c>
      <c r="O169" s="298" t="str">
        <f>IF(LEN(VLOOKUP(B169,'Analyst Report'!$A:$I,7,FALSE))= 0,"",VLOOKUP(B169,'Analyst Report'!$A:$I,7,FALSE))</f>
        <v/>
      </c>
      <c r="P169" s="298">
        <f t="shared" si="1"/>
        <v>1</v>
      </c>
      <c r="Q169" s="298">
        <v>20.0</v>
      </c>
      <c r="R169" s="298">
        <f>IF(LEN(VLOOKUP(B169,'Analyst Report'!$A$30:$I$287,9,FALSE))=0,VLOOKUP(B169,'Analyst Report'!$A$30:$I$287,8,FALSE),VLOOKUP(B169,'Analyst Report'!$A$30:$I$287,9,FALSE))</f>
        <v>20</v>
      </c>
      <c r="S169" s="298">
        <f t="shared" si="2"/>
        <v>20</v>
      </c>
      <c r="T169" s="298">
        <f t="shared" si="6"/>
        <v>20</v>
      </c>
      <c r="U169" s="299" t="s">
        <v>91</v>
      </c>
      <c r="V169" s="299" t="s">
        <v>91</v>
      </c>
      <c r="W169" s="299" t="s">
        <v>91</v>
      </c>
      <c r="X169" s="299" t="s">
        <v>91</v>
      </c>
      <c r="Y169" s="299" t="s">
        <v>91</v>
      </c>
      <c r="Z169" s="299" t="s">
        <v>91</v>
      </c>
      <c r="AA169" s="299" t="s">
        <v>91</v>
      </c>
      <c r="AB169" s="299" t="s">
        <v>91</v>
      </c>
    </row>
    <row r="170" ht="13.5" customHeight="1">
      <c r="A170" s="278">
        <f t="shared" si="4"/>
        <v>153</v>
      </c>
      <c r="B170" s="279" t="s">
        <v>359</v>
      </c>
      <c r="C170" s="279" t="s">
        <v>2991</v>
      </c>
      <c r="D170" s="294" t="str">
        <f>VLOOKUP(B170,'HECVAT - Full | Vendor Response'!A$3:D$319,4,TRUE)</f>
        <v>Clients are contacted as soon as we are made aware of a disaster that initiates the RPO or RTO. Main contacts and technical contacts are listed in our systems and will be notified via email. Communication will be handled via our support center https://www.goqwickly.com/support/or alternative email support@goqwickly.com if necessary.
https://goqwickly.com/resources/security-page/Qwickly_Disaster_Recovery_Plan_Policy_2022.pdf </v>
      </c>
      <c r="E170" s="295" t="s">
        <v>91</v>
      </c>
      <c r="F170" s="295" t="s">
        <v>2992</v>
      </c>
      <c r="G170" s="295" t="s">
        <v>2993</v>
      </c>
      <c r="H170" s="300" t="s">
        <v>2680</v>
      </c>
      <c r="I170" s="300" t="s">
        <v>2681</v>
      </c>
      <c r="J170" s="296" t="str">
        <f t="shared" si="8"/>
        <v>FALSE</v>
      </c>
      <c r="K170" s="297">
        <v>1.0</v>
      </c>
      <c r="L170" s="296" t="s">
        <v>2965</v>
      </c>
      <c r="M170" s="298" t="s">
        <v>78</v>
      </c>
      <c r="N170" s="298" t="str">
        <f>VLOOKUP(B170,'HECVAT - Full | Vendor Response'!A:E,3,FALSE)</f>
        <v>Yes</v>
      </c>
      <c r="O170" s="298" t="str">
        <f>IF(LEN(VLOOKUP(B170,'Analyst Report'!$A:$I,7,FALSE))= 0,"",VLOOKUP(B170,'Analyst Report'!$A:$I,7,FALSE))</f>
        <v/>
      </c>
      <c r="P170" s="298">
        <f t="shared" si="1"/>
        <v>1</v>
      </c>
      <c r="Q170" s="298">
        <v>20.0</v>
      </c>
      <c r="R170" s="298">
        <f>IF(LEN(VLOOKUP(B170,'Analyst Report'!$A$30:$I$287,9,FALSE))=0,VLOOKUP(B170,'Analyst Report'!$A$30:$I$287,8,FALSE),VLOOKUP(B170,'Analyst Report'!$A$30:$I$287,9,FALSE))</f>
        <v>20</v>
      </c>
      <c r="S170" s="298">
        <f t="shared" si="2"/>
        <v>20</v>
      </c>
      <c r="T170" s="298">
        <f t="shared" si="6"/>
        <v>20</v>
      </c>
      <c r="U170" s="299" t="s">
        <v>91</v>
      </c>
      <c r="V170" s="299" t="s">
        <v>91</v>
      </c>
      <c r="W170" s="299" t="s">
        <v>91</v>
      </c>
      <c r="X170" s="299" t="s">
        <v>91</v>
      </c>
      <c r="Y170" s="299" t="s">
        <v>91</v>
      </c>
      <c r="Z170" s="299" t="s">
        <v>91</v>
      </c>
      <c r="AA170" s="299" t="s">
        <v>91</v>
      </c>
      <c r="AB170" s="299" t="s">
        <v>91</v>
      </c>
    </row>
    <row r="171" ht="13.5" customHeight="1">
      <c r="A171" s="278">
        <f t="shared" si="4"/>
        <v>154</v>
      </c>
      <c r="B171" s="279" t="s">
        <v>361</v>
      </c>
      <c r="C171" s="279" t="s">
        <v>2994</v>
      </c>
      <c r="D171" s="279" t="str">
        <f>VLOOKUP(B171,'HECVAT - Full | Vendor Response'!A$3:D$319,4,TRUE)</f>
        <v/>
      </c>
      <c r="E171" s="295" t="s">
        <v>2995</v>
      </c>
      <c r="F171" s="295"/>
      <c r="G171" s="295"/>
      <c r="H171" s="300" t="s">
        <v>2996</v>
      </c>
      <c r="I171" s="300" t="s">
        <v>2987</v>
      </c>
      <c r="J171" s="296" t="str">
        <f t="shared" si="8"/>
        <v>FALSE</v>
      </c>
      <c r="K171" s="297">
        <v>1.0</v>
      </c>
      <c r="L171" s="296" t="s">
        <v>2965</v>
      </c>
      <c r="M171" s="298" t="s">
        <v>78</v>
      </c>
      <c r="N171" s="298" t="str">
        <f>VLOOKUP(B171,'HECVAT - Full | Vendor Response'!A:E,3,FALSE)</f>
        <v>Yearly test utilizing an actual new server and launching into the new server in production</v>
      </c>
      <c r="O171" s="298" t="str">
        <f>IF(LEN(VLOOKUP(B171,'Analyst Report'!$A:$I,7,FALSE))= 0,"",VLOOKUP(B171,'Analyst Report'!$A:$I,7,FALSE))</f>
        <v/>
      </c>
      <c r="P171" s="298">
        <f t="shared" si="1"/>
        <v>0</v>
      </c>
      <c r="Q171" s="298">
        <v>20.0</v>
      </c>
      <c r="R171" s="298">
        <f>IF(LEN(VLOOKUP(B171,'Analyst Report'!$A$30:$I$287,9,FALSE))=0,VLOOKUP(B171,'Analyst Report'!$A$30:$I$287,8,FALSE),VLOOKUP(B171,'Analyst Report'!$A$30:$I$287,9,FALSE))</f>
        <v>20</v>
      </c>
      <c r="S171" s="298">
        <f t="shared" si="2"/>
        <v>20</v>
      </c>
      <c r="T171" s="298">
        <f t="shared" si="6"/>
        <v>0</v>
      </c>
      <c r="U171" s="299" t="s">
        <v>91</v>
      </c>
      <c r="V171" s="299" t="s">
        <v>91</v>
      </c>
      <c r="W171" s="299" t="s">
        <v>91</v>
      </c>
      <c r="X171" s="299" t="s">
        <v>91</v>
      </c>
      <c r="Y171" s="299" t="s">
        <v>91</v>
      </c>
      <c r="Z171" s="299" t="s">
        <v>91</v>
      </c>
      <c r="AA171" s="299" t="s">
        <v>91</v>
      </c>
      <c r="AB171" s="299" t="s">
        <v>91</v>
      </c>
    </row>
    <row r="172" ht="13.5" customHeight="1">
      <c r="A172" s="278">
        <f t="shared" si="4"/>
        <v>155</v>
      </c>
      <c r="B172" s="279" t="s">
        <v>363</v>
      </c>
      <c r="C172" s="279" t="s">
        <v>2997</v>
      </c>
      <c r="D172" s="294" t="str">
        <f>VLOOKUP(B172,'HECVAT - Full | Vendor Response'!A$3:D$319,4,TRUE)</f>
        <v>Tested via AWS Backup and Recovery. Results were a completed database and application copy. The copy took approximately 12 minutes, total recovery time was 58 minutes</v>
      </c>
      <c r="E172" s="295" t="s">
        <v>91</v>
      </c>
      <c r="F172" s="295" t="s">
        <v>2998</v>
      </c>
      <c r="G172" s="295" t="s">
        <v>2999</v>
      </c>
      <c r="H172" s="300" t="s">
        <v>2986</v>
      </c>
      <c r="I172" s="300" t="s">
        <v>2987</v>
      </c>
      <c r="J172" s="296" t="str">
        <f t="shared" si="8"/>
        <v>TRUE</v>
      </c>
      <c r="K172" s="297">
        <v>1.0</v>
      </c>
      <c r="L172" s="296" t="s">
        <v>2965</v>
      </c>
      <c r="M172" s="298" t="s">
        <v>78</v>
      </c>
      <c r="N172" s="298" t="str">
        <f>VLOOKUP(B172,'HECVAT - Full | Vendor Response'!A:E,3,FALSE)</f>
        <v>Yes</v>
      </c>
      <c r="O172" s="298" t="str">
        <f>IF(LEN(VLOOKUP(B172,'Analyst Report'!$A:$I,7,FALSE))= 0,"",VLOOKUP(B172,'Analyst Report'!$A:$I,7,FALSE))</f>
        <v/>
      </c>
      <c r="P172" s="298">
        <f t="shared" si="1"/>
        <v>1</v>
      </c>
      <c r="Q172" s="298">
        <v>25.0</v>
      </c>
      <c r="R172" s="298">
        <f>IF(LEN(VLOOKUP(B172,'Analyst Report'!$A$30:$I$287,9,FALSE))=0,VLOOKUP(B172,'Analyst Report'!$A$30:$I$287,8,FALSE),VLOOKUP(B172,'Analyst Report'!$A$30:$I$287,9,FALSE))</f>
        <v>25</v>
      </c>
      <c r="S172" s="298">
        <f t="shared" si="2"/>
        <v>25</v>
      </c>
      <c r="T172" s="298">
        <f t="shared" si="6"/>
        <v>25</v>
      </c>
      <c r="U172" s="299" t="s">
        <v>91</v>
      </c>
      <c r="V172" s="299" t="s">
        <v>91</v>
      </c>
      <c r="W172" s="299" t="s">
        <v>91</v>
      </c>
      <c r="X172" s="299" t="s">
        <v>91</v>
      </c>
      <c r="Y172" s="299" t="s">
        <v>91</v>
      </c>
      <c r="Z172" s="299" t="s">
        <v>91</v>
      </c>
      <c r="AA172" s="299" t="s">
        <v>91</v>
      </c>
      <c r="AB172" s="299" t="s">
        <v>91</v>
      </c>
    </row>
    <row r="173" ht="13.5" customHeight="1">
      <c r="A173" s="278">
        <f t="shared" si="4"/>
        <v>156</v>
      </c>
      <c r="B173" s="279" t="s">
        <v>365</v>
      </c>
      <c r="C173" s="279" t="s">
        <v>3000</v>
      </c>
      <c r="D173" s="305" t="str">
        <f>VLOOKUP(B173,'HECVAT - Full | Vendor Response'!A$3:D$319,4,TRUE)</f>
        <v>https://goqwickly.com/resources/security-page/Qwickly_Disaster_Recovery_Plan_Policy_2022.pdf </v>
      </c>
      <c r="E173" s="295" t="s">
        <v>91</v>
      </c>
      <c r="F173" s="295" t="s">
        <v>3001</v>
      </c>
      <c r="G173" s="295" t="s">
        <v>3002</v>
      </c>
      <c r="H173" s="300" t="s">
        <v>2986</v>
      </c>
      <c r="I173" s="300" t="s">
        <v>2987</v>
      </c>
      <c r="J173" s="296" t="str">
        <f t="shared" si="8"/>
        <v>TRUE</v>
      </c>
      <c r="K173" s="297">
        <f>IF(N172="Yes",1,0)</f>
        <v>1</v>
      </c>
      <c r="L173" s="296" t="s">
        <v>2965</v>
      </c>
      <c r="M173" s="298" t="s">
        <v>78</v>
      </c>
      <c r="N173" s="298" t="str">
        <f>VLOOKUP(B173,'HECVAT - Full | Vendor Response'!A:E,3,FALSE)</f>
        <v>Yes</v>
      </c>
      <c r="O173" s="298" t="str">
        <f>IF(LEN(VLOOKUP(B173,'Analyst Report'!$A:$I,7,FALSE))= 0,"",VLOOKUP(B173,'Analyst Report'!$A:$I,7,FALSE))</f>
        <v/>
      </c>
      <c r="P173" s="298">
        <f t="shared" si="1"/>
        <v>1</v>
      </c>
      <c r="Q173" s="298">
        <v>25.0</v>
      </c>
      <c r="R173" s="298">
        <f>IF(LEN(VLOOKUP(B173,'Analyst Report'!$A$30:$I$287,9,FALSE))=0,VLOOKUP(B173,'Analyst Report'!$A$30:$I$287,8,FALSE),VLOOKUP(B173,'Analyst Report'!$A$30:$I$287,9,FALSE))</f>
        <v>25</v>
      </c>
      <c r="S173" s="298">
        <f t="shared" si="2"/>
        <v>25</v>
      </c>
      <c r="T173" s="298">
        <f t="shared" si="6"/>
        <v>25</v>
      </c>
      <c r="U173" s="299" t="s">
        <v>91</v>
      </c>
      <c r="V173" s="299" t="s">
        <v>91</v>
      </c>
      <c r="W173" s="299" t="s">
        <v>91</v>
      </c>
      <c r="X173" s="299" t="s">
        <v>91</v>
      </c>
      <c r="Y173" s="299" t="s">
        <v>91</v>
      </c>
      <c r="Z173" s="299" t="s">
        <v>91</v>
      </c>
      <c r="AA173" s="299" t="s">
        <v>91</v>
      </c>
      <c r="AB173" s="299" t="s">
        <v>91</v>
      </c>
    </row>
    <row r="174" ht="13.5" customHeight="1">
      <c r="A174" s="278">
        <f t="shared" si="4"/>
        <v>157</v>
      </c>
      <c r="B174" s="279" t="s">
        <v>368</v>
      </c>
      <c r="C174" s="279" t="s">
        <v>3003</v>
      </c>
      <c r="D174" s="294" t="str">
        <f>VLOOKUP(B174,'HECVAT - Full | Vendor Response'!A$3:D$319,4,TRUE)</f>
        <v>Yes, via AWS GuardDuty</v>
      </c>
      <c r="E174" s="295" t="s">
        <v>91</v>
      </c>
      <c r="F174" s="295" t="s">
        <v>3004</v>
      </c>
      <c r="G174" s="295" t="s">
        <v>3005</v>
      </c>
      <c r="H174" s="300" t="s">
        <v>3006</v>
      </c>
      <c r="I174" s="300" t="s">
        <v>2537</v>
      </c>
      <c r="J174" s="296" t="str">
        <f t="shared" si="8"/>
        <v>TRUE</v>
      </c>
      <c r="K174" s="297">
        <v>1.0</v>
      </c>
      <c r="L174" s="296" t="s">
        <v>367</v>
      </c>
      <c r="M174" s="298" t="s">
        <v>78</v>
      </c>
      <c r="N174" s="298" t="str">
        <f>VLOOKUP(B174,'HECVAT - Full | Vendor Response'!A:E,3,FALSE)</f>
        <v>Yes</v>
      </c>
      <c r="O174" s="298" t="str">
        <f>IF(LEN(VLOOKUP(B174,'Analyst Report'!$A:$I,7,FALSE))= 0,"",VLOOKUP(B174,'Analyst Report'!$A:$I,7,FALSE))</f>
        <v/>
      </c>
      <c r="P174" s="298">
        <f t="shared" si="1"/>
        <v>1</v>
      </c>
      <c r="Q174" s="298">
        <v>25.0</v>
      </c>
      <c r="R174" s="298">
        <f>IF(LEN(VLOOKUP(B174,'Analyst Report'!$A$30:$I$287,9,FALSE))=0,VLOOKUP(B174,'Analyst Report'!$A$30:$I$287,8,FALSE),VLOOKUP(B174,'Analyst Report'!$A$30:$I$287,9,FALSE))</f>
        <v>25</v>
      </c>
      <c r="S174" s="298">
        <f t="shared" si="2"/>
        <v>25</v>
      </c>
      <c r="T174" s="298">
        <f t="shared" si="6"/>
        <v>25</v>
      </c>
      <c r="U174" s="299" t="s">
        <v>91</v>
      </c>
      <c r="V174" s="299" t="s">
        <v>91</v>
      </c>
      <c r="W174" s="299" t="s">
        <v>91</v>
      </c>
      <c r="X174" s="299" t="s">
        <v>91</v>
      </c>
      <c r="Y174" s="299" t="s">
        <v>91</v>
      </c>
      <c r="Z174" s="299" t="s">
        <v>91</v>
      </c>
      <c r="AA174" s="299" t="s">
        <v>91</v>
      </c>
      <c r="AB174" s="299" t="s">
        <v>91</v>
      </c>
    </row>
    <row r="175" ht="13.5" customHeight="1">
      <c r="A175" s="278">
        <f t="shared" si="4"/>
        <v>158</v>
      </c>
      <c r="B175" s="279" t="s">
        <v>370</v>
      </c>
      <c r="C175" s="279" t="s">
        <v>3007</v>
      </c>
      <c r="D175" s="294" t="str">
        <f>VLOOKUP(B175,'HECVAT - Full | Vendor Response'!A$3:D$319,4,TRUE)</f>
        <v>John DiGennaro, Security System Manager</v>
      </c>
      <c r="E175" s="295" t="s">
        <v>91</v>
      </c>
      <c r="F175" s="295" t="s">
        <v>3008</v>
      </c>
      <c r="G175" s="295" t="s">
        <v>3009</v>
      </c>
      <c r="H175" s="300" t="s">
        <v>3010</v>
      </c>
      <c r="I175" s="300" t="s">
        <v>3011</v>
      </c>
      <c r="J175" s="296" t="str">
        <f t="shared" si="8"/>
        <v>FALSE</v>
      </c>
      <c r="K175" s="297">
        <v>1.0</v>
      </c>
      <c r="L175" s="296" t="s">
        <v>367</v>
      </c>
      <c r="M175" s="298" t="s">
        <v>78</v>
      </c>
      <c r="N175" s="298" t="str">
        <f>VLOOKUP(B175,'HECVAT - Full | Vendor Response'!A:E,3,FALSE)</f>
        <v>Yes</v>
      </c>
      <c r="O175" s="298" t="str">
        <f>IF(LEN(VLOOKUP(B175,'Analyst Report'!$A:$I,7,FALSE))= 0,"",VLOOKUP(B175,'Analyst Report'!$A:$I,7,FALSE))</f>
        <v/>
      </c>
      <c r="P175" s="298">
        <f t="shared" si="1"/>
        <v>1</v>
      </c>
      <c r="Q175" s="298">
        <v>20.0</v>
      </c>
      <c r="R175" s="298">
        <f>IF(LEN(VLOOKUP(B175,'Analyst Report'!$A$30:$I$287,9,FALSE))=0,VLOOKUP(B175,'Analyst Report'!$A$30:$I$287,8,FALSE),VLOOKUP(B175,'Analyst Report'!$A$30:$I$287,9,FALSE))</f>
        <v>20</v>
      </c>
      <c r="S175" s="298">
        <f t="shared" si="2"/>
        <v>20</v>
      </c>
      <c r="T175" s="298">
        <f t="shared" si="6"/>
        <v>20</v>
      </c>
      <c r="U175" s="299" t="s">
        <v>91</v>
      </c>
      <c r="V175" s="299" t="s">
        <v>91</v>
      </c>
      <c r="W175" s="299" t="s">
        <v>91</v>
      </c>
      <c r="X175" s="299" t="s">
        <v>91</v>
      </c>
      <c r="Y175" s="299" t="s">
        <v>91</v>
      </c>
      <c r="Z175" s="299" t="s">
        <v>91</v>
      </c>
      <c r="AA175" s="299" t="s">
        <v>91</v>
      </c>
      <c r="AB175" s="299" t="s">
        <v>91</v>
      </c>
    </row>
    <row r="176" ht="13.5" customHeight="1">
      <c r="A176" s="278">
        <f t="shared" si="4"/>
        <v>159</v>
      </c>
      <c r="B176" s="279" t="s">
        <v>371</v>
      </c>
      <c r="C176" s="279" t="s">
        <v>3012</v>
      </c>
      <c r="D176" s="294" t="str">
        <f>VLOOKUP(B176,'HECVAT - Full | Vendor Response'!A$3:D$319,4,TRUE)</f>
        <v>See https://drive.google.com/file/d/1O__eIIy0nMb3PGX0xFe__KRtYwWo2Ygw/view?usp=sharing</v>
      </c>
      <c r="E176" s="295" t="s">
        <v>91</v>
      </c>
      <c r="F176" s="295" t="s">
        <v>3013</v>
      </c>
      <c r="G176" s="295" t="s">
        <v>3014</v>
      </c>
      <c r="H176" s="300" t="s">
        <v>3015</v>
      </c>
      <c r="I176" s="300" t="s">
        <v>3016</v>
      </c>
      <c r="J176" s="296" t="str">
        <f t="shared" si="8"/>
        <v>TRUE</v>
      </c>
      <c r="K176" s="297">
        <v>1.0</v>
      </c>
      <c r="L176" s="296" t="s">
        <v>367</v>
      </c>
      <c r="M176" s="298" t="s">
        <v>78</v>
      </c>
      <c r="N176" s="298" t="str">
        <f>VLOOKUP(B176,'HECVAT - Full | Vendor Response'!A:E,3,FALSE)</f>
        <v>Yes</v>
      </c>
      <c r="O176" s="298" t="str">
        <f>IF(LEN(VLOOKUP(B176,'Analyst Report'!$A:$I,7,FALSE))= 0,"",VLOOKUP(B176,'Analyst Report'!$A:$I,7,FALSE))</f>
        <v/>
      </c>
      <c r="P176" s="298">
        <f t="shared" si="1"/>
        <v>1</v>
      </c>
      <c r="Q176" s="298">
        <v>25.0</v>
      </c>
      <c r="R176" s="298">
        <f>IF(LEN(VLOOKUP(B176,'Analyst Report'!$A$30:$I$287,9,FALSE))=0,VLOOKUP(B176,'Analyst Report'!$A$30:$I$287,8,FALSE),VLOOKUP(B176,'Analyst Report'!$A$30:$I$287,9,FALSE))</f>
        <v>25</v>
      </c>
      <c r="S176" s="298">
        <f t="shared" si="2"/>
        <v>25</v>
      </c>
      <c r="T176" s="298">
        <f t="shared" si="6"/>
        <v>25</v>
      </c>
      <c r="U176" s="299" t="s">
        <v>91</v>
      </c>
      <c r="V176" s="299" t="s">
        <v>91</v>
      </c>
      <c r="W176" s="299" t="s">
        <v>91</v>
      </c>
      <c r="X176" s="299" t="s">
        <v>91</v>
      </c>
      <c r="Y176" s="299" t="s">
        <v>91</v>
      </c>
      <c r="Z176" s="299" t="s">
        <v>91</v>
      </c>
      <c r="AA176" s="299" t="s">
        <v>91</v>
      </c>
      <c r="AB176" s="299" t="s">
        <v>91</v>
      </c>
    </row>
    <row r="177" ht="13.5" customHeight="1">
      <c r="A177" s="278">
        <f t="shared" si="4"/>
        <v>160</v>
      </c>
      <c r="B177" s="279" t="s">
        <v>373</v>
      </c>
      <c r="C177" s="279" t="s">
        <v>3017</v>
      </c>
      <c r="D177" s="294" t="str">
        <f>VLOOKUP(B177,'HECVAT - Full | Vendor Response'!A$3:D$319,4,TRUE)</f>
        <v>Yes, via AWS GuardDuty</v>
      </c>
      <c r="E177" s="295" t="s">
        <v>91</v>
      </c>
      <c r="F177" s="295" t="s">
        <v>3018</v>
      </c>
      <c r="G177" s="295" t="s">
        <v>3019</v>
      </c>
      <c r="H177" s="300" t="s">
        <v>3020</v>
      </c>
      <c r="I177" s="300" t="s">
        <v>3021</v>
      </c>
      <c r="J177" s="296" t="str">
        <f t="shared" si="8"/>
        <v>TRUE</v>
      </c>
      <c r="K177" s="297">
        <v>1.0</v>
      </c>
      <c r="L177" s="296" t="s">
        <v>367</v>
      </c>
      <c r="M177" s="298" t="s">
        <v>78</v>
      </c>
      <c r="N177" s="298" t="str">
        <f>VLOOKUP(B177,'HECVAT - Full | Vendor Response'!A:E,3,FALSE)</f>
        <v>Yes</v>
      </c>
      <c r="O177" s="298" t="str">
        <f>IF(LEN(VLOOKUP(B177,'Analyst Report'!$A:$I,7,FALSE))= 0,"",VLOOKUP(B177,'Analyst Report'!$A:$I,7,FALSE))</f>
        <v/>
      </c>
      <c r="P177" s="298">
        <f t="shared" si="1"/>
        <v>1</v>
      </c>
      <c r="Q177" s="298">
        <v>25.0</v>
      </c>
      <c r="R177" s="298">
        <f>IF(LEN(VLOOKUP(B177,'Analyst Report'!$A$30:$I$287,9,FALSE))=0,VLOOKUP(B177,'Analyst Report'!$A$30:$I$287,8,FALSE),VLOOKUP(B177,'Analyst Report'!$A$30:$I$287,9,FALSE))</f>
        <v>25</v>
      </c>
      <c r="S177" s="298">
        <f t="shared" si="2"/>
        <v>25</v>
      </c>
      <c r="T177" s="298">
        <f t="shared" si="6"/>
        <v>25</v>
      </c>
      <c r="U177" s="299" t="s">
        <v>91</v>
      </c>
      <c r="V177" s="299" t="s">
        <v>91</v>
      </c>
      <c r="W177" s="299" t="s">
        <v>91</v>
      </c>
      <c r="X177" s="299" t="s">
        <v>91</v>
      </c>
      <c r="Y177" s="299" t="s">
        <v>91</v>
      </c>
      <c r="Z177" s="299" t="s">
        <v>91</v>
      </c>
      <c r="AA177" s="299" t="s">
        <v>91</v>
      </c>
      <c r="AB177" s="299" t="s">
        <v>91</v>
      </c>
    </row>
    <row r="178" ht="13.5" customHeight="1">
      <c r="A178" s="278">
        <f t="shared" si="4"/>
        <v>161</v>
      </c>
      <c r="B178" s="279" t="s">
        <v>374</v>
      </c>
      <c r="C178" s="279" t="s">
        <v>3022</v>
      </c>
      <c r="D178" s="294" t="str">
        <f>VLOOKUP(B178,'HECVAT - Full | Vendor Response'!A$3:D$319,4,TRUE)</f>
        <v>We utlized AWS Inspector https://aws.amazon.com/inspector/</v>
      </c>
      <c r="E178" s="295" t="s">
        <v>91</v>
      </c>
      <c r="F178" s="295" t="s">
        <v>3023</v>
      </c>
      <c r="G178" s="295" t="s">
        <v>3024</v>
      </c>
      <c r="H178" s="300" t="s">
        <v>3025</v>
      </c>
      <c r="I178" s="300" t="s">
        <v>3026</v>
      </c>
      <c r="J178" s="296" t="str">
        <f t="shared" si="8"/>
        <v>FALSE</v>
      </c>
      <c r="K178" s="297">
        <v>1.0</v>
      </c>
      <c r="L178" s="296" t="s">
        <v>367</v>
      </c>
      <c r="M178" s="298" t="s">
        <v>78</v>
      </c>
      <c r="N178" s="298" t="str">
        <f>VLOOKUP(B178,'HECVAT - Full | Vendor Response'!A:E,3,FALSE)</f>
        <v>Yes</v>
      </c>
      <c r="O178" s="298" t="str">
        <f>IF(LEN(VLOOKUP(B178,'Analyst Report'!$A:$I,7,FALSE))= 0,"",VLOOKUP(B178,'Analyst Report'!$A:$I,7,FALSE))</f>
        <v/>
      </c>
      <c r="P178" s="298">
        <f t="shared" si="1"/>
        <v>1</v>
      </c>
      <c r="Q178" s="298">
        <v>20.0</v>
      </c>
      <c r="R178" s="298">
        <f>IF(LEN(VLOOKUP(B178,'Analyst Report'!$A$30:$I$287,9,FALSE))=0,VLOOKUP(B178,'Analyst Report'!$A$30:$I$287,8,FALSE),VLOOKUP(B178,'Analyst Report'!$A$30:$I$287,9,FALSE))</f>
        <v>20</v>
      </c>
      <c r="S178" s="298">
        <f t="shared" si="2"/>
        <v>20</v>
      </c>
      <c r="T178" s="298">
        <f t="shared" si="6"/>
        <v>20</v>
      </c>
      <c r="U178" s="299" t="s">
        <v>91</v>
      </c>
      <c r="V178" s="299" t="s">
        <v>91</v>
      </c>
      <c r="W178" s="299" t="s">
        <v>91</v>
      </c>
      <c r="X178" s="299" t="s">
        <v>91</v>
      </c>
      <c r="Y178" s="299" t="s">
        <v>91</v>
      </c>
      <c r="Z178" s="299" t="s">
        <v>91</v>
      </c>
      <c r="AA178" s="299" t="s">
        <v>91</v>
      </c>
      <c r="AB178" s="299" t="s">
        <v>91</v>
      </c>
    </row>
    <row r="179" ht="13.5" customHeight="1">
      <c r="A179" s="278">
        <f t="shared" si="4"/>
        <v>162</v>
      </c>
      <c r="B179" s="279" t="s">
        <v>376</v>
      </c>
      <c r="C179" s="279" t="s">
        <v>3027</v>
      </c>
      <c r="D179" s="294" t="str">
        <f>VLOOKUP(B179,'HECVAT - Full | Vendor Response'!A$3:D$319,4,TRUE)</f>
        <v>Yes, via AWS GuardDuty</v>
      </c>
      <c r="E179" s="295" t="s">
        <v>91</v>
      </c>
      <c r="F179" s="295" t="s">
        <v>3028</v>
      </c>
      <c r="G179" s="295" t="s">
        <v>3029</v>
      </c>
      <c r="H179" s="300" t="s">
        <v>3020</v>
      </c>
      <c r="I179" s="300" t="s">
        <v>3030</v>
      </c>
      <c r="J179" s="296" t="str">
        <f t="shared" si="8"/>
        <v>TRUE</v>
      </c>
      <c r="K179" s="297">
        <v>1.0</v>
      </c>
      <c r="L179" s="296" t="s">
        <v>367</v>
      </c>
      <c r="M179" s="298" t="s">
        <v>78</v>
      </c>
      <c r="N179" s="298" t="str">
        <f>VLOOKUP(B179,'HECVAT - Full | Vendor Response'!A:E,3,FALSE)</f>
        <v>Yes</v>
      </c>
      <c r="O179" s="298" t="str">
        <f>IF(LEN(VLOOKUP(B179,'Analyst Report'!$A:$I,7,FALSE))= 0,"",VLOOKUP(B179,'Analyst Report'!$A:$I,7,FALSE))</f>
        <v/>
      </c>
      <c r="P179" s="298">
        <f t="shared" si="1"/>
        <v>1</v>
      </c>
      <c r="Q179" s="298">
        <v>25.0</v>
      </c>
      <c r="R179" s="298">
        <f>IF(LEN(VLOOKUP(B179,'Analyst Report'!$A$30:$I$287,9,FALSE))=0,VLOOKUP(B179,'Analyst Report'!$A$30:$I$287,8,FALSE),VLOOKUP(B179,'Analyst Report'!$A$30:$I$287,9,FALSE))</f>
        <v>25</v>
      </c>
      <c r="S179" s="298">
        <f t="shared" si="2"/>
        <v>25</v>
      </c>
      <c r="T179" s="298">
        <f t="shared" si="6"/>
        <v>25</v>
      </c>
      <c r="U179" s="299" t="s">
        <v>91</v>
      </c>
      <c r="V179" s="299" t="s">
        <v>91</v>
      </c>
      <c r="W179" s="299" t="s">
        <v>91</v>
      </c>
      <c r="X179" s="299" t="s">
        <v>91</v>
      </c>
      <c r="Y179" s="299" t="s">
        <v>91</v>
      </c>
      <c r="Z179" s="299" t="s">
        <v>91</v>
      </c>
      <c r="AA179" s="299" t="s">
        <v>91</v>
      </c>
      <c r="AB179" s="299" t="s">
        <v>91</v>
      </c>
    </row>
    <row r="180" ht="13.5" customHeight="1">
      <c r="A180" s="278">
        <f t="shared" si="4"/>
        <v>163</v>
      </c>
      <c r="B180" s="279" t="s">
        <v>377</v>
      </c>
      <c r="C180" s="279" t="s">
        <v>3031</v>
      </c>
      <c r="D180" s="294" t="str">
        <f>VLOOKUP(B180,'HECVAT - Full | Vendor Response'!A$3:D$319,4,TRUE)</f>
        <v>EC2 Instance IDS/IPS solutions offer key features to help protect your EC2 instances. This includes alerting administrators of malicious activity and policy violations, as well as identifying and taking action against attacks.</v>
      </c>
      <c r="E180" s="295" t="s">
        <v>91</v>
      </c>
      <c r="F180" s="295" t="s">
        <v>3032</v>
      </c>
      <c r="G180" s="295" t="s">
        <v>3033</v>
      </c>
      <c r="H180" s="300" t="s">
        <v>3025</v>
      </c>
      <c r="I180" s="300" t="s">
        <v>3034</v>
      </c>
      <c r="J180" s="296" t="str">
        <f t="shared" si="8"/>
        <v>FALSE</v>
      </c>
      <c r="K180" s="297">
        <v>1.0</v>
      </c>
      <c r="L180" s="296" t="s">
        <v>367</v>
      </c>
      <c r="M180" s="298" t="s">
        <v>78</v>
      </c>
      <c r="N180" s="298" t="str">
        <f>VLOOKUP(B180,'HECVAT - Full | Vendor Response'!A:E,3,FALSE)</f>
        <v>Yes</v>
      </c>
      <c r="O180" s="298" t="str">
        <f>IF(LEN(VLOOKUP(B180,'Analyst Report'!$A:$I,7,FALSE))= 0,"",VLOOKUP(B180,'Analyst Report'!$A:$I,7,FALSE))</f>
        <v/>
      </c>
      <c r="P180" s="298">
        <f t="shared" si="1"/>
        <v>1</v>
      </c>
      <c r="Q180" s="298">
        <v>20.0</v>
      </c>
      <c r="R180" s="298">
        <f>IF(LEN(VLOOKUP(B180,'Analyst Report'!$A$30:$I$287,9,FALSE))=0,VLOOKUP(B180,'Analyst Report'!$A$30:$I$287,8,FALSE),VLOOKUP(B180,'Analyst Report'!$A$30:$I$287,9,FALSE))</f>
        <v>20</v>
      </c>
      <c r="S180" s="298">
        <f t="shared" si="2"/>
        <v>20</v>
      </c>
      <c r="T180" s="298">
        <f t="shared" si="6"/>
        <v>20</v>
      </c>
      <c r="U180" s="299" t="s">
        <v>91</v>
      </c>
      <c r="V180" s="299" t="s">
        <v>91</v>
      </c>
      <c r="W180" s="299" t="s">
        <v>91</v>
      </c>
      <c r="X180" s="299" t="s">
        <v>91</v>
      </c>
      <c r="Y180" s="299" t="s">
        <v>91</v>
      </c>
      <c r="Z180" s="299" t="s">
        <v>91</v>
      </c>
      <c r="AA180" s="299" t="s">
        <v>91</v>
      </c>
      <c r="AB180" s="299" t="s">
        <v>91</v>
      </c>
    </row>
    <row r="181" ht="13.5" customHeight="1">
      <c r="A181" s="278">
        <f t="shared" si="4"/>
        <v>164</v>
      </c>
      <c r="B181" s="279" t="s">
        <v>379</v>
      </c>
      <c r="C181" s="279" t="s">
        <v>3035</v>
      </c>
      <c r="D181" s="294" t="str">
        <f>VLOOKUP(B181,'HECVAT - Full | Vendor Response'!A$3:D$319,4,TRUE)</f>
        <v>Yes, via AWS Guard Duty  https://aws.amazon.com/guardduty/</v>
      </c>
      <c r="E181" s="295" t="s">
        <v>91</v>
      </c>
      <c r="F181" s="295" t="s">
        <v>3036</v>
      </c>
      <c r="G181" s="295" t="s">
        <v>3037</v>
      </c>
      <c r="H181" s="300" t="s">
        <v>3038</v>
      </c>
      <c r="I181" s="300" t="s">
        <v>3039</v>
      </c>
      <c r="J181" s="296" t="str">
        <f t="shared" si="8"/>
        <v>FALSE</v>
      </c>
      <c r="K181" s="297">
        <v>1.0</v>
      </c>
      <c r="L181" s="296" t="s">
        <v>367</v>
      </c>
      <c r="M181" s="298" t="s">
        <v>78</v>
      </c>
      <c r="N181" s="298" t="str">
        <f>VLOOKUP(B181,'HECVAT - Full | Vendor Response'!A:E,3,FALSE)</f>
        <v>Yes</v>
      </c>
      <c r="O181" s="298" t="str">
        <f>IF(LEN(VLOOKUP(B181,'Analyst Report'!$A:$I,7,FALSE))= 0,"",VLOOKUP(B181,'Analyst Report'!$A:$I,7,FALSE))</f>
        <v/>
      </c>
      <c r="P181" s="298">
        <f t="shared" si="1"/>
        <v>1</v>
      </c>
      <c r="Q181" s="298">
        <v>20.0</v>
      </c>
      <c r="R181" s="298">
        <f>IF(LEN(VLOOKUP(B181,'Analyst Report'!$A$30:$I$287,9,FALSE))=0,VLOOKUP(B181,'Analyst Report'!$A$30:$I$287,8,FALSE),VLOOKUP(B181,'Analyst Report'!$A$30:$I$287,9,FALSE))</f>
        <v>20</v>
      </c>
      <c r="S181" s="298">
        <f t="shared" si="2"/>
        <v>20</v>
      </c>
      <c r="T181" s="298">
        <f t="shared" si="6"/>
        <v>20</v>
      </c>
      <c r="U181" s="299" t="s">
        <v>91</v>
      </c>
      <c r="V181" s="299" t="s">
        <v>91</v>
      </c>
      <c r="W181" s="299" t="s">
        <v>91</v>
      </c>
      <c r="X181" s="299" t="s">
        <v>91</v>
      </c>
      <c r="Y181" s="299" t="s">
        <v>91</v>
      </c>
      <c r="Z181" s="299" t="s">
        <v>91</v>
      </c>
      <c r="AA181" s="299" t="s">
        <v>91</v>
      </c>
      <c r="AB181" s="299" t="s">
        <v>91</v>
      </c>
    </row>
    <row r="182" ht="13.5" customHeight="1">
      <c r="A182" s="278">
        <f t="shared" si="4"/>
        <v>165</v>
      </c>
      <c r="B182" s="279" t="s">
        <v>381</v>
      </c>
      <c r="C182" s="279" t="s">
        <v>3040</v>
      </c>
      <c r="D182" s="303" t="str">
        <f>VLOOKUP(B182,'HECVAT - Full | Vendor Response'!A$3:D$319,4,TRUE)</f>
        <v>https://aws.amazon.com/compliance/data-center/controls/</v>
      </c>
      <c r="E182" s="295" t="s">
        <v>91</v>
      </c>
      <c r="F182" s="295" t="s">
        <v>3041</v>
      </c>
      <c r="G182" s="295" t="s">
        <v>3042</v>
      </c>
      <c r="H182" s="300" t="s">
        <v>3043</v>
      </c>
      <c r="I182" s="300" t="s">
        <v>3044</v>
      </c>
      <c r="J182" s="296" t="str">
        <f t="shared" si="8"/>
        <v>FALSE</v>
      </c>
      <c r="K182" s="297">
        <v>1.0</v>
      </c>
      <c r="L182" s="296" t="s">
        <v>367</v>
      </c>
      <c r="M182" s="298" t="s">
        <v>78</v>
      </c>
      <c r="N182" s="298" t="str">
        <f>VLOOKUP(B182,'HECVAT - Full | Vendor Response'!A:E,3,FALSE)</f>
        <v>Yes</v>
      </c>
      <c r="O182" s="298" t="str">
        <f>IF(LEN(VLOOKUP(B182,'Analyst Report'!$A:$I,7,FALSE))= 0,"",VLOOKUP(B182,'Analyst Report'!$A:$I,7,FALSE))</f>
        <v/>
      </c>
      <c r="P182" s="298">
        <f t="shared" si="1"/>
        <v>1</v>
      </c>
      <c r="Q182" s="298">
        <v>15.0</v>
      </c>
      <c r="R182" s="298">
        <f>IF(LEN(VLOOKUP(B182,'Analyst Report'!$A$30:$I$287,9,FALSE))=0,VLOOKUP(B182,'Analyst Report'!$A$30:$I$287,8,FALSE),VLOOKUP(B182,'Analyst Report'!$A$30:$I$287,9,FALSE))</f>
        <v>15</v>
      </c>
      <c r="S182" s="298">
        <f t="shared" si="2"/>
        <v>15</v>
      </c>
      <c r="T182" s="298">
        <f t="shared" si="6"/>
        <v>15</v>
      </c>
      <c r="U182" s="299" t="s">
        <v>91</v>
      </c>
      <c r="V182" s="299" t="s">
        <v>91</v>
      </c>
      <c r="W182" s="299" t="s">
        <v>91</v>
      </c>
      <c r="X182" s="299" t="s">
        <v>91</v>
      </c>
      <c r="Y182" s="299" t="s">
        <v>91</v>
      </c>
      <c r="Z182" s="299" t="s">
        <v>91</v>
      </c>
      <c r="AA182" s="299" t="s">
        <v>91</v>
      </c>
      <c r="AB182" s="299" t="s">
        <v>91</v>
      </c>
    </row>
    <row r="183" ht="13.5" customHeight="1">
      <c r="A183" s="278">
        <f t="shared" si="4"/>
        <v>166</v>
      </c>
      <c r="B183" s="279" t="s">
        <v>382</v>
      </c>
      <c r="C183" s="279" t="s">
        <v>3045</v>
      </c>
      <c r="D183" s="294" t="str">
        <f>VLOOKUP(B183,'HECVAT - Full | Vendor Response'!A$3:D$319,4,TRUE)</f>
        <v>Both internally and third party</v>
      </c>
      <c r="E183" s="295" t="s">
        <v>3046</v>
      </c>
      <c r="F183" s="295"/>
      <c r="G183" s="295"/>
      <c r="H183" s="300" t="s">
        <v>3047</v>
      </c>
      <c r="I183" s="300" t="s">
        <v>3048</v>
      </c>
      <c r="J183" s="296" t="str">
        <f t="shared" si="8"/>
        <v>FALSE</v>
      </c>
      <c r="K183" s="297">
        <v>1.0</v>
      </c>
      <c r="L183" s="296" t="s">
        <v>367</v>
      </c>
      <c r="M183" s="298" t="s">
        <v>78</v>
      </c>
      <c r="N183" s="298" t="str">
        <f>VLOOKUP(B183,'HECVAT - Full | Vendor Response'!A:E,3,FALSE)</f>
        <v>Yes</v>
      </c>
      <c r="O183" s="298" t="str">
        <f>IF(LEN(VLOOKUP(B183,'Analyst Report'!$A:$I,7,FALSE))= 0,"",VLOOKUP(B183,'Analyst Report'!$A:$I,7,FALSE))</f>
        <v/>
      </c>
      <c r="P183" s="298">
        <f t="shared" si="1"/>
        <v>1</v>
      </c>
      <c r="Q183" s="298">
        <v>20.0</v>
      </c>
      <c r="R183" s="298">
        <f>IF(LEN(VLOOKUP(B183,'Analyst Report'!$A$30:$I$287,9,FALSE))=0,VLOOKUP(B183,'Analyst Report'!$A$30:$I$287,8,FALSE),VLOOKUP(B183,'Analyst Report'!$A$30:$I$287,9,FALSE))</f>
        <v>20</v>
      </c>
      <c r="S183" s="298">
        <f t="shared" si="2"/>
        <v>20</v>
      </c>
      <c r="T183" s="298">
        <f t="shared" si="6"/>
        <v>20</v>
      </c>
      <c r="U183" s="299" t="s">
        <v>91</v>
      </c>
      <c r="V183" s="299" t="s">
        <v>91</v>
      </c>
      <c r="W183" s="299" t="s">
        <v>91</v>
      </c>
      <c r="X183" s="299" t="s">
        <v>91</v>
      </c>
      <c r="Y183" s="299" t="s">
        <v>91</v>
      </c>
      <c r="Z183" s="299" t="s">
        <v>91</v>
      </c>
      <c r="AA183" s="299" t="s">
        <v>91</v>
      </c>
      <c r="AB183" s="299" t="s">
        <v>91</v>
      </c>
    </row>
    <row r="184" ht="13.5" customHeight="1">
      <c r="A184" s="278">
        <f t="shared" si="4"/>
        <v>167</v>
      </c>
      <c r="B184" s="279" t="s">
        <v>384</v>
      </c>
      <c r="C184" s="279" t="s">
        <v>3049</v>
      </c>
      <c r="D184" s="294" t="str">
        <f>VLOOKUP(B184,'HECVAT - Full | Vendor Response'!A$3:D$319,4,TRUE)</f>
        <v>Via AWS Logs</v>
      </c>
      <c r="E184" s="295" t="s">
        <v>91</v>
      </c>
      <c r="F184" s="295" t="s">
        <v>3050</v>
      </c>
      <c r="G184" s="295" t="s">
        <v>3051</v>
      </c>
      <c r="H184" s="300" t="s">
        <v>3052</v>
      </c>
      <c r="I184" s="300" t="s">
        <v>3053</v>
      </c>
      <c r="J184" s="296" t="str">
        <f t="shared" si="8"/>
        <v>TRUE</v>
      </c>
      <c r="K184" s="297">
        <v>1.0</v>
      </c>
      <c r="L184" s="296" t="s">
        <v>367</v>
      </c>
      <c r="M184" s="298" t="s">
        <v>78</v>
      </c>
      <c r="N184" s="298" t="str">
        <f>VLOOKUP(B184,'HECVAT - Full | Vendor Response'!A:E,3,FALSE)</f>
        <v>Yes</v>
      </c>
      <c r="O184" s="298" t="str">
        <f>IF(LEN(VLOOKUP(B184,'Analyst Report'!$A:$I,7,FALSE))= 0,"",VLOOKUP(B184,'Analyst Report'!$A:$I,7,FALSE))</f>
        <v/>
      </c>
      <c r="P184" s="298">
        <f t="shared" si="1"/>
        <v>1</v>
      </c>
      <c r="Q184" s="298">
        <v>25.0</v>
      </c>
      <c r="R184" s="298">
        <f>IF(LEN(VLOOKUP(B184,'Analyst Report'!$A$30:$I$287,9,FALSE))=0,VLOOKUP(B184,'Analyst Report'!$A$30:$I$287,8,FALSE),VLOOKUP(B184,'Analyst Report'!$A$30:$I$287,9,FALSE))</f>
        <v>25</v>
      </c>
      <c r="S184" s="298">
        <f t="shared" si="2"/>
        <v>25</v>
      </c>
      <c r="T184" s="298">
        <f t="shared" si="6"/>
        <v>25</v>
      </c>
      <c r="U184" s="299" t="s">
        <v>91</v>
      </c>
      <c r="V184" s="299" t="s">
        <v>91</v>
      </c>
      <c r="W184" s="299" t="s">
        <v>91</v>
      </c>
      <c r="X184" s="299" t="s">
        <v>91</v>
      </c>
      <c r="Y184" s="299" t="s">
        <v>91</v>
      </c>
      <c r="Z184" s="299" t="s">
        <v>91</v>
      </c>
      <c r="AA184" s="299" t="s">
        <v>91</v>
      </c>
      <c r="AB184" s="299" t="s">
        <v>91</v>
      </c>
    </row>
    <row r="185" ht="13.5" customHeight="1">
      <c r="A185" s="278">
        <f t="shared" si="4"/>
        <v>168</v>
      </c>
      <c r="B185" s="279" t="s">
        <v>387</v>
      </c>
      <c r="C185" s="279" t="s">
        <v>3054</v>
      </c>
      <c r="D185" s="294" t="str">
        <f>VLOOKUP(B185,'HECVAT - Full | Vendor Response'!A$3:D$319,4,TRUE)</f>
        <v>See https://drive.google.com/file/d/1RfcDRfnWhUdJe_163-qRI1_5Snvt5WbT/view?usp=sharing</v>
      </c>
      <c r="E185" s="295" t="s">
        <v>91</v>
      </c>
      <c r="F185" s="295" t="s">
        <v>3055</v>
      </c>
      <c r="G185" s="295" t="s">
        <v>3056</v>
      </c>
      <c r="H185" s="300" t="s">
        <v>3057</v>
      </c>
      <c r="I185" s="300" t="s">
        <v>3058</v>
      </c>
      <c r="J185" s="296" t="str">
        <f t="shared" si="8"/>
        <v>FALSE</v>
      </c>
      <c r="K185" s="297">
        <v>1.0</v>
      </c>
      <c r="L185" s="296" t="s">
        <v>386</v>
      </c>
      <c r="M185" s="298" t="s">
        <v>78</v>
      </c>
      <c r="N185" s="298" t="str">
        <f>VLOOKUP(B185,'HECVAT - Full | Vendor Response'!A:E,3,FALSE)</f>
        <v>Yes</v>
      </c>
      <c r="O185" s="298" t="str">
        <f>IF(LEN(VLOOKUP(B185,'Analyst Report'!$A:$I,7,FALSE))= 0,"",VLOOKUP(B185,'Analyst Report'!$A:$I,7,FALSE))</f>
        <v/>
      </c>
      <c r="P185" s="298">
        <f t="shared" si="1"/>
        <v>1</v>
      </c>
      <c r="Q185" s="298">
        <v>20.0</v>
      </c>
      <c r="R185" s="298">
        <f>IF(LEN(VLOOKUP(B185,'Analyst Report'!$A$30:$I$287,9,FALSE))=0,VLOOKUP(B185,'Analyst Report'!$A$30:$I$287,8,FALSE),VLOOKUP(B185,'Analyst Report'!$A$30:$I$287,9,FALSE))</f>
        <v>20</v>
      </c>
      <c r="S185" s="298">
        <f t="shared" si="2"/>
        <v>20</v>
      </c>
      <c r="T185" s="298">
        <f t="shared" si="6"/>
        <v>20</v>
      </c>
      <c r="U185" s="299" t="s">
        <v>91</v>
      </c>
      <c r="V185" s="299" t="s">
        <v>91</v>
      </c>
      <c r="W185" s="299" t="s">
        <v>91</v>
      </c>
      <c r="X185" s="299" t="s">
        <v>91</v>
      </c>
      <c r="Y185" s="299" t="s">
        <v>91</v>
      </c>
      <c r="Z185" s="299" t="s">
        <v>91</v>
      </c>
      <c r="AA185" s="299" t="s">
        <v>91</v>
      </c>
      <c r="AB185" s="299" t="s">
        <v>91</v>
      </c>
    </row>
    <row r="186" ht="13.5" customHeight="1">
      <c r="A186" s="278">
        <f t="shared" si="4"/>
        <v>169</v>
      </c>
      <c r="B186" s="279" t="s">
        <v>389</v>
      </c>
      <c r="C186" s="279" t="s">
        <v>3059</v>
      </c>
      <c r="D186" s="294" t="str">
        <f>VLOOKUP(B186,'HECVAT - Full | Vendor Response'!A$3:D$319,4,TRUE)</f>
        <v/>
      </c>
      <c r="E186" s="295" t="s">
        <v>91</v>
      </c>
      <c r="F186" s="295"/>
      <c r="G186" s="295"/>
      <c r="H186" s="300" t="s">
        <v>3060</v>
      </c>
      <c r="I186" s="300" t="s">
        <v>3061</v>
      </c>
      <c r="J186" s="296" t="str">
        <f t="shared" si="8"/>
        <v>TRUE</v>
      </c>
      <c r="K186" s="297">
        <v>1.0</v>
      </c>
      <c r="L186" s="296" t="s">
        <v>386</v>
      </c>
      <c r="M186" s="298" t="s">
        <v>78</v>
      </c>
      <c r="N186" s="298" t="str">
        <f>VLOOKUP(B186,'HECVAT - Full | Vendor Response'!A:E,3,FALSE)</f>
        <v>Yes</v>
      </c>
      <c r="O186" s="298" t="str">
        <f>IF(LEN(VLOOKUP(B186,'Analyst Report'!$A:$I,7,FALSE))= 0,"",VLOOKUP(B186,'Analyst Report'!$A:$I,7,FALSE))</f>
        <v/>
      </c>
      <c r="P186" s="298">
        <f t="shared" si="1"/>
        <v>1</v>
      </c>
      <c r="Q186" s="298">
        <v>25.0</v>
      </c>
      <c r="R186" s="298">
        <f>IF(LEN(VLOOKUP(B186,'Analyst Report'!$A$30:$I$287,9,FALSE))=0,VLOOKUP(B186,'Analyst Report'!$A$30:$I$287,8,FALSE),VLOOKUP(B186,'Analyst Report'!$A$30:$I$287,9,FALSE))</f>
        <v>25</v>
      </c>
      <c r="S186" s="298">
        <f t="shared" si="2"/>
        <v>25</v>
      </c>
      <c r="T186" s="298">
        <f t="shared" si="6"/>
        <v>25</v>
      </c>
      <c r="U186" s="299" t="s">
        <v>91</v>
      </c>
      <c r="V186" s="299" t="s">
        <v>91</v>
      </c>
      <c r="W186" s="299" t="s">
        <v>91</v>
      </c>
      <c r="X186" s="299" t="s">
        <v>91</v>
      </c>
      <c r="Y186" s="299" t="s">
        <v>91</v>
      </c>
      <c r="Z186" s="299" t="s">
        <v>91</v>
      </c>
      <c r="AA186" s="299" t="s">
        <v>91</v>
      </c>
      <c r="AB186" s="299" t="s">
        <v>91</v>
      </c>
    </row>
    <row r="187" ht="13.5" customHeight="1">
      <c r="A187" s="278">
        <f t="shared" si="4"/>
        <v>170</v>
      </c>
      <c r="B187" s="279" t="s">
        <v>390</v>
      </c>
      <c r="C187" s="279" t="s">
        <v>3062</v>
      </c>
      <c r="D187" s="294" t="str">
        <f>VLOOKUP(B187,'HECVAT - Full | Vendor Response'!A$3:D$319,4,TRUE)</f>
        <v/>
      </c>
      <c r="E187" s="295" t="s">
        <v>91</v>
      </c>
      <c r="F187" s="295"/>
      <c r="G187" s="295"/>
      <c r="H187" s="300" t="s">
        <v>2813</v>
      </c>
      <c r="I187" s="300" t="s">
        <v>2814</v>
      </c>
      <c r="J187" s="296" t="str">
        <f t="shared" si="8"/>
        <v>FALSE</v>
      </c>
      <c r="K187" s="297">
        <v>1.0</v>
      </c>
      <c r="L187" s="296" t="s">
        <v>386</v>
      </c>
      <c r="M187" s="298" t="s">
        <v>78</v>
      </c>
      <c r="N187" s="298" t="str">
        <f>VLOOKUP(B187,'HECVAT - Full | Vendor Response'!A:E,3,FALSE)</f>
        <v>Yes</v>
      </c>
      <c r="O187" s="298" t="str">
        <f>IF(LEN(VLOOKUP(B187,'Analyst Report'!$A:$I,7,FALSE))= 0,"",VLOOKUP(B187,'Analyst Report'!$A:$I,7,FALSE))</f>
        <v/>
      </c>
      <c r="P187" s="298">
        <f t="shared" si="1"/>
        <v>1</v>
      </c>
      <c r="Q187" s="298">
        <v>20.0</v>
      </c>
      <c r="R187" s="298">
        <f>IF(LEN(VLOOKUP(B187,'Analyst Report'!$A$30:$I$287,9,FALSE))=0,VLOOKUP(B187,'Analyst Report'!$A$30:$I$287,8,FALSE),VLOOKUP(B187,'Analyst Report'!$A$30:$I$287,9,FALSE))</f>
        <v>20</v>
      </c>
      <c r="S187" s="298">
        <f t="shared" si="2"/>
        <v>20</v>
      </c>
      <c r="T187" s="298">
        <f t="shared" si="6"/>
        <v>20</v>
      </c>
      <c r="U187" s="299" t="s">
        <v>91</v>
      </c>
      <c r="V187" s="299" t="s">
        <v>91</v>
      </c>
      <c r="W187" s="299" t="s">
        <v>91</v>
      </c>
      <c r="X187" s="299" t="s">
        <v>91</v>
      </c>
      <c r="Y187" s="299" t="s">
        <v>91</v>
      </c>
      <c r="Z187" s="299" t="s">
        <v>91</v>
      </c>
      <c r="AA187" s="299" t="s">
        <v>91</v>
      </c>
      <c r="AB187" s="299" t="s">
        <v>91</v>
      </c>
    </row>
    <row r="188" ht="13.5" customHeight="1">
      <c r="A188" s="278">
        <f t="shared" si="4"/>
        <v>171</v>
      </c>
      <c r="B188" s="279" t="s">
        <v>391</v>
      </c>
      <c r="C188" s="279" t="s">
        <v>3063</v>
      </c>
      <c r="D188" s="294" t="str">
        <f>VLOOKUP(B188,'HECVAT - Full | Vendor Response'!A$3:D$319,4,TRUE)</f>
        <v>We constantly review our code base for security principles and monitor our security continually utilizing AWS security tools including code reviews.</v>
      </c>
      <c r="E188" s="295" t="s">
        <v>91</v>
      </c>
      <c r="F188" s="295" t="s">
        <v>3064</v>
      </c>
      <c r="G188" s="295" t="s">
        <v>3065</v>
      </c>
      <c r="H188" s="300" t="s">
        <v>2573</v>
      </c>
      <c r="I188" s="300" t="s">
        <v>2574</v>
      </c>
      <c r="J188" s="296" t="str">
        <f t="shared" si="8"/>
        <v>FALSE</v>
      </c>
      <c r="K188" s="297">
        <v>1.0</v>
      </c>
      <c r="L188" s="296" t="s">
        <v>386</v>
      </c>
      <c r="M188" s="298" t="s">
        <v>78</v>
      </c>
      <c r="N188" s="298" t="str">
        <f>VLOOKUP(B188,'HECVAT - Full | Vendor Response'!A:E,3,FALSE)</f>
        <v>Yes</v>
      </c>
      <c r="O188" s="298" t="str">
        <f>IF(LEN(VLOOKUP(B188,'Analyst Report'!$A:$I,7,FALSE))= 0,"",VLOOKUP(B188,'Analyst Report'!$A:$I,7,FALSE))</f>
        <v/>
      </c>
      <c r="P188" s="298">
        <f t="shared" si="1"/>
        <v>1</v>
      </c>
      <c r="Q188" s="298">
        <v>15.0</v>
      </c>
      <c r="R188" s="298">
        <f>IF(LEN(VLOOKUP(B188,'Analyst Report'!$A$30:$I$287,9,FALSE))=0,VLOOKUP(B188,'Analyst Report'!$A$30:$I$287,8,FALSE),VLOOKUP(B188,'Analyst Report'!$A$30:$I$287,9,FALSE))</f>
        <v>15</v>
      </c>
      <c r="S188" s="298">
        <f t="shared" si="2"/>
        <v>15</v>
      </c>
      <c r="T188" s="298">
        <f t="shared" si="6"/>
        <v>15</v>
      </c>
      <c r="U188" s="299" t="s">
        <v>91</v>
      </c>
      <c r="V188" s="299" t="s">
        <v>91</v>
      </c>
      <c r="W188" s="299" t="s">
        <v>91</v>
      </c>
      <c r="X188" s="299" t="s">
        <v>91</v>
      </c>
      <c r="Y188" s="299" t="s">
        <v>91</v>
      </c>
      <c r="Z188" s="299" t="s">
        <v>91</v>
      </c>
      <c r="AA188" s="299" t="s">
        <v>91</v>
      </c>
      <c r="AB188" s="299" t="s">
        <v>91</v>
      </c>
    </row>
    <row r="189" ht="13.5" customHeight="1">
      <c r="A189" s="278">
        <f t="shared" si="4"/>
        <v>172</v>
      </c>
      <c r="B189" s="279" t="s">
        <v>393</v>
      </c>
      <c r="C189" s="279" t="s">
        <v>3066</v>
      </c>
      <c r="D189" s="294" t="str">
        <f>VLOOKUP(B189,'HECVAT - Full | Vendor Response'!A$3:D$319,4,TRUE)</f>
        <v>We plan on implementing a SDLC in the 2023-24 academic year.</v>
      </c>
      <c r="E189" s="295" t="s">
        <v>91</v>
      </c>
      <c r="F189" s="295" t="s">
        <v>3067</v>
      </c>
      <c r="G189" s="295" t="s">
        <v>3068</v>
      </c>
      <c r="H189" s="300" t="s">
        <v>3069</v>
      </c>
      <c r="I189" s="300" t="s">
        <v>3070</v>
      </c>
      <c r="J189" s="296" t="str">
        <f t="shared" si="8"/>
        <v>FALSE</v>
      </c>
      <c r="K189" s="297">
        <v>1.0</v>
      </c>
      <c r="L189" s="296" t="s">
        <v>386</v>
      </c>
      <c r="M189" s="298" t="s">
        <v>78</v>
      </c>
      <c r="N189" s="298" t="str">
        <f>VLOOKUP(B189,'HECVAT - Full | Vendor Response'!A:E,3,FALSE)</f>
        <v>No</v>
      </c>
      <c r="O189" s="298" t="str">
        <f>IF(LEN(VLOOKUP(B189,'Analyst Report'!$A:$I,7,FALSE))= 0,"",VLOOKUP(B189,'Analyst Report'!$A:$I,7,FALSE))</f>
        <v/>
      </c>
      <c r="P189" s="298">
        <f t="shared" si="1"/>
        <v>0</v>
      </c>
      <c r="Q189" s="298">
        <v>20.0</v>
      </c>
      <c r="R189" s="298">
        <f>IF(LEN(VLOOKUP(B189,'Analyst Report'!$A$30:$I$287,9,FALSE))=0,VLOOKUP(B189,'Analyst Report'!$A$30:$I$287,8,FALSE),VLOOKUP(B189,'Analyst Report'!$A$30:$I$287,9,FALSE))</f>
        <v>20</v>
      </c>
      <c r="S189" s="298">
        <f t="shared" si="2"/>
        <v>20</v>
      </c>
      <c r="T189" s="298">
        <f t="shared" si="6"/>
        <v>0</v>
      </c>
      <c r="U189" s="299" t="s">
        <v>91</v>
      </c>
      <c r="V189" s="299" t="s">
        <v>91</v>
      </c>
      <c r="W189" s="299" t="s">
        <v>91</v>
      </c>
      <c r="X189" s="299" t="s">
        <v>91</v>
      </c>
      <c r="Y189" s="299" t="s">
        <v>91</v>
      </c>
      <c r="Z189" s="299" t="s">
        <v>91</v>
      </c>
      <c r="AA189" s="299" t="s">
        <v>91</v>
      </c>
      <c r="AB189" s="299" t="s">
        <v>91</v>
      </c>
    </row>
    <row r="190" ht="13.5" customHeight="1">
      <c r="A190" s="278">
        <f t="shared" si="4"/>
        <v>173</v>
      </c>
      <c r="B190" s="279" t="s">
        <v>395</v>
      </c>
      <c r="C190" s="279" t="s">
        <v>3071</v>
      </c>
      <c r="D190" s="294" t="str">
        <f>VLOOKUP(B190,'HECVAT - Full | Vendor Response'!A$3:D$319,4,TRUE)</f>
        <v>As required by local, state, federal, and worldwide jurisdictions</v>
      </c>
      <c r="E190" s="295" t="s">
        <v>91</v>
      </c>
      <c r="F190" s="295" t="s">
        <v>3072</v>
      </c>
      <c r="G190" s="295" t="s">
        <v>3073</v>
      </c>
      <c r="H190" s="300" t="s">
        <v>3074</v>
      </c>
      <c r="I190" s="300" t="s">
        <v>3075</v>
      </c>
      <c r="J190" s="296" t="str">
        <f t="shared" si="8"/>
        <v>FALSE</v>
      </c>
      <c r="K190" s="297">
        <v>1.0</v>
      </c>
      <c r="L190" s="296" t="s">
        <v>386</v>
      </c>
      <c r="M190" s="298" t="s">
        <v>78</v>
      </c>
      <c r="N190" s="298" t="str">
        <f>VLOOKUP(B190,'HECVAT - Full | Vendor Response'!A:E,3,FALSE)</f>
        <v>Yes</v>
      </c>
      <c r="O190" s="298" t="str">
        <f>IF(LEN(VLOOKUP(B190,'Analyst Report'!$A:$I,7,FALSE))= 0,"",VLOOKUP(B190,'Analyst Report'!$A:$I,7,FALSE))</f>
        <v/>
      </c>
      <c r="P190" s="298">
        <f t="shared" si="1"/>
        <v>1</v>
      </c>
      <c r="Q190" s="298">
        <v>15.0</v>
      </c>
      <c r="R190" s="298">
        <f>IF(LEN(VLOOKUP(B190,'Analyst Report'!$A$30:$I$287,9,FALSE))=0,VLOOKUP(B190,'Analyst Report'!$A$30:$I$287,8,FALSE),VLOOKUP(B190,'Analyst Report'!$A$30:$I$287,9,FALSE))</f>
        <v>15</v>
      </c>
      <c r="S190" s="298">
        <f t="shared" si="2"/>
        <v>15</v>
      </c>
      <c r="T190" s="298">
        <f t="shared" si="6"/>
        <v>15</v>
      </c>
      <c r="U190" s="299" t="s">
        <v>91</v>
      </c>
      <c r="V190" s="299" t="s">
        <v>91</v>
      </c>
      <c r="W190" s="299" t="s">
        <v>91</v>
      </c>
      <c r="X190" s="299" t="s">
        <v>91</v>
      </c>
      <c r="Y190" s="299" t="s">
        <v>91</v>
      </c>
      <c r="Z190" s="299" t="s">
        <v>91</v>
      </c>
      <c r="AA190" s="299" t="s">
        <v>91</v>
      </c>
      <c r="AB190" s="299" t="s">
        <v>91</v>
      </c>
    </row>
    <row r="191" ht="13.5" customHeight="1">
      <c r="A191" s="278">
        <f t="shared" si="4"/>
        <v>174</v>
      </c>
      <c r="B191" s="279" t="s">
        <v>397</v>
      </c>
      <c r="C191" s="279" t="s">
        <v>3076</v>
      </c>
      <c r="D191" s="279" t="str">
        <f>VLOOKUP(B191,'HECVAT - Full | Vendor Response'!A$3:D$319,4,TRUE)</f>
        <v/>
      </c>
      <c r="E191" s="295" t="s">
        <v>91</v>
      </c>
      <c r="F191" s="295" t="s">
        <v>3077</v>
      </c>
      <c r="G191" s="295" t="s">
        <v>3078</v>
      </c>
      <c r="H191" s="300" t="s">
        <v>3079</v>
      </c>
      <c r="I191" s="300" t="s">
        <v>3080</v>
      </c>
      <c r="J191" s="296" t="str">
        <f t="shared" si="8"/>
        <v>TRUE</v>
      </c>
      <c r="K191" s="297">
        <v>1.0</v>
      </c>
      <c r="L191" s="296" t="s">
        <v>386</v>
      </c>
      <c r="M191" s="298" t="s">
        <v>78</v>
      </c>
      <c r="N191" s="298" t="str">
        <f>VLOOKUP(B191,'HECVAT - Full | Vendor Response'!A:E,3,FALSE)</f>
        <v>Yes</v>
      </c>
      <c r="O191" s="298" t="str">
        <f>IF(LEN(VLOOKUP(B191,'Analyst Report'!$A:$I,7,FALSE))= 0,"",VLOOKUP(B191,'Analyst Report'!$A:$I,7,FALSE))</f>
        <v/>
      </c>
      <c r="P191" s="298">
        <f t="shared" si="1"/>
        <v>1</v>
      </c>
      <c r="Q191" s="298">
        <v>25.0</v>
      </c>
      <c r="R191" s="298">
        <f>IF(LEN(VLOOKUP(B191,'Analyst Report'!$A$30:$I$287,9,FALSE))=0,VLOOKUP(B191,'Analyst Report'!$A$30:$I$287,8,FALSE),VLOOKUP(B191,'Analyst Report'!$A$30:$I$287,9,FALSE))</f>
        <v>25</v>
      </c>
      <c r="S191" s="298">
        <f t="shared" si="2"/>
        <v>25</v>
      </c>
      <c r="T191" s="298">
        <f t="shared" si="6"/>
        <v>25</v>
      </c>
      <c r="U191" s="299" t="s">
        <v>91</v>
      </c>
      <c r="V191" s="299" t="s">
        <v>91</v>
      </c>
      <c r="W191" s="299" t="s">
        <v>91</v>
      </c>
      <c r="X191" s="299" t="s">
        <v>91</v>
      </c>
      <c r="Y191" s="299" t="s">
        <v>91</v>
      </c>
      <c r="Z191" s="299" t="s">
        <v>91</v>
      </c>
      <c r="AA191" s="299" t="s">
        <v>91</v>
      </c>
      <c r="AB191" s="299" t="s">
        <v>91</v>
      </c>
    </row>
    <row r="192" ht="13.5" customHeight="1">
      <c r="A192" s="278">
        <f t="shared" si="4"/>
        <v>175</v>
      </c>
      <c r="B192" s="279" t="s">
        <v>399</v>
      </c>
      <c r="C192" s="279" t="s">
        <v>3081</v>
      </c>
      <c r="D192" s="279" t="str">
        <f>VLOOKUP(B192,'HECVAT - Full | Vendor Response'!A$3:D$319,4,TRUE)</f>
        <v/>
      </c>
      <c r="E192" s="295" t="s">
        <v>3082</v>
      </c>
      <c r="F192" s="295"/>
      <c r="G192" s="295"/>
      <c r="H192" s="300" t="s">
        <v>3074</v>
      </c>
      <c r="I192" s="300" t="s">
        <v>3075</v>
      </c>
      <c r="J192" s="296" t="str">
        <f t="shared" si="8"/>
        <v>TRUE</v>
      </c>
      <c r="K192" s="297">
        <v>1.0</v>
      </c>
      <c r="L192" s="296" t="s">
        <v>386</v>
      </c>
      <c r="M192" s="298" t="s">
        <v>78</v>
      </c>
      <c r="N192" s="298" t="str">
        <f>VLOOKUP(B192,'HECVAT - Full | Vendor Response'!A:E,3,FALSE)</f>
        <v>Yes</v>
      </c>
      <c r="O192" s="298" t="str">
        <f>IF(LEN(VLOOKUP(B192,'Analyst Report'!$A:$I,7,FALSE))= 0,"",VLOOKUP(B192,'Analyst Report'!$A:$I,7,FALSE))</f>
        <v/>
      </c>
      <c r="P192" s="298">
        <f t="shared" si="1"/>
        <v>1</v>
      </c>
      <c r="Q192" s="298">
        <v>25.0</v>
      </c>
      <c r="R192" s="298">
        <f>IF(LEN(VLOOKUP(B192,'Analyst Report'!$A$30:$I$287,9,FALSE))=0,VLOOKUP(B192,'Analyst Report'!$A$30:$I$287,8,FALSE),VLOOKUP(B192,'Analyst Report'!$A$30:$I$287,9,FALSE))</f>
        <v>25</v>
      </c>
      <c r="S192" s="298">
        <f t="shared" si="2"/>
        <v>25</v>
      </c>
      <c r="T192" s="298">
        <f t="shared" si="6"/>
        <v>25</v>
      </c>
      <c r="U192" s="299" t="s">
        <v>91</v>
      </c>
      <c r="V192" s="299" t="s">
        <v>91</v>
      </c>
      <c r="W192" s="299" t="s">
        <v>91</v>
      </c>
      <c r="X192" s="299" t="s">
        <v>91</v>
      </c>
      <c r="Y192" s="299" t="s">
        <v>91</v>
      </c>
      <c r="Z192" s="299" t="s">
        <v>91</v>
      </c>
      <c r="AA192" s="299" t="s">
        <v>91</v>
      </c>
      <c r="AB192" s="299" t="s">
        <v>91</v>
      </c>
    </row>
    <row r="193" ht="13.5" customHeight="1">
      <c r="A193" s="278">
        <f t="shared" si="4"/>
        <v>176</v>
      </c>
      <c r="B193" s="279" t="s">
        <v>401</v>
      </c>
      <c r="C193" s="279" t="s">
        <v>3083</v>
      </c>
      <c r="D193" s="279" t="str">
        <f>VLOOKUP(B193,'HECVAT - Full | Vendor Response'!A$3:D$319,4,TRUE)</f>
        <v/>
      </c>
      <c r="E193" s="295" t="s">
        <v>91</v>
      </c>
      <c r="F193" s="295" t="s">
        <v>3084</v>
      </c>
      <c r="G193" s="295" t="s">
        <v>3085</v>
      </c>
      <c r="H193" s="300" t="s">
        <v>3086</v>
      </c>
      <c r="I193" s="300" t="s">
        <v>3087</v>
      </c>
      <c r="J193" s="296" t="str">
        <f t="shared" si="8"/>
        <v>FALSE</v>
      </c>
      <c r="K193" s="297">
        <v>1.0</v>
      </c>
      <c r="L193" s="296" t="s">
        <v>386</v>
      </c>
      <c r="M193" s="298" t="s">
        <v>78</v>
      </c>
      <c r="N193" s="298" t="str">
        <f>VLOOKUP(B193,'HECVAT - Full | Vendor Response'!A:E,3,FALSE)</f>
        <v>Yes</v>
      </c>
      <c r="O193" s="298" t="str">
        <f>IF(LEN(VLOOKUP(B193,'Analyst Report'!$A:$I,7,FALSE))= 0,"",VLOOKUP(B193,'Analyst Report'!$A:$I,7,FALSE))</f>
        <v/>
      </c>
      <c r="P193" s="298">
        <f t="shared" si="1"/>
        <v>1</v>
      </c>
      <c r="Q193" s="298">
        <v>20.0</v>
      </c>
      <c r="R193" s="298">
        <f>IF(LEN(VLOOKUP(B193,'Analyst Report'!$A$30:$I$287,9,FALSE))=0,VLOOKUP(B193,'Analyst Report'!$A$30:$I$287,8,FALSE),VLOOKUP(B193,'Analyst Report'!$A$30:$I$287,9,FALSE))</f>
        <v>20</v>
      </c>
      <c r="S193" s="298">
        <f t="shared" si="2"/>
        <v>20</v>
      </c>
      <c r="T193" s="298">
        <f t="shared" si="6"/>
        <v>20</v>
      </c>
      <c r="U193" s="299" t="s">
        <v>91</v>
      </c>
      <c r="V193" s="299" t="s">
        <v>91</v>
      </c>
      <c r="W193" s="299" t="s">
        <v>91</v>
      </c>
      <c r="X193" s="299" t="s">
        <v>91</v>
      </c>
      <c r="Y193" s="299" t="s">
        <v>91</v>
      </c>
      <c r="Z193" s="299" t="s">
        <v>91</v>
      </c>
      <c r="AA193" s="299" t="s">
        <v>91</v>
      </c>
      <c r="AB193" s="299" t="s">
        <v>91</v>
      </c>
    </row>
    <row r="194" ht="13.5" customHeight="1">
      <c r="A194" s="278">
        <f t="shared" si="4"/>
        <v>177</v>
      </c>
      <c r="B194" s="279" t="s">
        <v>403</v>
      </c>
      <c r="C194" s="279" t="s">
        <v>3088</v>
      </c>
      <c r="D194" s="279" t="str">
        <f>VLOOKUP(B194,'HECVAT - Full | Vendor Response'!A$3:D$319,4,TRUE)</f>
        <v/>
      </c>
      <c r="E194" s="295" t="s">
        <v>91</v>
      </c>
      <c r="F194" s="295" t="s">
        <v>3089</v>
      </c>
      <c r="G194" s="295" t="s">
        <v>3090</v>
      </c>
      <c r="H194" s="300" t="s">
        <v>3091</v>
      </c>
      <c r="I194" s="300" t="s">
        <v>3092</v>
      </c>
      <c r="J194" s="296" t="str">
        <f t="shared" si="8"/>
        <v>FALSE</v>
      </c>
      <c r="K194" s="297">
        <v>1.0</v>
      </c>
      <c r="L194" s="296" t="s">
        <v>386</v>
      </c>
      <c r="M194" s="298" t="s">
        <v>78</v>
      </c>
      <c r="N194" s="298" t="str">
        <f>VLOOKUP(B194,'HECVAT - Full | Vendor Response'!A:E,3,FALSE)</f>
        <v>Yes</v>
      </c>
      <c r="O194" s="298" t="str">
        <f>IF(LEN(VLOOKUP(B194,'Analyst Report'!$A:$I,7,FALSE))= 0,"",VLOOKUP(B194,'Analyst Report'!$A:$I,7,FALSE))</f>
        <v/>
      </c>
      <c r="P194" s="298">
        <f t="shared" si="1"/>
        <v>1</v>
      </c>
      <c r="Q194" s="298">
        <v>20.0</v>
      </c>
      <c r="R194" s="298">
        <f>IF(LEN(VLOOKUP(B194,'Analyst Report'!$A$30:$I$287,9,FALSE))=0,VLOOKUP(B194,'Analyst Report'!$A$30:$I$287,8,FALSE),VLOOKUP(B194,'Analyst Report'!$A$30:$I$287,9,FALSE))</f>
        <v>20</v>
      </c>
      <c r="S194" s="298">
        <f t="shared" si="2"/>
        <v>20</v>
      </c>
      <c r="T194" s="298">
        <f t="shared" si="6"/>
        <v>20</v>
      </c>
      <c r="U194" s="299" t="s">
        <v>91</v>
      </c>
      <c r="V194" s="299" t="s">
        <v>91</v>
      </c>
      <c r="W194" s="299" t="s">
        <v>91</v>
      </c>
      <c r="X194" s="299" t="s">
        <v>91</v>
      </c>
      <c r="Y194" s="299" t="s">
        <v>91</v>
      </c>
      <c r="Z194" s="299" t="s">
        <v>91</v>
      </c>
      <c r="AA194" s="299" t="s">
        <v>91</v>
      </c>
      <c r="AB194" s="299" t="s">
        <v>91</v>
      </c>
    </row>
    <row r="195" ht="13.5" customHeight="1">
      <c r="A195" s="278">
        <f t="shared" si="4"/>
        <v>178</v>
      </c>
      <c r="B195" s="279" t="s">
        <v>405</v>
      </c>
      <c r="C195" s="279" t="s">
        <v>3093</v>
      </c>
      <c r="D195" s="279" t="str">
        <f>VLOOKUP(B195,'HECVAT - Full | Vendor Response'!A$3:D$319,4,TRUE)</f>
        <v/>
      </c>
      <c r="E195" s="295" t="s">
        <v>91</v>
      </c>
      <c r="F195" s="295" t="s">
        <v>3094</v>
      </c>
      <c r="G195" s="295" t="s">
        <v>3095</v>
      </c>
      <c r="H195" s="300" t="s">
        <v>3096</v>
      </c>
      <c r="I195" s="300" t="s">
        <v>3097</v>
      </c>
      <c r="J195" s="296" t="str">
        <f t="shared" si="8"/>
        <v>FALSE</v>
      </c>
      <c r="K195" s="297">
        <v>1.0</v>
      </c>
      <c r="L195" s="296" t="s">
        <v>386</v>
      </c>
      <c r="M195" s="298" t="s">
        <v>78</v>
      </c>
      <c r="N195" s="298" t="str">
        <f>VLOOKUP(B195,'HECVAT - Full | Vendor Response'!A:E,3,FALSE)</f>
        <v>Yes</v>
      </c>
      <c r="O195" s="298" t="str">
        <f>IF(LEN(VLOOKUP(B195,'Analyst Report'!$A:$I,7,FALSE))= 0,"",VLOOKUP(B195,'Analyst Report'!$A:$I,7,FALSE))</f>
        <v/>
      </c>
      <c r="P195" s="298">
        <f t="shared" si="1"/>
        <v>1</v>
      </c>
      <c r="Q195" s="298">
        <v>20.0</v>
      </c>
      <c r="R195" s="298">
        <f>IF(LEN(VLOOKUP(B195,'Analyst Report'!$A$30:$I$287,9,FALSE))=0,VLOOKUP(B195,'Analyst Report'!$A$30:$I$287,8,FALSE),VLOOKUP(B195,'Analyst Report'!$A$30:$I$287,9,FALSE))</f>
        <v>20</v>
      </c>
      <c r="S195" s="298">
        <f t="shared" si="2"/>
        <v>20</v>
      </c>
      <c r="T195" s="298">
        <f t="shared" si="6"/>
        <v>20</v>
      </c>
      <c r="U195" s="299" t="s">
        <v>91</v>
      </c>
      <c r="V195" s="299" t="s">
        <v>91</v>
      </c>
      <c r="W195" s="299" t="s">
        <v>91</v>
      </c>
      <c r="X195" s="299" t="s">
        <v>91</v>
      </c>
      <c r="Y195" s="299" t="s">
        <v>91</v>
      </c>
      <c r="Z195" s="299" t="s">
        <v>91</v>
      </c>
      <c r="AA195" s="299" t="s">
        <v>91</v>
      </c>
      <c r="AB195" s="299" t="s">
        <v>91</v>
      </c>
    </row>
    <row r="196" ht="13.5" customHeight="1">
      <c r="A196" s="278">
        <f t="shared" si="4"/>
        <v>179</v>
      </c>
      <c r="B196" s="279" t="s">
        <v>407</v>
      </c>
      <c r="C196" s="279" t="s">
        <v>3098</v>
      </c>
      <c r="D196" s="279" t="str">
        <f>VLOOKUP(B196,'HECVAT - Full | Vendor Response'!A$3:D$319,4,TRUE)</f>
        <v/>
      </c>
      <c r="E196" s="295" t="s">
        <v>91</v>
      </c>
      <c r="F196" s="295" t="s">
        <v>3099</v>
      </c>
      <c r="G196" s="295" t="s">
        <v>3100</v>
      </c>
      <c r="H196" s="300" t="s">
        <v>3101</v>
      </c>
      <c r="I196" s="300" t="s">
        <v>3102</v>
      </c>
      <c r="J196" s="296" t="str">
        <f t="shared" si="8"/>
        <v>FALSE</v>
      </c>
      <c r="K196" s="297">
        <v>1.0</v>
      </c>
      <c r="L196" s="296" t="s">
        <v>386</v>
      </c>
      <c r="M196" s="298" t="s">
        <v>78</v>
      </c>
      <c r="N196" s="298" t="str">
        <f>VLOOKUP(B196,'HECVAT - Full | Vendor Response'!A:E,3,FALSE)</f>
        <v>Yes</v>
      </c>
      <c r="O196" s="298" t="str">
        <f>IF(LEN(VLOOKUP(B196,'Analyst Report'!$A:$I,7,FALSE))= 0,"",VLOOKUP(B196,'Analyst Report'!$A:$I,7,FALSE))</f>
        <v/>
      </c>
      <c r="P196" s="298">
        <f t="shared" si="1"/>
        <v>1</v>
      </c>
      <c r="Q196" s="298">
        <v>15.0</v>
      </c>
      <c r="R196" s="298">
        <f>IF(LEN(VLOOKUP(B196,'Analyst Report'!$A$30:$I$287,9,FALSE))=0,VLOOKUP(B196,'Analyst Report'!$A$30:$I$287,8,FALSE),VLOOKUP(B196,'Analyst Report'!$A$30:$I$287,9,FALSE))</f>
        <v>15</v>
      </c>
      <c r="S196" s="298">
        <f t="shared" si="2"/>
        <v>15</v>
      </c>
      <c r="T196" s="298">
        <f t="shared" si="6"/>
        <v>15</v>
      </c>
      <c r="U196" s="299" t="s">
        <v>91</v>
      </c>
      <c r="V196" s="299" t="s">
        <v>91</v>
      </c>
      <c r="W196" s="299" t="s">
        <v>91</v>
      </c>
      <c r="X196" s="299" t="s">
        <v>91</v>
      </c>
      <c r="Y196" s="299" t="s">
        <v>91</v>
      </c>
      <c r="Z196" s="299" t="s">
        <v>91</v>
      </c>
      <c r="AA196" s="299" t="s">
        <v>91</v>
      </c>
      <c r="AB196" s="299" t="s">
        <v>91</v>
      </c>
    </row>
    <row r="197" ht="13.5" customHeight="1">
      <c r="A197" s="278">
        <f t="shared" si="4"/>
        <v>180</v>
      </c>
      <c r="B197" s="279" t="s">
        <v>409</v>
      </c>
      <c r="C197" s="279" t="s">
        <v>3103</v>
      </c>
      <c r="D197" s="279" t="str">
        <f>VLOOKUP(B197,'HECVAT - Full | Vendor Response'!A$3:D$319,4,TRUE)</f>
        <v/>
      </c>
      <c r="E197" s="295" t="s">
        <v>91</v>
      </c>
      <c r="F197" s="295" t="s">
        <v>3104</v>
      </c>
      <c r="G197" s="295" t="s">
        <v>3105</v>
      </c>
      <c r="H197" s="300" t="s">
        <v>3101</v>
      </c>
      <c r="I197" s="300" t="s">
        <v>3102</v>
      </c>
      <c r="J197" s="296" t="str">
        <f t="shared" si="8"/>
        <v>FALSE</v>
      </c>
      <c r="K197" s="297">
        <v>1.0</v>
      </c>
      <c r="L197" s="296" t="s">
        <v>386</v>
      </c>
      <c r="M197" s="298" t="s">
        <v>78</v>
      </c>
      <c r="N197" s="298" t="str">
        <f>VLOOKUP(B197,'HECVAT - Full | Vendor Response'!A:E,3,FALSE)</f>
        <v>Yes</v>
      </c>
      <c r="O197" s="298" t="str">
        <f>IF(LEN(VLOOKUP(B197,'Analyst Report'!$A:$I,7,FALSE))= 0,"",VLOOKUP(B197,'Analyst Report'!$A:$I,7,FALSE))</f>
        <v/>
      </c>
      <c r="P197" s="298">
        <f t="shared" si="1"/>
        <v>1</v>
      </c>
      <c r="Q197" s="298">
        <v>15.0</v>
      </c>
      <c r="R197" s="298">
        <f>IF(LEN(VLOOKUP(B197,'Analyst Report'!$A$30:$I$287,9,FALSE))=0,VLOOKUP(B197,'Analyst Report'!$A$30:$I$287,8,FALSE),VLOOKUP(B197,'Analyst Report'!$A$30:$I$287,9,FALSE))</f>
        <v>15</v>
      </c>
      <c r="S197" s="298">
        <f t="shared" si="2"/>
        <v>15</v>
      </c>
      <c r="T197" s="298">
        <f t="shared" si="6"/>
        <v>15</v>
      </c>
      <c r="U197" s="299" t="s">
        <v>91</v>
      </c>
      <c r="V197" s="299" t="s">
        <v>91</v>
      </c>
      <c r="W197" s="299" t="s">
        <v>91</v>
      </c>
      <c r="X197" s="299" t="s">
        <v>91</v>
      </c>
      <c r="Y197" s="299" t="s">
        <v>91</v>
      </c>
      <c r="Z197" s="299" t="s">
        <v>91</v>
      </c>
      <c r="AA197" s="299" t="s">
        <v>91</v>
      </c>
      <c r="AB197" s="299" t="s">
        <v>91</v>
      </c>
    </row>
    <row r="198" ht="13.5" customHeight="1">
      <c r="A198" s="278">
        <f t="shared" si="4"/>
        <v>181</v>
      </c>
      <c r="B198" s="279" t="s">
        <v>411</v>
      </c>
      <c r="C198" s="279" t="s">
        <v>3106</v>
      </c>
      <c r="D198" s="279" t="str">
        <f>VLOOKUP(B198,'HECVAT - Full | Vendor Response'!A$3:D$319,4,TRUE)</f>
        <v/>
      </c>
      <c r="E198" s="295" t="s">
        <v>91</v>
      </c>
      <c r="F198" s="295" t="s">
        <v>3107</v>
      </c>
      <c r="G198" s="295" t="s">
        <v>3108</v>
      </c>
      <c r="H198" s="300" t="s">
        <v>3109</v>
      </c>
      <c r="I198" s="300" t="s">
        <v>3110</v>
      </c>
      <c r="J198" s="296" t="str">
        <f t="shared" si="8"/>
        <v>FALSE</v>
      </c>
      <c r="K198" s="297">
        <v>1.0</v>
      </c>
      <c r="L198" s="296" t="s">
        <v>386</v>
      </c>
      <c r="M198" s="298" t="s">
        <v>78</v>
      </c>
      <c r="N198" s="298" t="str">
        <f>VLOOKUP(B198,'HECVAT - Full | Vendor Response'!A:E,3,FALSE)</f>
        <v>Yes</v>
      </c>
      <c r="O198" s="298" t="str">
        <f>IF(LEN(VLOOKUP(B198,'Analyst Report'!$A:$I,7,FALSE))= 0,"",VLOOKUP(B198,'Analyst Report'!$A:$I,7,FALSE))</f>
        <v/>
      </c>
      <c r="P198" s="298">
        <f t="shared" si="1"/>
        <v>1</v>
      </c>
      <c r="Q198" s="298">
        <v>15.0</v>
      </c>
      <c r="R198" s="298">
        <f>IF(LEN(VLOOKUP(B198,'Analyst Report'!$A$30:$I$287,9,FALSE))=0,VLOOKUP(B198,'Analyst Report'!$A$30:$I$287,8,FALSE),VLOOKUP(B198,'Analyst Report'!$A$30:$I$287,9,FALSE))</f>
        <v>15</v>
      </c>
      <c r="S198" s="298">
        <f t="shared" si="2"/>
        <v>15</v>
      </c>
      <c r="T198" s="298">
        <f t="shared" si="6"/>
        <v>15</v>
      </c>
      <c r="U198" s="299" t="s">
        <v>91</v>
      </c>
      <c r="V198" s="299" t="s">
        <v>91</v>
      </c>
      <c r="W198" s="299" t="s">
        <v>91</v>
      </c>
      <c r="X198" s="299" t="s">
        <v>91</v>
      </c>
      <c r="Y198" s="299" t="s">
        <v>91</v>
      </c>
      <c r="Z198" s="299" t="s">
        <v>91</v>
      </c>
      <c r="AA198" s="299" t="s">
        <v>91</v>
      </c>
      <c r="AB198" s="299" t="s">
        <v>91</v>
      </c>
    </row>
    <row r="199" ht="13.5" customHeight="1">
      <c r="A199" s="278">
        <f t="shared" si="4"/>
        <v>182</v>
      </c>
      <c r="B199" s="279" t="s">
        <v>413</v>
      </c>
      <c r="C199" s="279" t="s">
        <v>3111</v>
      </c>
      <c r="D199" s="279" t="str">
        <f>VLOOKUP(B199,'HECVAT - Full | Vendor Response'!A$3:D$319,4,TRUE)</f>
        <v/>
      </c>
      <c r="E199" s="295" t="s">
        <v>91</v>
      </c>
      <c r="F199" s="295" t="s">
        <v>3112</v>
      </c>
      <c r="G199" s="295" t="s">
        <v>3113</v>
      </c>
      <c r="H199" s="300" t="s">
        <v>3114</v>
      </c>
      <c r="I199" s="300" t="s">
        <v>3115</v>
      </c>
      <c r="J199" s="296" t="str">
        <f t="shared" si="8"/>
        <v>FALSE</v>
      </c>
      <c r="K199" s="297">
        <v>1.0</v>
      </c>
      <c r="L199" s="296" t="s">
        <v>386</v>
      </c>
      <c r="M199" s="298" t="s">
        <v>78</v>
      </c>
      <c r="N199" s="298" t="str">
        <f>VLOOKUP(B199,'HECVAT - Full | Vendor Response'!A:E,3,FALSE)</f>
        <v>Yes</v>
      </c>
      <c r="O199" s="298" t="str">
        <f>IF(LEN(VLOOKUP(B199,'Analyst Report'!$A:$I,7,FALSE))= 0,"",VLOOKUP(B199,'Analyst Report'!$A:$I,7,FALSE))</f>
        <v/>
      </c>
      <c r="P199" s="298">
        <f t="shared" si="1"/>
        <v>1</v>
      </c>
      <c r="Q199" s="298">
        <v>15.0</v>
      </c>
      <c r="R199" s="298">
        <f>IF(LEN(VLOOKUP(B199,'Analyst Report'!$A$30:$I$287,9,FALSE))=0,VLOOKUP(B199,'Analyst Report'!$A$30:$I$287,8,FALSE),VLOOKUP(B199,'Analyst Report'!$A$30:$I$287,9,FALSE))</f>
        <v>15</v>
      </c>
      <c r="S199" s="298">
        <f t="shared" si="2"/>
        <v>15</v>
      </c>
      <c r="T199" s="298">
        <f t="shared" si="6"/>
        <v>15</v>
      </c>
      <c r="U199" s="299" t="s">
        <v>91</v>
      </c>
      <c r="V199" s="299" t="s">
        <v>91</v>
      </c>
      <c r="W199" s="299" t="s">
        <v>91</v>
      </c>
      <c r="X199" s="299" t="s">
        <v>91</v>
      </c>
      <c r="Y199" s="299" t="s">
        <v>91</v>
      </c>
      <c r="Z199" s="299" t="s">
        <v>91</v>
      </c>
      <c r="AA199" s="299" t="s">
        <v>91</v>
      </c>
      <c r="AB199" s="299" t="s">
        <v>91</v>
      </c>
    </row>
    <row r="200" ht="13.5" customHeight="1">
      <c r="A200" s="278">
        <f t="shared" si="4"/>
        <v>183</v>
      </c>
      <c r="B200" s="279" t="s">
        <v>415</v>
      </c>
      <c r="C200" s="279" t="s">
        <v>3116</v>
      </c>
      <c r="D200" s="279" t="str">
        <f>VLOOKUP(B200,'HECVAT - Full | Vendor Response'!A$3:D$319,4,TRUE)</f>
        <v/>
      </c>
      <c r="E200" s="295" t="s">
        <v>91</v>
      </c>
      <c r="F200" s="295" t="s">
        <v>3117</v>
      </c>
      <c r="G200" s="295" t="s">
        <v>3118</v>
      </c>
      <c r="H200" s="300" t="s">
        <v>3119</v>
      </c>
      <c r="I200" s="300" t="s">
        <v>3120</v>
      </c>
      <c r="J200" s="296" t="str">
        <f t="shared" si="8"/>
        <v>FALSE</v>
      </c>
      <c r="K200" s="297">
        <v>1.0</v>
      </c>
      <c r="L200" s="296" t="s">
        <v>386</v>
      </c>
      <c r="M200" s="298" t="s">
        <v>78</v>
      </c>
      <c r="N200" s="298" t="str">
        <f>VLOOKUP(B200,'HECVAT - Full | Vendor Response'!A:E,3,FALSE)</f>
        <v>Yes</v>
      </c>
      <c r="O200" s="298" t="str">
        <f>IF(LEN(VLOOKUP(B200,'Analyst Report'!$A:$I,7,FALSE))= 0,"",VLOOKUP(B200,'Analyst Report'!$A:$I,7,FALSE))</f>
        <v/>
      </c>
      <c r="P200" s="298">
        <f t="shared" si="1"/>
        <v>1</v>
      </c>
      <c r="Q200" s="298">
        <v>15.0</v>
      </c>
      <c r="R200" s="298">
        <f>IF(LEN(VLOOKUP(B200,'Analyst Report'!$A$30:$I$287,9,FALSE))=0,VLOOKUP(B200,'Analyst Report'!$A$30:$I$287,8,FALSE),VLOOKUP(B200,'Analyst Report'!$A$30:$I$287,9,FALSE))</f>
        <v>15</v>
      </c>
      <c r="S200" s="298">
        <f t="shared" si="2"/>
        <v>15</v>
      </c>
      <c r="T200" s="298">
        <f t="shared" si="6"/>
        <v>15</v>
      </c>
      <c r="U200" s="299" t="s">
        <v>91</v>
      </c>
      <c r="V200" s="299" t="s">
        <v>91</v>
      </c>
      <c r="W200" s="299" t="s">
        <v>91</v>
      </c>
      <c r="X200" s="299" t="s">
        <v>91</v>
      </c>
      <c r="Y200" s="299" t="s">
        <v>91</v>
      </c>
      <c r="Z200" s="299" t="s">
        <v>91</v>
      </c>
      <c r="AA200" s="299" t="s">
        <v>91</v>
      </c>
      <c r="AB200" s="299" t="s">
        <v>91</v>
      </c>
    </row>
    <row r="201" ht="13.5" customHeight="1">
      <c r="A201" s="278">
        <f t="shared" si="4"/>
        <v>184</v>
      </c>
      <c r="B201" s="279" t="s">
        <v>418</v>
      </c>
      <c r="C201" s="279" t="s">
        <v>3121</v>
      </c>
      <c r="D201" s="294" t="str">
        <f>VLOOKUP(B201,'HECVAT - Full | Vendor Response'!A$3:D$319,4,TRUE)</f>
        <v>Via AWS Logs</v>
      </c>
      <c r="E201" s="295" t="s">
        <v>91</v>
      </c>
      <c r="F201" s="295" t="s">
        <v>3122</v>
      </c>
      <c r="G201" s="295" t="s">
        <v>3123</v>
      </c>
      <c r="H201" s="300" t="s">
        <v>3096</v>
      </c>
      <c r="I201" s="300" t="s">
        <v>3124</v>
      </c>
      <c r="J201" s="296" t="str">
        <f t="shared" si="8"/>
        <v>FALSE</v>
      </c>
      <c r="K201" s="297">
        <v>1.0</v>
      </c>
      <c r="L201" s="296" t="s">
        <v>417</v>
      </c>
      <c r="M201" s="298" t="s">
        <v>78</v>
      </c>
      <c r="N201" s="298" t="str">
        <f>VLOOKUP(B201,'HECVAT - Full | Vendor Response'!A:E,3,FALSE)</f>
        <v>Yes</v>
      </c>
      <c r="O201" s="298" t="str">
        <f>IF(LEN(VLOOKUP(B201,'Analyst Report'!$A:$I,7,FALSE))= 0,"",VLOOKUP(B201,'Analyst Report'!$A:$I,7,FALSE))</f>
        <v/>
      </c>
      <c r="P201" s="298">
        <f t="shared" si="1"/>
        <v>1</v>
      </c>
      <c r="Q201" s="298">
        <v>15.0</v>
      </c>
      <c r="R201" s="298">
        <f>IF(LEN(VLOOKUP(B201,'Analyst Report'!$A$30:$I$287,9,FALSE))=0,VLOOKUP(B201,'Analyst Report'!$A$30:$I$287,8,FALSE),VLOOKUP(B201,'Analyst Report'!$A$30:$I$287,9,FALSE))</f>
        <v>15</v>
      </c>
      <c r="S201" s="298">
        <f t="shared" si="2"/>
        <v>15</v>
      </c>
      <c r="T201" s="298">
        <f t="shared" si="6"/>
        <v>15</v>
      </c>
      <c r="U201" s="299" t="s">
        <v>91</v>
      </c>
      <c r="V201" s="299" t="s">
        <v>91</v>
      </c>
      <c r="W201" s="299" t="s">
        <v>91</v>
      </c>
      <c r="X201" s="299" t="s">
        <v>91</v>
      </c>
      <c r="Y201" s="299" t="s">
        <v>91</v>
      </c>
      <c r="Z201" s="299" t="s">
        <v>91</v>
      </c>
      <c r="AA201" s="299" t="s">
        <v>91</v>
      </c>
      <c r="AB201" s="299" t="s">
        <v>91</v>
      </c>
    </row>
    <row r="202" ht="13.5" customHeight="1">
      <c r="A202" s="278">
        <f t="shared" si="4"/>
        <v>185</v>
      </c>
      <c r="B202" s="279" t="s">
        <v>420</v>
      </c>
      <c r="C202" s="279" t="s">
        <v>3125</v>
      </c>
      <c r="D202" s="294" t="str">
        <f>VLOOKUP(B202,'HECVAT - Full | Vendor Response'!A$3:D$319,4,TRUE)</f>
        <v>Via AWS Logs</v>
      </c>
      <c r="E202" s="295" t="s">
        <v>91</v>
      </c>
      <c r="F202" s="295" t="s">
        <v>3126</v>
      </c>
      <c r="G202" s="295" t="s">
        <v>3127</v>
      </c>
      <c r="H202" s="300" t="s">
        <v>3128</v>
      </c>
      <c r="I202" s="300" t="s">
        <v>3124</v>
      </c>
      <c r="J202" s="296" t="str">
        <f t="shared" si="8"/>
        <v>FALSE</v>
      </c>
      <c r="K202" s="297">
        <v>1.0</v>
      </c>
      <c r="L202" s="296" t="s">
        <v>417</v>
      </c>
      <c r="M202" s="298" t="s">
        <v>78</v>
      </c>
      <c r="N202" s="298" t="str">
        <f>VLOOKUP(B202,'HECVAT - Full | Vendor Response'!A:E,3,FALSE)</f>
        <v>Yes</v>
      </c>
      <c r="O202" s="298" t="str">
        <f>IF(LEN(VLOOKUP(B202,'Analyst Report'!$A:$I,7,FALSE))= 0,"",VLOOKUP(B202,'Analyst Report'!$A:$I,7,FALSE))</f>
        <v/>
      </c>
      <c r="P202" s="298">
        <f t="shared" si="1"/>
        <v>1</v>
      </c>
      <c r="Q202" s="298">
        <v>15.0</v>
      </c>
      <c r="R202" s="298">
        <f>IF(LEN(VLOOKUP(B202,'Analyst Report'!$A$30:$I$287,9,FALSE))=0,VLOOKUP(B202,'Analyst Report'!$A$30:$I$287,8,FALSE),VLOOKUP(B202,'Analyst Report'!$A$30:$I$287,9,FALSE))</f>
        <v>15</v>
      </c>
      <c r="S202" s="298">
        <f t="shared" si="2"/>
        <v>15</v>
      </c>
      <c r="T202" s="298">
        <f t="shared" si="6"/>
        <v>15</v>
      </c>
      <c r="U202" s="299" t="s">
        <v>91</v>
      </c>
      <c r="V202" s="299" t="s">
        <v>91</v>
      </c>
      <c r="W202" s="299" t="s">
        <v>91</v>
      </c>
      <c r="X202" s="299" t="s">
        <v>91</v>
      </c>
      <c r="Y202" s="299" t="s">
        <v>91</v>
      </c>
      <c r="Z202" s="299" t="s">
        <v>91</v>
      </c>
      <c r="AA202" s="299" t="s">
        <v>91</v>
      </c>
      <c r="AB202" s="299" t="s">
        <v>91</v>
      </c>
    </row>
    <row r="203" ht="13.5" customHeight="1">
      <c r="A203" s="278">
        <f t="shared" si="4"/>
        <v>186</v>
      </c>
      <c r="B203" s="279" t="s">
        <v>422</v>
      </c>
      <c r="C203" s="279" t="s">
        <v>3129</v>
      </c>
      <c r="D203" s="294" t="str">
        <f>VLOOKUP(B203,'HECVAT - Full | Vendor Response'!A$3:D$319,4,TRUE)</f>
        <v>Via AWS Logs</v>
      </c>
      <c r="E203" s="295" t="s">
        <v>91</v>
      </c>
      <c r="F203" s="295" t="s">
        <v>3130</v>
      </c>
      <c r="G203" s="295" t="s">
        <v>3131</v>
      </c>
      <c r="H203" s="300" t="s">
        <v>3132</v>
      </c>
      <c r="I203" s="300" t="s">
        <v>3133</v>
      </c>
      <c r="J203" s="296" t="str">
        <f t="shared" si="8"/>
        <v>FALSE</v>
      </c>
      <c r="K203" s="297">
        <v>1.0</v>
      </c>
      <c r="L203" s="296" t="s">
        <v>417</v>
      </c>
      <c r="M203" s="298" t="s">
        <v>78</v>
      </c>
      <c r="N203" s="298" t="str">
        <f>VLOOKUP(B203,'HECVAT - Full | Vendor Response'!A:E,3,FALSE)</f>
        <v>Yes</v>
      </c>
      <c r="O203" s="298" t="str">
        <f>IF(LEN(VLOOKUP(B203,'Analyst Report'!$A:$I,7,FALSE))= 0,"",VLOOKUP(B203,'Analyst Report'!$A:$I,7,FALSE))</f>
        <v/>
      </c>
      <c r="P203" s="298">
        <f t="shared" si="1"/>
        <v>1</v>
      </c>
      <c r="Q203" s="298">
        <v>15.0</v>
      </c>
      <c r="R203" s="298">
        <f>IF(LEN(VLOOKUP(B203,'Analyst Report'!$A$30:$I$287,9,FALSE))=0,VLOOKUP(B203,'Analyst Report'!$A$30:$I$287,8,FALSE),VLOOKUP(B203,'Analyst Report'!$A$30:$I$287,9,FALSE))</f>
        <v>15</v>
      </c>
      <c r="S203" s="298">
        <f t="shared" si="2"/>
        <v>15</v>
      </c>
      <c r="T203" s="298">
        <f t="shared" si="6"/>
        <v>15</v>
      </c>
      <c r="U203" s="299" t="s">
        <v>91</v>
      </c>
      <c r="V203" s="299" t="s">
        <v>91</v>
      </c>
      <c r="W203" s="299" t="s">
        <v>91</v>
      </c>
      <c r="X203" s="299" t="s">
        <v>91</v>
      </c>
      <c r="Y203" s="299" t="s">
        <v>91</v>
      </c>
      <c r="Z203" s="299" t="s">
        <v>91</v>
      </c>
      <c r="AA203" s="299" t="s">
        <v>91</v>
      </c>
      <c r="AB203" s="299" t="s">
        <v>91</v>
      </c>
    </row>
    <row r="204" ht="13.5" customHeight="1">
      <c r="A204" s="278">
        <f t="shared" si="4"/>
        <v>187</v>
      </c>
      <c r="B204" s="279" t="s">
        <v>424</v>
      </c>
      <c r="C204" s="279" t="s">
        <v>3134</v>
      </c>
      <c r="D204" s="279"/>
      <c r="E204" s="295" t="s">
        <v>91</v>
      </c>
      <c r="F204" s="295" t="s">
        <v>3135</v>
      </c>
      <c r="G204" s="295" t="s">
        <v>3136</v>
      </c>
      <c r="H204" s="300" t="s">
        <v>3137</v>
      </c>
      <c r="I204" s="300" t="s">
        <v>3097</v>
      </c>
      <c r="J204" s="296"/>
      <c r="K204" s="297"/>
      <c r="L204" s="296" t="s">
        <v>417</v>
      </c>
      <c r="M204" s="298" t="s">
        <v>78</v>
      </c>
      <c r="N204" s="298" t="str">
        <f>VLOOKUP(B204,'HECVAT - Full | Vendor Response'!A:E,3,FALSE)</f>
        <v>Yes</v>
      </c>
      <c r="O204" s="298" t="str">
        <f>IF(LEN(VLOOKUP(B204,'Analyst Report'!$A:$I,7,FALSE))= 0,"",VLOOKUP(B204,'Analyst Report'!$A:$I,7,FALSE))</f>
        <v/>
      </c>
      <c r="P204" s="298"/>
      <c r="Q204" s="298">
        <v>15.0</v>
      </c>
      <c r="R204" s="298">
        <f>IF(LEN(VLOOKUP(B204,'Analyst Report'!$A$30:$I$287,9,FALSE))=0,VLOOKUP(B204,'Analyst Report'!$A$30:$I$287,8,FALSE),VLOOKUP(B204,'Analyst Report'!$A$30:$I$287,9,FALSE))</f>
        <v>15</v>
      </c>
      <c r="S204" s="298"/>
      <c r="T204" s="298"/>
      <c r="U204" s="299" t="s">
        <v>91</v>
      </c>
      <c r="V204" s="299" t="s">
        <v>91</v>
      </c>
      <c r="W204" s="299" t="s">
        <v>91</v>
      </c>
      <c r="X204" s="299" t="s">
        <v>91</v>
      </c>
      <c r="Y204" s="299" t="s">
        <v>91</v>
      </c>
      <c r="Z204" s="299" t="s">
        <v>91</v>
      </c>
      <c r="AA204" s="299" t="s">
        <v>91</v>
      </c>
      <c r="AB204" s="299" t="s">
        <v>91</v>
      </c>
    </row>
    <row r="205" ht="13.5" customHeight="1">
      <c r="A205" s="278">
        <f t="shared" si="4"/>
        <v>188</v>
      </c>
      <c r="B205" s="279" t="s">
        <v>427</v>
      </c>
      <c r="C205" s="279" t="s">
        <v>3138</v>
      </c>
      <c r="D205" s="279" t="str">
        <f>VLOOKUP(B205,'HECVAT - Full | Vendor Response'!A$3:D$319,4,TRUE)</f>
        <v/>
      </c>
      <c r="E205" s="295" t="s">
        <v>3139</v>
      </c>
      <c r="F205" s="295"/>
      <c r="G205" s="295"/>
      <c r="H205" s="300" t="s">
        <v>3140</v>
      </c>
      <c r="I205" s="300" t="s">
        <v>3141</v>
      </c>
      <c r="J205" s="296" t="str">
        <f t="shared" ref="J205:J256" si="12">IF(S205&gt;20,"TRUE","FALSE")</f>
        <v>FALSE</v>
      </c>
      <c r="K205" s="297">
        <v>1.0</v>
      </c>
      <c r="L205" s="296" t="s">
        <v>426</v>
      </c>
      <c r="M205" s="298" t="s">
        <v>78</v>
      </c>
      <c r="N205" s="298" t="str">
        <f>VLOOKUP(B205,'HECVAT - Full | Vendor Response'!A:E,3,FALSE)</f>
        <v>Yes</v>
      </c>
      <c r="O205" s="298" t="str">
        <f>IF(LEN(VLOOKUP(B205,'Analyst Report'!$A:$I,7,FALSE))= 0,"",VLOOKUP(B205,'Analyst Report'!$A:$I,7,FALSE))</f>
        <v/>
      </c>
      <c r="P205" s="298">
        <f t="shared" ref="P205:P256" si="13">IF((O205=""),(IF(ISNUMBER(FIND(M205,N205)), 1, 0)),(IF(ISNUMBER(FIND(M205,O205)), 1, 0)))</f>
        <v>1</v>
      </c>
      <c r="Q205" s="298">
        <v>10.0</v>
      </c>
      <c r="R205" s="298">
        <f>IF(LEN(VLOOKUP(B205,'Analyst Report'!$A$30:$I$287,9,FALSE))=0,VLOOKUP(B205,'Analyst Report'!$A$30:$I$287,8,FALSE),VLOOKUP(B205,'Analyst Report'!$A$30:$I$287,9,FALSE))</f>
        <v>10</v>
      </c>
      <c r="S205" s="298">
        <f t="shared" ref="S205:S256" si="14">(IF((ISNUMBER(R205)),R205,Q205))*K205</f>
        <v>10</v>
      </c>
      <c r="T205" s="298">
        <f t="shared" ref="T205:T256" si="15">P205*S205</f>
        <v>10</v>
      </c>
      <c r="U205" s="299" t="s">
        <v>91</v>
      </c>
      <c r="V205" s="299" t="s">
        <v>91</v>
      </c>
      <c r="W205" s="299" t="s">
        <v>91</v>
      </c>
      <c r="X205" s="299" t="s">
        <v>91</v>
      </c>
      <c r="Y205" s="299" t="s">
        <v>91</v>
      </c>
      <c r="Z205" s="299" t="s">
        <v>91</v>
      </c>
      <c r="AA205" s="299" t="s">
        <v>91</v>
      </c>
      <c r="AB205" s="299" t="s">
        <v>91</v>
      </c>
    </row>
    <row r="206" ht="13.5" customHeight="1">
      <c r="A206" s="278">
        <f t="shared" si="4"/>
        <v>189</v>
      </c>
      <c r="B206" s="279" t="s">
        <v>429</v>
      </c>
      <c r="C206" s="279" t="s">
        <v>3142</v>
      </c>
      <c r="D206" s="279" t="str">
        <f>VLOOKUP(B206,'HECVAT - Full | Vendor Response'!A$3:D$319,4,TRUE)</f>
        <v/>
      </c>
      <c r="E206" s="295" t="s">
        <v>91</v>
      </c>
      <c r="F206" s="295" t="s">
        <v>3143</v>
      </c>
      <c r="G206" s="295" t="s">
        <v>3144</v>
      </c>
      <c r="H206" s="300" t="s">
        <v>3145</v>
      </c>
      <c r="I206" s="300" t="s">
        <v>3146</v>
      </c>
      <c r="J206" s="296" t="str">
        <f t="shared" si="12"/>
        <v>FALSE</v>
      </c>
      <c r="K206" s="297">
        <v>1.0</v>
      </c>
      <c r="L206" s="296" t="s">
        <v>426</v>
      </c>
      <c r="M206" s="298" t="s">
        <v>78</v>
      </c>
      <c r="N206" s="298" t="str">
        <f>VLOOKUP(B206,'HECVAT - Full | Vendor Response'!A:E,3,FALSE)</f>
        <v>No</v>
      </c>
      <c r="O206" s="298" t="str">
        <f>IF(LEN(VLOOKUP(B206,'Analyst Report'!$A:$I,7,FALSE))= 0,"",VLOOKUP(B206,'Analyst Report'!$A:$I,7,FALSE))</f>
        <v/>
      </c>
      <c r="P206" s="298">
        <f t="shared" si="13"/>
        <v>0</v>
      </c>
      <c r="Q206" s="298">
        <v>15.0</v>
      </c>
      <c r="R206" s="298">
        <f>IF(LEN(VLOOKUP(B206,'Analyst Report'!$A$30:$I$287,9,FALSE))=0,VLOOKUP(B206,'Analyst Report'!$A$30:$I$287,8,FALSE),VLOOKUP(B206,'Analyst Report'!$A$30:$I$287,9,FALSE))</f>
        <v>15</v>
      </c>
      <c r="S206" s="298">
        <f t="shared" si="14"/>
        <v>15</v>
      </c>
      <c r="T206" s="298">
        <f t="shared" si="15"/>
        <v>0</v>
      </c>
      <c r="U206" s="299" t="s">
        <v>91</v>
      </c>
      <c r="V206" s="299" t="s">
        <v>91</v>
      </c>
      <c r="W206" s="299" t="s">
        <v>91</v>
      </c>
      <c r="X206" s="299" t="s">
        <v>91</v>
      </c>
      <c r="Y206" s="299" t="s">
        <v>91</v>
      </c>
      <c r="Z206" s="299" t="s">
        <v>91</v>
      </c>
      <c r="AA206" s="299" t="s">
        <v>91</v>
      </c>
      <c r="AB206" s="299" t="s">
        <v>91</v>
      </c>
    </row>
    <row r="207" ht="13.5" customHeight="1">
      <c r="A207" s="278">
        <f t="shared" si="4"/>
        <v>190</v>
      </c>
      <c r="B207" s="279" t="s">
        <v>430</v>
      </c>
      <c r="C207" s="279" t="s">
        <v>3147</v>
      </c>
      <c r="D207" s="279" t="str">
        <f>VLOOKUP(B207,'HECVAT - Full | Vendor Response'!A$3:D$319,4,TRUE)</f>
        <v/>
      </c>
      <c r="E207" s="295" t="s">
        <v>91</v>
      </c>
      <c r="F207" s="295" t="s">
        <v>3148</v>
      </c>
      <c r="G207" s="295" t="s">
        <v>3149</v>
      </c>
      <c r="H207" s="300" t="s">
        <v>3150</v>
      </c>
      <c r="I207" s="300" t="s">
        <v>3151</v>
      </c>
      <c r="J207" s="296" t="str">
        <f t="shared" si="12"/>
        <v>FALSE</v>
      </c>
      <c r="K207" s="297">
        <v>1.0</v>
      </c>
      <c r="L207" s="296" t="s">
        <v>426</v>
      </c>
      <c r="M207" s="298" t="s">
        <v>78</v>
      </c>
      <c r="N207" s="298" t="str">
        <f>VLOOKUP(B207,'HECVAT - Full | Vendor Response'!A:E,3,FALSE)</f>
        <v>Yes</v>
      </c>
      <c r="O207" s="298" t="str">
        <f>IF(LEN(VLOOKUP(B207,'Analyst Report'!$A:$I,7,FALSE))= 0,"",VLOOKUP(B207,'Analyst Report'!$A:$I,7,FALSE))</f>
        <v/>
      </c>
      <c r="P207" s="298">
        <f t="shared" si="13"/>
        <v>1</v>
      </c>
      <c r="Q207" s="298">
        <v>20.0</v>
      </c>
      <c r="R207" s="298">
        <f>IF(LEN(VLOOKUP(B207,'Analyst Report'!$A$30:$I$287,9,FALSE))=0,VLOOKUP(B207,'Analyst Report'!$A$30:$I$287,8,FALSE),VLOOKUP(B207,'Analyst Report'!$A$30:$I$287,9,FALSE))</f>
        <v>20</v>
      </c>
      <c r="S207" s="298">
        <f t="shared" si="14"/>
        <v>20</v>
      </c>
      <c r="T207" s="298">
        <f t="shared" si="15"/>
        <v>20</v>
      </c>
      <c r="U207" s="299" t="s">
        <v>91</v>
      </c>
      <c r="V207" s="299" t="s">
        <v>91</v>
      </c>
      <c r="W207" s="299" t="s">
        <v>91</v>
      </c>
      <c r="X207" s="299" t="s">
        <v>91</v>
      </c>
      <c r="Y207" s="299" t="s">
        <v>91</v>
      </c>
      <c r="Z207" s="299" t="s">
        <v>91</v>
      </c>
      <c r="AA207" s="299" t="s">
        <v>91</v>
      </c>
      <c r="AB207" s="299" t="s">
        <v>91</v>
      </c>
    </row>
    <row r="208" ht="13.5" customHeight="1">
      <c r="A208" s="278">
        <f t="shared" si="4"/>
        <v>191</v>
      </c>
      <c r="B208" s="279" t="s">
        <v>432</v>
      </c>
      <c r="C208" s="279" t="s">
        <v>3152</v>
      </c>
      <c r="D208" s="279" t="str">
        <f>VLOOKUP(B208,'HECVAT - Full | Vendor Response'!A$3:D$319,4,TRUE)</f>
        <v/>
      </c>
      <c r="E208" s="295" t="s">
        <v>91</v>
      </c>
      <c r="F208" s="295"/>
      <c r="G208" s="295" t="s">
        <v>3153</v>
      </c>
      <c r="H208" s="300" t="s">
        <v>3154</v>
      </c>
      <c r="I208" s="300" t="s">
        <v>3155</v>
      </c>
      <c r="J208" s="296" t="str">
        <f t="shared" si="12"/>
        <v>TRUE</v>
      </c>
      <c r="K208" s="297">
        <v>1.0</v>
      </c>
      <c r="L208" s="296" t="s">
        <v>426</v>
      </c>
      <c r="M208" s="298" t="s">
        <v>78</v>
      </c>
      <c r="N208" s="298" t="str">
        <f>VLOOKUP(B208,'HECVAT - Full | Vendor Response'!A:E,3,FALSE)</f>
        <v>Yes</v>
      </c>
      <c r="O208" s="298" t="str">
        <f>IF(LEN(VLOOKUP(B208,'Analyst Report'!$A:$I,7,FALSE))= 0,"",VLOOKUP(B208,'Analyst Report'!$A:$I,7,FALSE))</f>
        <v/>
      </c>
      <c r="P208" s="298">
        <f t="shared" si="13"/>
        <v>1</v>
      </c>
      <c r="Q208" s="298">
        <v>25.0</v>
      </c>
      <c r="R208" s="298">
        <f>IF(LEN(VLOOKUP(B208,'Analyst Report'!$A$30:$I$287,9,FALSE))=0,VLOOKUP(B208,'Analyst Report'!$A$30:$I$287,8,FALSE),VLOOKUP(B208,'Analyst Report'!$A$30:$I$287,9,FALSE))</f>
        <v>25</v>
      </c>
      <c r="S208" s="298">
        <f t="shared" si="14"/>
        <v>25</v>
      </c>
      <c r="T208" s="298">
        <f t="shared" si="15"/>
        <v>25</v>
      </c>
      <c r="U208" s="299" t="s">
        <v>91</v>
      </c>
      <c r="V208" s="299" t="s">
        <v>91</v>
      </c>
      <c r="W208" s="299" t="s">
        <v>91</v>
      </c>
      <c r="X208" s="299" t="s">
        <v>91</v>
      </c>
      <c r="Y208" s="299" t="s">
        <v>91</v>
      </c>
      <c r="Z208" s="299" t="s">
        <v>91</v>
      </c>
      <c r="AA208" s="299" t="s">
        <v>91</v>
      </c>
      <c r="AB208" s="299" t="s">
        <v>91</v>
      </c>
    </row>
    <row r="209" ht="13.5" customHeight="1">
      <c r="A209" s="278">
        <f t="shared" si="4"/>
        <v>192</v>
      </c>
      <c r="B209" s="279" t="s">
        <v>434</v>
      </c>
      <c r="C209" s="279" t="s">
        <v>3156</v>
      </c>
      <c r="D209" s="279" t="str">
        <f>VLOOKUP(B209,'HECVAT - Full | Vendor Response'!A$3:D$319,4,TRUE)</f>
        <v/>
      </c>
      <c r="E209" s="295" t="s">
        <v>91</v>
      </c>
      <c r="F209" s="295" t="s">
        <v>3157</v>
      </c>
      <c r="G209" s="295" t="s">
        <v>3158</v>
      </c>
      <c r="H209" s="300" t="s">
        <v>3159</v>
      </c>
      <c r="I209" s="300" t="s">
        <v>3160</v>
      </c>
      <c r="J209" s="296" t="str">
        <f t="shared" si="12"/>
        <v>FALSE</v>
      </c>
      <c r="K209" s="297">
        <v>1.0</v>
      </c>
      <c r="L209" s="296" t="s">
        <v>426</v>
      </c>
      <c r="M209" s="298" t="s">
        <v>78</v>
      </c>
      <c r="N209" s="298" t="str">
        <f>VLOOKUP(B209,'HECVAT - Full | Vendor Response'!A:E,3,FALSE)</f>
        <v>Yes</v>
      </c>
      <c r="O209" s="298" t="str">
        <f>IF(LEN(VLOOKUP(B209,'Analyst Report'!$A:$I,7,FALSE))= 0,"",VLOOKUP(B209,'Analyst Report'!$A:$I,7,FALSE))</f>
        <v/>
      </c>
      <c r="P209" s="298">
        <f t="shared" si="13"/>
        <v>1</v>
      </c>
      <c r="Q209" s="298">
        <v>20.0</v>
      </c>
      <c r="R209" s="298">
        <f>IF(LEN(VLOOKUP(B209,'Analyst Report'!$A$30:$I$287,9,FALSE))=0,VLOOKUP(B209,'Analyst Report'!$A$30:$I$287,8,FALSE),VLOOKUP(B209,'Analyst Report'!$A$30:$I$287,9,FALSE))</f>
        <v>20</v>
      </c>
      <c r="S209" s="298">
        <f t="shared" si="14"/>
        <v>20</v>
      </c>
      <c r="T209" s="298">
        <f t="shared" si="15"/>
        <v>20</v>
      </c>
      <c r="U209" s="299" t="s">
        <v>91</v>
      </c>
      <c r="V209" s="299" t="s">
        <v>91</v>
      </c>
      <c r="W209" s="299" t="s">
        <v>91</v>
      </c>
      <c r="X209" s="299" t="s">
        <v>91</v>
      </c>
      <c r="Y209" s="299" t="s">
        <v>91</v>
      </c>
      <c r="Z209" s="299" t="s">
        <v>91</v>
      </c>
      <c r="AA209" s="299" t="s">
        <v>91</v>
      </c>
      <c r="AB209" s="299" t="s">
        <v>91</v>
      </c>
    </row>
    <row r="210" ht="13.5" customHeight="1">
      <c r="A210" s="278">
        <f t="shared" si="4"/>
        <v>193</v>
      </c>
      <c r="B210" s="279" t="s">
        <v>437</v>
      </c>
      <c r="C210" s="279" t="s">
        <v>3161</v>
      </c>
      <c r="D210" s="279" t="str">
        <f>VLOOKUP(B210,'HECVAT - Full | Vendor Response'!A$3:D$319,4,TRUE)</f>
        <v/>
      </c>
      <c r="E210" s="295" t="s">
        <v>91</v>
      </c>
      <c r="F210" s="295" t="s">
        <v>3162</v>
      </c>
      <c r="G210" s="295" t="s">
        <v>3163</v>
      </c>
      <c r="H210" s="300" t="s">
        <v>3164</v>
      </c>
      <c r="I210" s="300" t="s">
        <v>3165</v>
      </c>
      <c r="J210" s="296" t="str">
        <f t="shared" si="12"/>
        <v>FALSE</v>
      </c>
      <c r="K210" s="297">
        <v>1.0</v>
      </c>
      <c r="L210" s="296" t="s">
        <v>436</v>
      </c>
      <c r="M210" s="298" t="s">
        <v>78</v>
      </c>
      <c r="N210" s="298" t="str">
        <f>VLOOKUP(B210,'HECVAT - Full | Vendor Response'!A:E,3,FALSE)</f>
        <v>Yes</v>
      </c>
      <c r="O210" s="298" t="str">
        <f>IF(LEN(VLOOKUP(B210,'Analyst Report'!$A:$I,7,FALSE))= 0,"",VLOOKUP(B210,'Analyst Report'!$A:$I,7,FALSE))</f>
        <v/>
      </c>
      <c r="P210" s="298">
        <f t="shared" si="13"/>
        <v>1</v>
      </c>
      <c r="Q210" s="298">
        <v>15.0</v>
      </c>
      <c r="R210" s="298">
        <f>IF(LEN(VLOOKUP(B210,'Analyst Report'!$A$30:$I$287,9,FALSE))=0,VLOOKUP(B210,'Analyst Report'!$A$30:$I$287,8,FALSE),VLOOKUP(B210,'Analyst Report'!$A$30:$I$287,9,FALSE))</f>
        <v>15</v>
      </c>
      <c r="S210" s="298">
        <f t="shared" si="14"/>
        <v>15</v>
      </c>
      <c r="T210" s="298">
        <f t="shared" si="15"/>
        <v>15</v>
      </c>
      <c r="U210" s="299" t="s">
        <v>91</v>
      </c>
      <c r="V210" s="299" t="s">
        <v>91</v>
      </c>
      <c r="W210" s="299" t="s">
        <v>91</v>
      </c>
      <c r="X210" s="299" t="s">
        <v>91</v>
      </c>
      <c r="Y210" s="299" t="s">
        <v>91</v>
      </c>
      <c r="Z210" s="299" t="s">
        <v>91</v>
      </c>
      <c r="AA210" s="299" t="s">
        <v>91</v>
      </c>
      <c r="AB210" s="299" t="s">
        <v>91</v>
      </c>
    </row>
    <row r="211" ht="13.5" customHeight="1">
      <c r="A211" s="278">
        <f t="shared" si="4"/>
        <v>194</v>
      </c>
      <c r="B211" s="279" t="s">
        <v>439</v>
      </c>
      <c r="C211" s="279" t="s">
        <v>3166</v>
      </c>
      <c r="D211" s="279" t="str">
        <f>VLOOKUP(B211,'HECVAT - Full | Vendor Response'!A$3:D$319,4,TRUE)</f>
        <v/>
      </c>
      <c r="E211" s="295" t="s">
        <v>91</v>
      </c>
      <c r="F211" s="295" t="s">
        <v>3167</v>
      </c>
      <c r="G211" s="295" t="s">
        <v>3168</v>
      </c>
      <c r="H211" s="300" t="s">
        <v>3169</v>
      </c>
      <c r="I211" s="300" t="s">
        <v>3170</v>
      </c>
      <c r="J211" s="296" t="str">
        <f t="shared" si="12"/>
        <v>FALSE</v>
      </c>
      <c r="K211" s="297">
        <f>IF(N210="Yes",1,0)</f>
        <v>1</v>
      </c>
      <c r="L211" s="296" t="s">
        <v>436</v>
      </c>
      <c r="M211" s="298" t="s">
        <v>78</v>
      </c>
      <c r="N211" s="298" t="str">
        <f>VLOOKUP(B211,'HECVAT - Full | Vendor Response'!A:E,3,FALSE)</f>
        <v>Yes</v>
      </c>
      <c r="O211" s="298" t="str">
        <f>IF(LEN(VLOOKUP(B211,'Analyst Report'!$A:$I,7,FALSE))= 0,"",VLOOKUP(B211,'Analyst Report'!$A:$I,7,FALSE))</f>
        <v/>
      </c>
      <c r="P211" s="298">
        <f t="shared" si="13"/>
        <v>1</v>
      </c>
      <c r="Q211" s="298">
        <v>20.0</v>
      </c>
      <c r="R211" s="298">
        <f>IF(LEN(VLOOKUP(B211,'Analyst Report'!$A$30:$I$287,9,FALSE))=0,VLOOKUP(B211,'Analyst Report'!$A$30:$I$287,8,FALSE),VLOOKUP(B211,'Analyst Report'!$A$30:$I$287,9,FALSE))</f>
        <v>20</v>
      </c>
      <c r="S211" s="298">
        <f t="shared" si="14"/>
        <v>20</v>
      </c>
      <c r="T211" s="298">
        <f t="shared" si="15"/>
        <v>20</v>
      </c>
      <c r="U211" s="299" t="s">
        <v>91</v>
      </c>
      <c r="V211" s="299" t="s">
        <v>91</v>
      </c>
      <c r="W211" s="299" t="s">
        <v>91</v>
      </c>
      <c r="X211" s="299" t="s">
        <v>91</v>
      </c>
      <c r="Y211" s="299" t="s">
        <v>91</v>
      </c>
      <c r="Z211" s="299" t="s">
        <v>91</v>
      </c>
      <c r="AA211" s="299" t="s">
        <v>91</v>
      </c>
      <c r="AB211" s="299" t="s">
        <v>91</v>
      </c>
    </row>
    <row r="212" ht="13.5" customHeight="1">
      <c r="A212" s="278">
        <f t="shared" si="4"/>
        <v>195</v>
      </c>
      <c r="B212" s="279" t="s">
        <v>441</v>
      </c>
      <c r="C212" s="279" t="s">
        <v>3171</v>
      </c>
      <c r="D212" s="279" t="str">
        <f>VLOOKUP(B212,'HECVAT - Full | Vendor Response'!A$3:D$319,4,TRUE)</f>
        <v/>
      </c>
      <c r="E212" s="295" t="s">
        <v>91</v>
      </c>
      <c r="F212" s="295" t="s">
        <v>3172</v>
      </c>
      <c r="G212" s="295" t="s">
        <v>3173</v>
      </c>
      <c r="H212" s="300" t="s">
        <v>2496</v>
      </c>
      <c r="I212" s="300" t="s">
        <v>3174</v>
      </c>
      <c r="J212" s="296" t="str">
        <f t="shared" si="12"/>
        <v>TRUE</v>
      </c>
      <c r="K212" s="297">
        <v>1.0</v>
      </c>
      <c r="L212" s="296" t="s">
        <v>436</v>
      </c>
      <c r="M212" s="298" t="s">
        <v>78</v>
      </c>
      <c r="N212" s="298" t="str">
        <f>VLOOKUP(B212,'HECVAT - Full | Vendor Response'!A:E,3,FALSE)</f>
        <v>Yes</v>
      </c>
      <c r="O212" s="298" t="str">
        <f>IF(LEN(VLOOKUP(B212,'Analyst Report'!$A:$I,7,FALSE))= 0,"",VLOOKUP(B212,'Analyst Report'!$A:$I,7,FALSE))</f>
        <v/>
      </c>
      <c r="P212" s="298">
        <f t="shared" si="13"/>
        <v>1</v>
      </c>
      <c r="Q212" s="298">
        <v>25.0</v>
      </c>
      <c r="R212" s="298">
        <f>IF(LEN(VLOOKUP(B212,'Analyst Report'!$A$30:$I$287,9,FALSE))=0,VLOOKUP(B212,'Analyst Report'!$A$30:$I$287,8,FALSE),VLOOKUP(B212,'Analyst Report'!$A$30:$I$287,9,FALSE))</f>
        <v>25</v>
      </c>
      <c r="S212" s="298">
        <f t="shared" si="14"/>
        <v>25</v>
      </c>
      <c r="T212" s="298">
        <f t="shared" si="15"/>
        <v>25</v>
      </c>
      <c r="U212" s="299" t="s">
        <v>91</v>
      </c>
      <c r="V212" s="299" t="s">
        <v>91</v>
      </c>
      <c r="W212" s="299" t="s">
        <v>91</v>
      </c>
      <c r="X212" s="299" t="s">
        <v>91</v>
      </c>
      <c r="Y212" s="299" t="s">
        <v>91</v>
      </c>
      <c r="Z212" s="299" t="s">
        <v>91</v>
      </c>
      <c r="AA212" s="299" t="s">
        <v>91</v>
      </c>
      <c r="AB212" s="299" t="s">
        <v>91</v>
      </c>
    </row>
    <row r="213" ht="13.5" customHeight="1">
      <c r="A213" s="278">
        <f t="shared" si="4"/>
        <v>196</v>
      </c>
      <c r="B213" s="279" t="s">
        <v>443</v>
      </c>
      <c r="C213" s="279" t="s">
        <v>3175</v>
      </c>
      <c r="D213" s="279" t="str">
        <f>VLOOKUP(B213,'HECVAT - Full | Vendor Response'!A$3:D$319,4,TRUE)</f>
        <v/>
      </c>
      <c r="E213" s="295" t="s">
        <v>91</v>
      </c>
      <c r="F213" s="295" t="s">
        <v>3176</v>
      </c>
      <c r="G213" s="295" t="s">
        <v>3177</v>
      </c>
      <c r="H213" s="300" t="s">
        <v>3178</v>
      </c>
      <c r="I213" s="300" t="s">
        <v>3179</v>
      </c>
      <c r="J213" s="296" t="str">
        <f t="shared" si="12"/>
        <v>TRUE</v>
      </c>
      <c r="K213" s="297">
        <v>1.0</v>
      </c>
      <c r="L213" s="296" t="s">
        <v>436</v>
      </c>
      <c r="M213" s="298" t="s">
        <v>78</v>
      </c>
      <c r="N213" s="298" t="str">
        <f>VLOOKUP(B213,'HECVAT - Full | Vendor Response'!A:E,3,FALSE)</f>
        <v>Yes</v>
      </c>
      <c r="O213" s="298" t="str">
        <f>IF(LEN(VLOOKUP(B213,'Analyst Report'!$A:$I,7,FALSE))= 0,"",VLOOKUP(B213,'Analyst Report'!$A:$I,7,FALSE))</f>
        <v/>
      </c>
      <c r="P213" s="298">
        <f t="shared" si="13"/>
        <v>1</v>
      </c>
      <c r="Q213" s="298">
        <v>25.0</v>
      </c>
      <c r="R213" s="298">
        <f>IF(LEN(VLOOKUP(B213,'Analyst Report'!$A$30:$I$287,9,FALSE))=0,VLOOKUP(B213,'Analyst Report'!$A$30:$I$287,8,FALSE),VLOOKUP(B213,'Analyst Report'!$A$30:$I$287,9,FALSE))</f>
        <v>25</v>
      </c>
      <c r="S213" s="298">
        <f t="shared" si="14"/>
        <v>25</v>
      </c>
      <c r="T213" s="298">
        <f t="shared" si="15"/>
        <v>25</v>
      </c>
      <c r="U213" s="299" t="s">
        <v>91</v>
      </c>
      <c r="V213" s="299" t="s">
        <v>91</v>
      </c>
      <c r="W213" s="299" t="s">
        <v>91</v>
      </c>
      <c r="X213" s="299" t="s">
        <v>91</v>
      </c>
      <c r="Y213" s="299" t="s">
        <v>91</v>
      </c>
      <c r="Z213" s="299" t="s">
        <v>91</v>
      </c>
      <c r="AA213" s="299" t="s">
        <v>91</v>
      </c>
      <c r="AB213" s="299" t="s">
        <v>91</v>
      </c>
    </row>
    <row r="214" ht="13.5" customHeight="1">
      <c r="A214" s="278">
        <f t="shared" si="4"/>
        <v>197</v>
      </c>
      <c r="B214" s="279" t="s">
        <v>445</v>
      </c>
      <c r="C214" s="279" t="s">
        <v>3180</v>
      </c>
      <c r="D214" s="279" t="str">
        <f>VLOOKUP(B214,'HECVAT - Full | Vendor Response'!A$3:D$319,4,TRUE)</f>
        <v/>
      </c>
      <c r="E214" s="295" t="s">
        <v>3181</v>
      </c>
      <c r="F214" s="295"/>
      <c r="G214" s="295"/>
      <c r="H214" s="300" t="s">
        <v>3182</v>
      </c>
      <c r="I214" s="300" t="s">
        <v>3183</v>
      </c>
      <c r="J214" s="296" t="str">
        <f t="shared" si="12"/>
        <v>FALSE</v>
      </c>
      <c r="K214" s="297">
        <v>1.0</v>
      </c>
      <c r="L214" s="296" t="s">
        <v>436</v>
      </c>
      <c r="M214" s="298" t="s">
        <v>78</v>
      </c>
      <c r="N214" s="298" t="str">
        <f>VLOOKUP(B214,'HECVAT - Full | Vendor Response'!A:E,3,FALSE)</f>
        <v>Yes</v>
      </c>
      <c r="O214" s="298" t="str">
        <f>IF(LEN(VLOOKUP(B214,'Analyst Report'!$A:$I,7,FALSE))= 0,"",VLOOKUP(B214,'Analyst Report'!$A:$I,7,FALSE))</f>
        <v/>
      </c>
      <c r="P214" s="298">
        <f t="shared" si="13"/>
        <v>1</v>
      </c>
      <c r="Q214" s="298">
        <v>20.0</v>
      </c>
      <c r="R214" s="298">
        <f>IF(LEN(VLOOKUP(B214,'Analyst Report'!$A$30:$I$287,9,FALSE))=0,VLOOKUP(B214,'Analyst Report'!$A$30:$I$287,8,FALSE),VLOOKUP(B214,'Analyst Report'!$A$30:$I$287,9,FALSE))</f>
        <v>20</v>
      </c>
      <c r="S214" s="298">
        <f t="shared" si="14"/>
        <v>20</v>
      </c>
      <c r="T214" s="298">
        <f t="shared" si="15"/>
        <v>20</v>
      </c>
      <c r="U214" s="299" t="s">
        <v>91</v>
      </c>
      <c r="V214" s="299" t="s">
        <v>91</v>
      </c>
      <c r="W214" s="299" t="s">
        <v>91</v>
      </c>
      <c r="X214" s="299" t="s">
        <v>91</v>
      </c>
      <c r="Y214" s="299" t="s">
        <v>91</v>
      </c>
      <c r="Z214" s="299" t="s">
        <v>91</v>
      </c>
      <c r="AA214" s="299" t="s">
        <v>91</v>
      </c>
      <c r="AB214" s="299" t="s">
        <v>91</v>
      </c>
    </row>
    <row r="215" ht="13.5" customHeight="1">
      <c r="A215" s="278">
        <f t="shared" si="4"/>
        <v>198</v>
      </c>
      <c r="B215" s="279" t="s">
        <v>447</v>
      </c>
      <c r="C215" s="279" t="s">
        <v>3184</v>
      </c>
      <c r="D215" s="279" t="str">
        <f>VLOOKUP(B215,'HECVAT - Full | Vendor Response'!A$3:D$319,4,TRUE)</f>
        <v/>
      </c>
      <c r="E215" s="295" t="s">
        <v>91</v>
      </c>
      <c r="F215" s="295" t="s">
        <v>3185</v>
      </c>
      <c r="G215" s="295" t="s">
        <v>3186</v>
      </c>
      <c r="H215" s="300" t="s">
        <v>3187</v>
      </c>
      <c r="I215" s="300" t="s">
        <v>3188</v>
      </c>
      <c r="J215" s="296" t="str">
        <f t="shared" si="12"/>
        <v>TRUE</v>
      </c>
      <c r="K215" s="297">
        <v>1.0</v>
      </c>
      <c r="L215" s="296" t="s">
        <v>436</v>
      </c>
      <c r="M215" s="298" t="s">
        <v>78</v>
      </c>
      <c r="N215" s="298" t="str">
        <f>VLOOKUP(B215,'HECVAT - Full | Vendor Response'!A:E,3,FALSE)</f>
        <v>No</v>
      </c>
      <c r="O215" s="298" t="str">
        <f>IF(LEN(VLOOKUP(B215,'Analyst Report'!$A:$I,7,FALSE))= 0,"",VLOOKUP(B215,'Analyst Report'!$A:$I,7,FALSE))</f>
        <v/>
      </c>
      <c r="P215" s="298">
        <f t="shared" si="13"/>
        <v>0</v>
      </c>
      <c r="Q215" s="298">
        <v>25.0</v>
      </c>
      <c r="R215" s="298">
        <f>IF(LEN(VLOOKUP(B215,'Analyst Report'!$A$30:$I$287,9,FALSE))=0,VLOOKUP(B215,'Analyst Report'!$A$30:$I$287,8,FALSE),VLOOKUP(B215,'Analyst Report'!$A$30:$I$287,9,FALSE))</f>
        <v>25</v>
      </c>
      <c r="S215" s="298">
        <f t="shared" si="14"/>
        <v>25</v>
      </c>
      <c r="T215" s="298">
        <f t="shared" si="15"/>
        <v>0</v>
      </c>
      <c r="U215" s="299" t="s">
        <v>91</v>
      </c>
      <c r="V215" s="299" t="s">
        <v>91</v>
      </c>
      <c r="W215" s="299" t="s">
        <v>91</v>
      </c>
      <c r="X215" s="299" t="s">
        <v>91</v>
      </c>
      <c r="Y215" s="299" t="s">
        <v>91</v>
      </c>
      <c r="Z215" s="299" t="s">
        <v>91</v>
      </c>
      <c r="AA215" s="299" t="s">
        <v>91</v>
      </c>
      <c r="AB215" s="299" t="s">
        <v>91</v>
      </c>
    </row>
    <row r="216" ht="13.5" customHeight="1">
      <c r="A216" s="278">
        <f t="shared" si="4"/>
        <v>199</v>
      </c>
      <c r="B216" s="279" t="s">
        <v>449</v>
      </c>
      <c r="C216" s="279" t="s">
        <v>3189</v>
      </c>
      <c r="D216" s="294" t="str">
        <f>VLOOKUP(B216,'HECVAT - Full | Vendor Response'!A$3:D$319,4,TRUE)</f>
        <v>Via AWS Logs</v>
      </c>
      <c r="E216" s="295" t="s">
        <v>450</v>
      </c>
      <c r="F216" s="295"/>
      <c r="G216" s="295"/>
      <c r="H216" s="300" t="s">
        <v>2315</v>
      </c>
      <c r="I216" s="300" t="s">
        <v>3190</v>
      </c>
      <c r="J216" s="296" t="str">
        <f t="shared" si="12"/>
        <v>TRUE</v>
      </c>
      <c r="K216" s="297">
        <v>1.0</v>
      </c>
      <c r="L216" s="296" t="s">
        <v>2315</v>
      </c>
      <c r="M216" s="298" t="s">
        <v>78</v>
      </c>
      <c r="N216" s="298" t="str">
        <f>VLOOKUP(B216,'HECVAT - Full | Vendor Response'!A:E,3,FALSE)</f>
        <v/>
      </c>
      <c r="O216" s="298" t="str">
        <f>IF(LEN(VLOOKUP(B216,'Analyst Report'!$A:$I,7,FALSE))= 0,"",VLOOKUP(B216,'Analyst Report'!$A:$I,7,FALSE))</f>
        <v/>
      </c>
      <c r="P216" s="298">
        <f t="shared" si="13"/>
        <v>0</v>
      </c>
      <c r="Q216" s="298">
        <v>25.0</v>
      </c>
      <c r="R216" s="298">
        <f>IF(LEN(VLOOKUP(B216,'Analyst Report'!$A$30:$I$287,9,FALSE))=0,VLOOKUP(B216,'Analyst Report'!$A$30:$I$287,8,FALSE),VLOOKUP(B216,'Analyst Report'!$A$30:$I$287,9,FALSE))</f>
        <v>25</v>
      </c>
      <c r="S216" s="298">
        <f t="shared" si="14"/>
        <v>25</v>
      </c>
      <c r="T216" s="298">
        <f t="shared" si="15"/>
        <v>0</v>
      </c>
      <c r="U216" s="299" t="s">
        <v>91</v>
      </c>
      <c r="V216" s="299" t="s">
        <v>91</v>
      </c>
      <c r="W216" s="299" t="s">
        <v>91</v>
      </c>
      <c r="X216" s="299" t="s">
        <v>91</v>
      </c>
      <c r="Y216" s="299" t="s">
        <v>91</v>
      </c>
      <c r="Z216" s="299" t="s">
        <v>91</v>
      </c>
      <c r="AA216" s="299" t="s">
        <v>91</v>
      </c>
      <c r="AB216" s="299" t="s">
        <v>91</v>
      </c>
    </row>
    <row r="217" ht="13.5" customHeight="1">
      <c r="A217" s="278">
        <f t="shared" si="4"/>
        <v>200</v>
      </c>
      <c r="B217" s="279" t="s">
        <v>451</v>
      </c>
      <c r="C217" s="279" t="s">
        <v>3191</v>
      </c>
      <c r="D217" s="294" t="str">
        <f>VLOOKUP(B217,'HECVAT - Full | Vendor Response'!A$3:D$319,4,TRUE)</f>
        <v>Via AWS Logs</v>
      </c>
      <c r="E217" s="295" t="s">
        <v>450</v>
      </c>
      <c r="F217" s="295"/>
      <c r="G217" s="295"/>
      <c r="H217" s="300" t="s">
        <v>2315</v>
      </c>
      <c r="I217" s="300" t="s">
        <v>3190</v>
      </c>
      <c r="J217" s="296" t="str">
        <f t="shared" si="12"/>
        <v>FALSE</v>
      </c>
      <c r="K217" s="297">
        <v>1.0</v>
      </c>
      <c r="L217" s="296" t="s">
        <v>2315</v>
      </c>
      <c r="M217" s="298" t="s">
        <v>78</v>
      </c>
      <c r="N217" s="298" t="str">
        <f>VLOOKUP(B217,'HECVAT - Full | Vendor Response'!A:E,3,FALSE)</f>
        <v/>
      </c>
      <c r="O217" s="298" t="str">
        <f>IF(LEN(VLOOKUP(B217,'Analyst Report'!$A:$I,7,FALSE))= 0,"",VLOOKUP(B217,'Analyst Report'!$A:$I,7,FALSE))</f>
        <v/>
      </c>
      <c r="P217" s="298">
        <f t="shared" si="13"/>
        <v>0</v>
      </c>
      <c r="Q217" s="298">
        <v>20.0</v>
      </c>
      <c r="R217" s="298">
        <f>IF(LEN(VLOOKUP(B217,'Analyst Report'!$A$30:$I$287,9,FALSE))=0,VLOOKUP(B217,'Analyst Report'!$A$30:$I$287,8,FALSE),VLOOKUP(B217,'Analyst Report'!$A$30:$I$287,9,FALSE))</f>
        <v>20</v>
      </c>
      <c r="S217" s="298">
        <f t="shared" si="14"/>
        <v>20</v>
      </c>
      <c r="T217" s="298">
        <f t="shared" si="15"/>
        <v>0</v>
      </c>
      <c r="U217" s="299" t="s">
        <v>91</v>
      </c>
      <c r="V217" s="299" t="s">
        <v>91</v>
      </c>
      <c r="W217" s="299" t="s">
        <v>91</v>
      </c>
      <c r="X217" s="299" t="s">
        <v>91</v>
      </c>
      <c r="Y217" s="299" t="s">
        <v>91</v>
      </c>
      <c r="Z217" s="299" t="s">
        <v>91</v>
      </c>
      <c r="AA217" s="299" t="s">
        <v>91</v>
      </c>
      <c r="AB217" s="299" t="s">
        <v>91</v>
      </c>
    </row>
    <row r="218" ht="13.5" customHeight="1">
      <c r="A218" s="278">
        <f t="shared" si="4"/>
        <v>201</v>
      </c>
      <c r="B218" s="279" t="s">
        <v>452</v>
      </c>
      <c r="C218" s="279" t="s">
        <v>3192</v>
      </c>
      <c r="D218" s="294" t="str">
        <f>VLOOKUP(B218,'HECVAT - Full | Vendor Response'!A$3:D$319,4,TRUE)</f>
        <v>Via AWS Logs</v>
      </c>
      <c r="E218" s="295" t="s">
        <v>450</v>
      </c>
      <c r="F218" s="295"/>
      <c r="G218" s="295"/>
      <c r="H218" s="300" t="s">
        <v>2315</v>
      </c>
      <c r="I218" s="300" t="s">
        <v>3190</v>
      </c>
      <c r="J218" s="296" t="str">
        <f t="shared" si="12"/>
        <v>FALSE</v>
      </c>
      <c r="K218" s="297">
        <v>1.0</v>
      </c>
      <c r="L218" s="296" t="s">
        <v>2315</v>
      </c>
      <c r="M218" s="298" t="s">
        <v>78</v>
      </c>
      <c r="N218" s="298" t="str">
        <f>VLOOKUP(B218,'HECVAT - Full | Vendor Response'!A:E,3,FALSE)</f>
        <v/>
      </c>
      <c r="O218" s="298" t="str">
        <f>IF(LEN(VLOOKUP(B218,'Analyst Report'!$A:$I,7,FALSE))= 0,"",VLOOKUP(B218,'Analyst Report'!$A:$I,7,FALSE))</f>
        <v/>
      </c>
      <c r="P218" s="298">
        <f t="shared" si="13"/>
        <v>0</v>
      </c>
      <c r="Q218" s="298">
        <v>20.0</v>
      </c>
      <c r="R218" s="298">
        <f>IF(LEN(VLOOKUP(B218,'Analyst Report'!$A$30:$I$287,9,FALSE))=0,VLOOKUP(B218,'Analyst Report'!$A$30:$I$287,8,FALSE),VLOOKUP(B218,'Analyst Report'!$A$30:$I$287,9,FALSE))</f>
        <v>20</v>
      </c>
      <c r="S218" s="298">
        <f t="shared" si="14"/>
        <v>20</v>
      </c>
      <c r="T218" s="298">
        <f t="shared" si="15"/>
        <v>0</v>
      </c>
      <c r="U218" s="299" t="s">
        <v>91</v>
      </c>
      <c r="V218" s="299" t="s">
        <v>91</v>
      </c>
      <c r="W218" s="299" t="s">
        <v>91</v>
      </c>
      <c r="X218" s="299" t="s">
        <v>91</v>
      </c>
      <c r="Y218" s="299" t="s">
        <v>91</v>
      </c>
      <c r="Z218" s="299" t="s">
        <v>91</v>
      </c>
      <c r="AA218" s="299" t="s">
        <v>91</v>
      </c>
      <c r="AB218" s="299" t="s">
        <v>91</v>
      </c>
    </row>
    <row r="219" ht="13.5" customHeight="1">
      <c r="A219" s="278">
        <f t="shared" si="4"/>
        <v>202</v>
      </c>
      <c r="B219" s="279" t="s">
        <v>453</v>
      </c>
      <c r="C219" s="279" t="s">
        <v>3193</v>
      </c>
      <c r="D219" s="294" t="str">
        <f>VLOOKUP(B219,'HECVAT - Full | Vendor Response'!A$3:D$319,4,TRUE)</f>
        <v>Via AWS Logs</v>
      </c>
      <c r="E219" s="295" t="s">
        <v>450</v>
      </c>
      <c r="F219" s="295"/>
      <c r="G219" s="295"/>
      <c r="H219" s="300" t="s">
        <v>2315</v>
      </c>
      <c r="I219" s="300" t="s">
        <v>3190</v>
      </c>
      <c r="J219" s="296" t="str">
        <f t="shared" si="12"/>
        <v>FALSE</v>
      </c>
      <c r="K219" s="297">
        <v>1.0</v>
      </c>
      <c r="L219" s="296" t="s">
        <v>2315</v>
      </c>
      <c r="M219" s="298" t="s">
        <v>78</v>
      </c>
      <c r="N219" s="298" t="str">
        <f>VLOOKUP(B219,'HECVAT - Full | Vendor Response'!A:E,3,FALSE)</f>
        <v/>
      </c>
      <c r="O219" s="298" t="str">
        <f>IF(LEN(VLOOKUP(B219,'Analyst Report'!$A:$I,7,FALSE))= 0,"",VLOOKUP(B219,'Analyst Report'!$A:$I,7,FALSE))</f>
        <v/>
      </c>
      <c r="P219" s="298">
        <f t="shared" si="13"/>
        <v>0</v>
      </c>
      <c r="Q219" s="298">
        <v>20.0</v>
      </c>
      <c r="R219" s="298">
        <f>IF(LEN(VLOOKUP(B219,'Analyst Report'!$A$30:$I$287,9,FALSE))=0,VLOOKUP(B219,'Analyst Report'!$A$30:$I$287,8,FALSE),VLOOKUP(B219,'Analyst Report'!$A$30:$I$287,9,FALSE))</f>
        <v>20</v>
      </c>
      <c r="S219" s="298">
        <f t="shared" si="14"/>
        <v>20</v>
      </c>
      <c r="T219" s="298">
        <f t="shared" si="15"/>
        <v>0</v>
      </c>
      <c r="U219" s="299" t="s">
        <v>91</v>
      </c>
      <c r="V219" s="299" t="s">
        <v>91</v>
      </c>
      <c r="W219" s="299" t="s">
        <v>91</v>
      </c>
      <c r="X219" s="299" t="s">
        <v>91</v>
      </c>
      <c r="Y219" s="299" t="s">
        <v>91</v>
      </c>
      <c r="Z219" s="299" t="s">
        <v>91</v>
      </c>
      <c r="AA219" s="299" t="s">
        <v>91</v>
      </c>
      <c r="AB219" s="299" t="s">
        <v>91</v>
      </c>
    </row>
    <row r="220" ht="13.5" customHeight="1">
      <c r="A220" s="278">
        <f t="shared" si="4"/>
        <v>203</v>
      </c>
      <c r="B220" s="279" t="s">
        <v>454</v>
      </c>
      <c r="C220" s="279" t="s">
        <v>3194</v>
      </c>
      <c r="D220" s="294" t="str">
        <f>VLOOKUP(B220,'HECVAT - Full | Vendor Response'!A$3:D$319,4,TRUE)</f>
        <v>Via AWS Logs</v>
      </c>
      <c r="E220" s="295" t="s">
        <v>450</v>
      </c>
      <c r="F220" s="295"/>
      <c r="G220" s="295"/>
      <c r="H220" s="300" t="s">
        <v>2315</v>
      </c>
      <c r="I220" s="300" t="s">
        <v>3190</v>
      </c>
      <c r="J220" s="296" t="str">
        <f t="shared" si="12"/>
        <v>FALSE</v>
      </c>
      <c r="K220" s="297">
        <v>1.0</v>
      </c>
      <c r="L220" s="296" t="s">
        <v>2315</v>
      </c>
      <c r="M220" s="298" t="s">
        <v>78</v>
      </c>
      <c r="N220" s="298" t="str">
        <f>VLOOKUP(B220,'HECVAT - Full | Vendor Response'!A:E,3,FALSE)</f>
        <v/>
      </c>
      <c r="O220" s="298" t="str">
        <f>IF(LEN(VLOOKUP(B220,'Analyst Report'!$A:$I,7,FALSE))= 0,"",VLOOKUP(B220,'Analyst Report'!$A:$I,7,FALSE))</f>
        <v/>
      </c>
      <c r="P220" s="298">
        <f t="shared" si="13"/>
        <v>0</v>
      </c>
      <c r="Q220" s="298">
        <v>20.0</v>
      </c>
      <c r="R220" s="298">
        <f>IF(LEN(VLOOKUP(B220,'Analyst Report'!$A$30:$I$287,9,FALSE))=0,VLOOKUP(B220,'Analyst Report'!$A$30:$I$287,8,FALSE),VLOOKUP(B220,'Analyst Report'!$A$30:$I$287,9,FALSE))</f>
        <v>20</v>
      </c>
      <c r="S220" s="298">
        <f t="shared" si="14"/>
        <v>20</v>
      </c>
      <c r="T220" s="298">
        <f t="shared" si="15"/>
        <v>0</v>
      </c>
      <c r="U220" s="299" t="s">
        <v>91</v>
      </c>
      <c r="V220" s="299" t="s">
        <v>91</v>
      </c>
      <c r="W220" s="299" t="s">
        <v>91</v>
      </c>
      <c r="X220" s="299" t="s">
        <v>91</v>
      </c>
      <c r="Y220" s="299" t="s">
        <v>91</v>
      </c>
      <c r="Z220" s="299" t="s">
        <v>91</v>
      </c>
      <c r="AA220" s="299" t="s">
        <v>91</v>
      </c>
      <c r="AB220" s="299" t="s">
        <v>91</v>
      </c>
    </row>
    <row r="221" ht="13.5" customHeight="1">
      <c r="A221" s="278">
        <f t="shared" si="4"/>
        <v>204</v>
      </c>
      <c r="B221" s="279" t="s">
        <v>455</v>
      </c>
      <c r="C221" s="279" t="s">
        <v>3195</v>
      </c>
      <c r="D221" s="294" t="str">
        <f>VLOOKUP(B221,'HECVAT - Full | Vendor Response'!A$3:D$319,4,TRUE)</f>
        <v>Via AWS Logs</v>
      </c>
      <c r="E221" s="295" t="s">
        <v>450</v>
      </c>
      <c r="F221" s="295"/>
      <c r="G221" s="295"/>
      <c r="H221" s="300" t="s">
        <v>2315</v>
      </c>
      <c r="I221" s="300" t="s">
        <v>3190</v>
      </c>
      <c r="J221" s="296" t="str">
        <f t="shared" si="12"/>
        <v>TRUE</v>
      </c>
      <c r="K221" s="297">
        <v>1.0</v>
      </c>
      <c r="L221" s="296" t="s">
        <v>2315</v>
      </c>
      <c r="M221" s="298" t="s">
        <v>78</v>
      </c>
      <c r="N221" s="298" t="str">
        <f>VLOOKUP(B221,'HECVAT - Full | Vendor Response'!A:E,3,FALSE)</f>
        <v/>
      </c>
      <c r="O221" s="298" t="str">
        <f>IF(LEN(VLOOKUP(B221,'Analyst Report'!$A:$I,7,FALSE))= 0,"",VLOOKUP(B221,'Analyst Report'!$A:$I,7,FALSE))</f>
        <v/>
      </c>
      <c r="P221" s="298">
        <f t="shared" si="13"/>
        <v>0</v>
      </c>
      <c r="Q221" s="298">
        <v>25.0</v>
      </c>
      <c r="R221" s="298">
        <f>IF(LEN(VLOOKUP(B221,'Analyst Report'!$A$30:$I$287,9,FALSE))=0,VLOOKUP(B221,'Analyst Report'!$A$30:$I$287,8,FALSE),VLOOKUP(B221,'Analyst Report'!$A$30:$I$287,9,FALSE))</f>
        <v>25</v>
      </c>
      <c r="S221" s="298">
        <f t="shared" si="14"/>
        <v>25</v>
      </c>
      <c r="T221" s="298">
        <f t="shared" si="15"/>
        <v>0</v>
      </c>
      <c r="U221" s="299" t="s">
        <v>91</v>
      </c>
      <c r="V221" s="299" t="s">
        <v>91</v>
      </c>
      <c r="W221" s="299" t="s">
        <v>91</v>
      </c>
      <c r="X221" s="299" t="s">
        <v>91</v>
      </c>
      <c r="Y221" s="299" t="s">
        <v>91</v>
      </c>
      <c r="Z221" s="299" t="s">
        <v>91</v>
      </c>
      <c r="AA221" s="299" t="s">
        <v>91</v>
      </c>
      <c r="AB221" s="299" t="s">
        <v>91</v>
      </c>
    </row>
    <row r="222" ht="13.5" customHeight="1">
      <c r="A222" s="278">
        <f t="shared" si="4"/>
        <v>205</v>
      </c>
      <c r="B222" s="279" t="s">
        <v>456</v>
      </c>
      <c r="C222" s="279" t="s">
        <v>3196</v>
      </c>
      <c r="D222" s="294" t="str">
        <f>VLOOKUP(B222,'HECVAT - Full | Vendor Response'!A$3:D$319,4,TRUE)</f>
        <v>Via AWS Logs</v>
      </c>
      <c r="E222" s="295" t="s">
        <v>450</v>
      </c>
      <c r="F222" s="295"/>
      <c r="G222" s="295"/>
      <c r="H222" s="300" t="s">
        <v>2315</v>
      </c>
      <c r="I222" s="300" t="s">
        <v>3190</v>
      </c>
      <c r="J222" s="296" t="str">
        <f t="shared" si="12"/>
        <v>FALSE</v>
      </c>
      <c r="K222" s="297">
        <v>1.0</v>
      </c>
      <c r="L222" s="296" t="s">
        <v>2315</v>
      </c>
      <c r="M222" s="298" t="s">
        <v>78</v>
      </c>
      <c r="N222" s="298" t="str">
        <f>VLOOKUP(B222,'HECVAT - Full | Vendor Response'!A:E,3,FALSE)</f>
        <v/>
      </c>
      <c r="O222" s="298" t="str">
        <f>IF(LEN(VLOOKUP(B222,'Analyst Report'!$A:$I,7,FALSE))= 0,"",VLOOKUP(B222,'Analyst Report'!$A:$I,7,FALSE))</f>
        <v/>
      </c>
      <c r="P222" s="298">
        <f t="shared" si="13"/>
        <v>0</v>
      </c>
      <c r="Q222" s="298">
        <v>20.0</v>
      </c>
      <c r="R222" s="298">
        <f>IF(LEN(VLOOKUP(B222,'Analyst Report'!$A$30:$I$287,9,FALSE))=0,VLOOKUP(B222,'Analyst Report'!$A$30:$I$287,8,FALSE),VLOOKUP(B222,'Analyst Report'!$A$30:$I$287,9,FALSE))</f>
        <v>20</v>
      </c>
      <c r="S222" s="298">
        <f t="shared" si="14"/>
        <v>20</v>
      </c>
      <c r="T222" s="298">
        <f t="shared" si="15"/>
        <v>0</v>
      </c>
      <c r="U222" s="299" t="s">
        <v>91</v>
      </c>
      <c r="V222" s="299" t="s">
        <v>91</v>
      </c>
      <c r="W222" s="299" t="s">
        <v>91</v>
      </c>
      <c r="X222" s="299" t="s">
        <v>91</v>
      </c>
      <c r="Y222" s="299" t="s">
        <v>91</v>
      </c>
      <c r="Z222" s="299" t="s">
        <v>91</v>
      </c>
      <c r="AA222" s="299" t="s">
        <v>91</v>
      </c>
      <c r="AB222" s="299" t="s">
        <v>91</v>
      </c>
    </row>
    <row r="223" ht="13.5" customHeight="1">
      <c r="A223" s="278">
        <f t="shared" si="4"/>
        <v>206</v>
      </c>
      <c r="B223" s="279" t="s">
        <v>457</v>
      </c>
      <c r="C223" s="279" t="s">
        <v>3197</v>
      </c>
      <c r="D223" s="294" t="str">
        <f>VLOOKUP(B223,'HECVAT - Full | Vendor Response'!A$3:D$319,4,TRUE)</f>
        <v>Via AWS Logs</v>
      </c>
      <c r="E223" s="295" t="s">
        <v>450</v>
      </c>
      <c r="F223" s="295"/>
      <c r="G223" s="295"/>
      <c r="H223" s="300" t="s">
        <v>2315</v>
      </c>
      <c r="I223" s="300" t="s">
        <v>3190</v>
      </c>
      <c r="J223" s="296" t="str">
        <f t="shared" si="12"/>
        <v>FALSE</v>
      </c>
      <c r="K223" s="297">
        <v>1.0</v>
      </c>
      <c r="L223" s="296" t="s">
        <v>2315</v>
      </c>
      <c r="M223" s="298" t="s">
        <v>78</v>
      </c>
      <c r="N223" s="298" t="str">
        <f>VLOOKUP(B223,'HECVAT - Full | Vendor Response'!A:E,3,FALSE)</f>
        <v/>
      </c>
      <c r="O223" s="298" t="str">
        <f>IF(LEN(VLOOKUP(B223,'Analyst Report'!$A:$I,7,FALSE))= 0,"",VLOOKUP(B223,'Analyst Report'!$A:$I,7,FALSE))</f>
        <v/>
      </c>
      <c r="P223" s="298">
        <f t="shared" si="13"/>
        <v>0</v>
      </c>
      <c r="Q223" s="298">
        <v>20.0</v>
      </c>
      <c r="R223" s="298">
        <f>IF(LEN(VLOOKUP(B223,'Analyst Report'!$A$30:$I$287,9,FALSE))=0,VLOOKUP(B223,'Analyst Report'!$A$30:$I$287,8,FALSE),VLOOKUP(B223,'Analyst Report'!$A$30:$I$287,9,FALSE))</f>
        <v>20</v>
      </c>
      <c r="S223" s="298">
        <f t="shared" si="14"/>
        <v>20</v>
      </c>
      <c r="T223" s="298">
        <f t="shared" si="15"/>
        <v>0</v>
      </c>
      <c r="U223" s="299" t="s">
        <v>91</v>
      </c>
      <c r="V223" s="299" t="s">
        <v>91</v>
      </c>
      <c r="W223" s="299" t="s">
        <v>91</v>
      </c>
      <c r="X223" s="299" t="s">
        <v>91</v>
      </c>
      <c r="Y223" s="299" t="s">
        <v>91</v>
      </c>
      <c r="Z223" s="299" t="s">
        <v>91</v>
      </c>
      <c r="AA223" s="299" t="s">
        <v>91</v>
      </c>
      <c r="AB223" s="299" t="s">
        <v>91</v>
      </c>
    </row>
    <row r="224" ht="13.5" customHeight="1">
      <c r="A224" s="278">
        <f t="shared" si="4"/>
        <v>207</v>
      </c>
      <c r="B224" s="279" t="s">
        <v>458</v>
      </c>
      <c r="C224" s="279" t="s">
        <v>3198</v>
      </c>
      <c r="D224" s="294" t="str">
        <f>VLOOKUP(B224,'HECVAT - Full | Vendor Response'!A$3:D$319,4,TRUE)</f>
        <v>Via AWS Logs</v>
      </c>
      <c r="E224" s="295" t="s">
        <v>450</v>
      </c>
      <c r="F224" s="295"/>
      <c r="G224" s="295"/>
      <c r="H224" s="300" t="s">
        <v>2315</v>
      </c>
      <c r="I224" s="300" t="s">
        <v>3190</v>
      </c>
      <c r="J224" s="296" t="str">
        <f t="shared" si="12"/>
        <v>FALSE</v>
      </c>
      <c r="K224" s="297">
        <v>1.0</v>
      </c>
      <c r="L224" s="296" t="s">
        <v>2315</v>
      </c>
      <c r="M224" s="298" t="s">
        <v>78</v>
      </c>
      <c r="N224" s="298" t="str">
        <f>VLOOKUP(B224,'HECVAT - Full | Vendor Response'!A:E,3,FALSE)</f>
        <v/>
      </c>
      <c r="O224" s="298" t="str">
        <f>IF(LEN(VLOOKUP(B224,'Analyst Report'!$A:$I,7,FALSE))= 0,"",VLOOKUP(B224,'Analyst Report'!$A:$I,7,FALSE))</f>
        <v/>
      </c>
      <c r="P224" s="298">
        <f t="shared" si="13"/>
        <v>0</v>
      </c>
      <c r="Q224" s="298">
        <v>20.0</v>
      </c>
      <c r="R224" s="298">
        <f>IF(LEN(VLOOKUP(B224,'Analyst Report'!$A$30:$I$287,9,FALSE))=0,VLOOKUP(B224,'Analyst Report'!$A$30:$I$287,8,FALSE),VLOOKUP(B224,'Analyst Report'!$A$30:$I$287,9,FALSE))</f>
        <v>20</v>
      </c>
      <c r="S224" s="298">
        <f t="shared" si="14"/>
        <v>20</v>
      </c>
      <c r="T224" s="298">
        <f t="shared" si="15"/>
        <v>0</v>
      </c>
      <c r="U224" s="299" t="s">
        <v>91</v>
      </c>
      <c r="V224" s="299" t="s">
        <v>91</v>
      </c>
      <c r="W224" s="299" t="s">
        <v>91</v>
      </c>
      <c r="X224" s="299" t="s">
        <v>91</v>
      </c>
      <c r="Y224" s="299" t="s">
        <v>91</v>
      </c>
      <c r="Z224" s="299" t="s">
        <v>91</v>
      </c>
      <c r="AA224" s="299" t="s">
        <v>91</v>
      </c>
      <c r="AB224" s="299" t="s">
        <v>91</v>
      </c>
    </row>
    <row r="225" ht="13.5" customHeight="1">
      <c r="A225" s="278">
        <f t="shared" si="4"/>
        <v>208</v>
      </c>
      <c r="B225" s="279" t="s">
        <v>459</v>
      </c>
      <c r="C225" s="279" t="s">
        <v>3199</v>
      </c>
      <c r="D225" s="294" t="str">
        <f>VLOOKUP(B225,'HECVAT - Full | Vendor Response'!A$3:D$319,4,TRUE)</f>
        <v>Via AWS Logs</v>
      </c>
      <c r="E225" s="295" t="s">
        <v>450</v>
      </c>
      <c r="F225" s="295"/>
      <c r="G225" s="295"/>
      <c r="H225" s="300" t="s">
        <v>2315</v>
      </c>
      <c r="I225" s="300" t="s">
        <v>3190</v>
      </c>
      <c r="J225" s="296" t="str">
        <f t="shared" si="12"/>
        <v>FALSE</v>
      </c>
      <c r="K225" s="297">
        <v>1.0</v>
      </c>
      <c r="L225" s="296" t="s">
        <v>2315</v>
      </c>
      <c r="M225" s="298" t="s">
        <v>78</v>
      </c>
      <c r="N225" s="298" t="str">
        <f>VLOOKUP(B225,'HECVAT - Full | Vendor Response'!A:E,3,FALSE)</f>
        <v/>
      </c>
      <c r="O225" s="298" t="str">
        <f>IF(LEN(VLOOKUP(B225,'Analyst Report'!$A:$I,7,FALSE))= 0,"",VLOOKUP(B225,'Analyst Report'!$A:$I,7,FALSE))</f>
        <v/>
      </c>
      <c r="P225" s="298">
        <f t="shared" si="13"/>
        <v>0</v>
      </c>
      <c r="Q225" s="298">
        <v>20.0</v>
      </c>
      <c r="R225" s="298">
        <f>IF(LEN(VLOOKUP(B225,'Analyst Report'!$A$30:$I$287,9,FALSE))=0,VLOOKUP(B225,'Analyst Report'!$A$30:$I$287,8,FALSE),VLOOKUP(B225,'Analyst Report'!$A$30:$I$287,9,FALSE))</f>
        <v>20</v>
      </c>
      <c r="S225" s="298">
        <f t="shared" si="14"/>
        <v>20</v>
      </c>
      <c r="T225" s="298">
        <f t="shared" si="15"/>
        <v>0</v>
      </c>
      <c r="U225" s="299" t="s">
        <v>91</v>
      </c>
      <c r="V225" s="299" t="s">
        <v>91</v>
      </c>
      <c r="W225" s="299" t="s">
        <v>91</v>
      </c>
      <c r="X225" s="299" t="s">
        <v>91</v>
      </c>
      <c r="Y225" s="299" t="s">
        <v>91</v>
      </c>
      <c r="Z225" s="299" t="s">
        <v>91</v>
      </c>
      <c r="AA225" s="299" t="s">
        <v>91</v>
      </c>
      <c r="AB225" s="299" t="s">
        <v>91</v>
      </c>
    </row>
    <row r="226" ht="13.5" customHeight="1">
      <c r="A226" s="278">
        <f t="shared" si="4"/>
        <v>209</v>
      </c>
      <c r="B226" s="279" t="s">
        <v>460</v>
      </c>
      <c r="C226" s="279" t="s">
        <v>3200</v>
      </c>
      <c r="D226" s="294" t="str">
        <f>VLOOKUP(B226,'HECVAT - Full | Vendor Response'!A$3:D$319,4,TRUE)</f>
        <v>Via AWS Logs</v>
      </c>
      <c r="E226" s="295" t="s">
        <v>450</v>
      </c>
      <c r="F226" s="295"/>
      <c r="G226" s="295"/>
      <c r="H226" s="300" t="s">
        <v>2315</v>
      </c>
      <c r="I226" s="300" t="s">
        <v>3190</v>
      </c>
      <c r="J226" s="296" t="str">
        <f t="shared" si="12"/>
        <v>FALSE</v>
      </c>
      <c r="K226" s="297">
        <v>1.0</v>
      </c>
      <c r="L226" s="296" t="s">
        <v>2315</v>
      </c>
      <c r="M226" s="298" t="s">
        <v>78</v>
      </c>
      <c r="N226" s="298" t="str">
        <f>VLOOKUP(B226,'HECVAT - Full | Vendor Response'!A:E,3,FALSE)</f>
        <v/>
      </c>
      <c r="O226" s="298" t="str">
        <f>IF(LEN(VLOOKUP(B226,'Analyst Report'!$A:$I,7,FALSE))= 0,"",VLOOKUP(B226,'Analyst Report'!$A:$I,7,FALSE))</f>
        <v/>
      </c>
      <c r="P226" s="298">
        <f t="shared" si="13"/>
        <v>0</v>
      </c>
      <c r="Q226" s="298">
        <v>20.0</v>
      </c>
      <c r="R226" s="298">
        <f>IF(LEN(VLOOKUP(B226,'Analyst Report'!$A$30:$I$287,9,FALSE))=0,VLOOKUP(B226,'Analyst Report'!$A$30:$I$287,8,FALSE),VLOOKUP(B226,'Analyst Report'!$A$30:$I$287,9,FALSE))</f>
        <v>20</v>
      </c>
      <c r="S226" s="298">
        <f t="shared" si="14"/>
        <v>20</v>
      </c>
      <c r="T226" s="298">
        <f t="shared" si="15"/>
        <v>0</v>
      </c>
      <c r="U226" s="299" t="s">
        <v>91</v>
      </c>
      <c r="V226" s="299" t="s">
        <v>91</v>
      </c>
      <c r="W226" s="299" t="s">
        <v>91</v>
      </c>
      <c r="X226" s="299" t="s">
        <v>91</v>
      </c>
      <c r="Y226" s="299" t="s">
        <v>91</v>
      </c>
      <c r="Z226" s="299" t="s">
        <v>91</v>
      </c>
      <c r="AA226" s="299" t="s">
        <v>91</v>
      </c>
      <c r="AB226" s="299" t="s">
        <v>91</v>
      </c>
    </row>
    <row r="227" ht="13.5" customHeight="1">
      <c r="A227" s="278">
        <f t="shared" si="4"/>
        <v>210</v>
      </c>
      <c r="B227" s="279" t="s">
        <v>461</v>
      </c>
      <c r="C227" s="279" t="s">
        <v>3201</v>
      </c>
      <c r="D227" s="294" t="str">
        <f>VLOOKUP(B227,'HECVAT - Full | Vendor Response'!A$3:D$319,4,TRUE)</f>
        <v>Via AWS Logs</v>
      </c>
      <c r="E227" s="295" t="s">
        <v>450</v>
      </c>
      <c r="F227" s="295"/>
      <c r="G227" s="295"/>
      <c r="H227" s="300" t="s">
        <v>2315</v>
      </c>
      <c r="I227" s="300" t="s">
        <v>3190</v>
      </c>
      <c r="J227" s="296" t="str">
        <f t="shared" si="12"/>
        <v>FALSE</v>
      </c>
      <c r="K227" s="297">
        <v>1.0</v>
      </c>
      <c r="L227" s="296" t="s">
        <v>2315</v>
      </c>
      <c r="M227" s="298" t="s">
        <v>76</v>
      </c>
      <c r="N227" s="298" t="str">
        <f>VLOOKUP(B227,'HECVAT - Full | Vendor Response'!A:E,3,FALSE)</f>
        <v/>
      </c>
      <c r="O227" s="298" t="str">
        <f>IF(LEN(VLOOKUP(B227,'Analyst Report'!$A:$I,7,FALSE))= 0,"",VLOOKUP(B227,'Analyst Report'!$A:$I,7,FALSE))</f>
        <v/>
      </c>
      <c r="P227" s="298">
        <f t="shared" si="13"/>
        <v>0</v>
      </c>
      <c r="Q227" s="298">
        <v>20.0</v>
      </c>
      <c r="R227" s="298">
        <f>IF(LEN(VLOOKUP(B227,'Analyst Report'!$A$30:$I$287,9,FALSE))=0,VLOOKUP(B227,'Analyst Report'!$A$30:$I$287,8,FALSE),VLOOKUP(B227,'Analyst Report'!$A$30:$I$287,9,FALSE))</f>
        <v>20</v>
      </c>
      <c r="S227" s="298">
        <f t="shared" si="14"/>
        <v>20</v>
      </c>
      <c r="T227" s="298">
        <f t="shared" si="15"/>
        <v>0</v>
      </c>
      <c r="U227" s="299" t="s">
        <v>91</v>
      </c>
      <c r="V227" s="299" t="s">
        <v>91</v>
      </c>
      <c r="W227" s="299" t="s">
        <v>91</v>
      </c>
      <c r="X227" s="299" t="s">
        <v>91</v>
      </c>
      <c r="Y227" s="299" t="s">
        <v>91</v>
      </c>
      <c r="Z227" s="299" t="s">
        <v>91</v>
      </c>
      <c r="AA227" s="299" t="s">
        <v>91</v>
      </c>
      <c r="AB227" s="299" t="s">
        <v>91</v>
      </c>
    </row>
    <row r="228" ht="13.5" customHeight="1">
      <c r="A228" s="278">
        <f t="shared" si="4"/>
        <v>211</v>
      </c>
      <c r="B228" s="279" t="s">
        <v>462</v>
      </c>
      <c r="C228" s="279" t="s">
        <v>3202</v>
      </c>
      <c r="D228" s="294" t="str">
        <f>VLOOKUP(B228,'HECVAT - Full | Vendor Response'!A$3:D$319,4,TRUE)</f>
        <v>Via AWS Logs</v>
      </c>
      <c r="E228" s="295" t="s">
        <v>450</v>
      </c>
      <c r="F228" s="295"/>
      <c r="G228" s="295"/>
      <c r="H228" s="300" t="s">
        <v>2315</v>
      </c>
      <c r="I228" s="300" t="s">
        <v>3190</v>
      </c>
      <c r="J228" s="296" t="str">
        <f t="shared" si="12"/>
        <v>FALSE</v>
      </c>
      <c r="K228" s="297">
        <v>1.0</v>
      </c>
      <c r="L228" s="296" t="s">
        <v>2315</v>
      </c>
      <c r="M228" s="298" t="s">
        <v>78</v>
      </c>
      <c r="N228" s="298" t="str">
        <f>VLOOKUP(B228,'HECVAT - Full | Vendor Response'!A:E,3,FALSE)</f>
        <v/>
      </c>
      <c r="O228" s="298" t="str">
        <f>IF(LEN(VLOOKUP(B228,'Analyst Report'!$A:$I,7,FALSE))= 0,"",VLOOKUP(B228,'Analyst Report'!$A:$I,7,FALSE))</f>
        <v/>
      </c>
      <c r="P228" s="298">
        <f t="shared" si="13"/>
        <v>0</v>
      </c>
      <c r="Q228" s="298">
        <v>20.0</v>
      </c>
      <c r="R228" s="298">
        <f>IF(LEN(VLOOKUP(B228,'Analyst Report'!$A$30:$I$287,9,FALSE))=0,VLOOKUP(B228,'Analyst Report'!$A$30:$I$287,8,FALSE),VLOOKUP(B228,'Analyst Report'!$A$30:$I$287,9,FALSE))</f>
        <v>20</v>
      </c>
      <c r="S228" s="298">
        <f t="shared" si="14"/>
        <v>20</v>
      </c>
      <c r="T228" s="298">
        <f t="shared" si="15"/>
        <v>0</v>
      </c>
      <c r="U228" s="299" t="s">
        <v>91</v>
      </c>
      <c r="V228" s="299" t="s">
        <v>91</v>
      </c>
      <c r="W228" s="299" t="s">
        <v>91</v>
      </c>
      <c r="X228" s="299" t="s">
        <v>91</v>
      </c>
      <c r="Y228" s="299" t="s">
        <v>91</v>
      </c>
      <c r="Z228" s="299" t="s">
        <v>91</v>
      </c>
      <c r="AA228" s="299" t="s">
        <v>91</v>
      </c>
      <c r="AB228" s="299" t="s">
        <v>91</v>
      </c>
    </row>
    <row r="229" ht="13.5" customHeight="1">
      <c r="A229" s="278">
        <f t="shared" si="4"/>
        <v>212</v>
      </c>
      <c r="B229" s="279" t="s">
        <v>463</v>
      </c>
      <c r="C229" s="279" t="s">
        <v>3203</v>
      </c>
      <c r="D229" s="294" t="str">
        <f>VLOOKUP(B229,'HECVAT - Full | Vendor Response'!A$3:D$319,4,TRUE)</f>
        <v>Via AWS Logs</v>
      </c>
      <c r="E229" s="295" t="s">
        <v>450</v>
      </c>
      <c r="F229" s="295"/>
      <c r="G229" s="295"/>
      <c r="H229" s="300" t="s">
        <v>2315</v>
      </c>
      <c r="I229" s="300" t="s">
        <v>3190</v>
      </c>
      <c r="J229" s="296" t="str">
        <f t="shared" si="12"/>
        <v>FALSE</v>
      </c>
      <c r="K229" s="297">
        <v>1.0</v>
      </c>
      <c r="L229" s="296" t="s">
        <v>2315</v>
      </c>
      <c r="M229" s="298" t="s">
        <v>78</v>
      </c>
      <c r="N229" s="298" t="str">
        <f>VLOOKUP(B229,'HECVAT - Full | Vendor Response'!A:E,3,FALSE)</f>
        <v/>
      </c>
      <c r="O229" s="298" t="str">
        <f>IF(LEN(VLOOKUP(B229,'Analyst Report'!$A:$I,7,FALSE))= 0,"",VLOOKUP(B229,'Analyst Report'!$A:$I,7,FALSE))</f>
        <v/>
      </c>
      <c r="P229" s="298">
        <f t="shared" si="13"/>
        <v>0</v>
      </c>
      <c r="Q229" s="298">
        <v>20.0</v>
      </c>
      <c r="R229" s="298">
        <f>IF(LEN(VLOOKUP(B229,'Analyst Report'!$A$30:$I$287,9,FALSE))=0,VLOOKUP(B229,'Analyst Report'!$A$30:$I$287,8,FALSE),VLOOKUP(B229,'Analyst Report'!$A$30:$I$287,9,FALSE))</f>
        <v>20</v>
      </c>
      <c r="S229" s="298">
        <f t="shared" si="14"/>
        <v>20</v>
      </c>
      <c r="T229" s="298">
        <f t="shared" si="15"/>
        <v>0</v>
      </c>
      <c r="U229" s="299" t="s">
        <v>91</v>
      </c>
      <c r="V229" s="299" t="s">
        <v>91</v>
      </c>
      <c r="W229" s="299" t="s">
        <v>91</v>
      </c>
      <c r="X229" s="299" t="s">
        <v>91</v>
      </c>
      <c r="Y229" s="299" t="s">
        <v>91</v>
      </c>
      <c r="Z229" s="299" t="s">
        <v>91</v>
      </c>
      <c r="AA229" s="299" t="s">
        <v>91</v>
      </c>
      <c r="AB229" s="299" t="s">
        <v>91</v>
      </c>
    </row>
    <row r="230" ht="13.5" customHeight="1">
      <c r="A230" s="278">
        <f t="shared" si="4"/>
        <v>213</v>
      </c>
      <c r="B230" s="279" t="s">
        <v>464</v>
      </c>
      <c r="C230" s="279" t="s">
        <v>3204</v>
      </c>
      <c r="D230" s="294" t="str">
        <f>VLOOKUP(B230,'HECVAT - Full | Vendor Response'!A$3:D$319,4,TRUE)</f>
        <v>Via AWS Logs</v>
      </c>
      <c r="E230" s="295" t="s">
        <v>450</v>
      </c>
      <c r="F230" s="295"/>
      <c r="G230" s="295"/>
      <c r="H230" s="300" t="s">
        <v>2315</v>
      </c>
      <c r="I230" s="300" t="s">
        <v>3190</v>
      </c>
      <c r="J230" s="296" t="str">
        <f t="shared" si="12"/>
        <v>FALSE</v>
      </c>
      <c r="K230" s="297">
        <v>1.0</v>
      </c>
      <c r="L230" s="296" t="s">
        <v>2315</v>
      </c>
      <c r="M230" s="298" t="s">
        <v>78</v>
      </c>
      <c r="N230" s="298" t="str">
        <f>VLOOKUP(B230,'HECVAT - Full | Vendor Response'!A:E,3,FALSE)</f>
        <v/>
      </c>
      <c r="O230" s="298" t="str">
        <f>IF(LEN(VLOOKUP(B230,'Analyst Report'!$A:$I,7,FALSE))= 0,"",VLOOKUP(B230,'Analyst Report'!$A:$I,7,FALSE))</f>
        <v/>
      </c>
      <c r="P230" s="298">
        <f t="shared" si="13"/>
        <v>0</v>
      </c>
      <c r="Q230" s="298">
        <v>20.0</v>
      </c>
      <c r="R230" s="298">
        <f>IF(LEN(VLOOKUP(B230,'Analyst Report'!$A$30:$I$287,9,FALSE))=0,VLOOKUP(B230,'Analyst Report'!$A$30:$I$287,8,FALSE),VLOOKUP(B230,'Analyst Report'!$A$30:$I$287,9,FALSE))</f>
        <v>20</v>
      </c>
      <c r="S230" s="298">
        <f t="shared" si="14"/>
        <v>20</v>
      </c>
      <c r="T230" s="298">
        <f t="shared" si="15"/>
        <v>0</v>
      </c>
      <c r="U230" s="299" t="s">
        <v>91</v>
      </c>
      <c r="V230" s="299" t="s">
        <v>91</v>
      </c>
      <c r="W230" s="299" t="s">
        <v>91</v>
      </c>
      <c r="X230" s="299" t="s">
        <v>91</v>
      </c>
      <c r="Y230" s="299" t="s">
        <v>91</v>
      </c>
      <c r="Z230" s="299" t="s">
        <v>91</v>
      </c>
      <c r="AA230" s="299" t="s">
        <v>91</v>
      </c>
      <c r="AB230" s="299" t="s">
        <v>91</v>
      </c>
    </row>
    <row r="231" ht="13.5" customHeight="1">
      <c r="A231" s="278">
        <f t="shared" si="4"/>
        <v>214</v>
      </c>
      <c r="B231" s="279" t="s">
        <v>465</v>
      </c>
      <c r="C231" s="279" t="s">
        <v>3205</v>
      </c>
      <c r="D231" s="294" t="str">
        <f>VLOOKUP(B231,'HECVAT - Full | Vendor Response'!A$3:D$319,4,TRUE)</f>
        <v>Via AWS Logs</v>
      </c>
      <c r="E231" s="295" t="s">
        <v>450</v>
      </c>
      <c r="F231" s="295"/>
      <c r="G231" s="295"/>
      <c r="H231" s="300" t="s">
        <v>2315</v>
      </c>
      <c r="I231" s="300" t="s">
        <v>3190</v>
      </c>
      <c r="J231" s="296" t="str">
        <f t="shared" si="12"/>
        <v>FALSE</v>
      </c>
      <c r="K231" s="297">
        <v>1.0</v>
      </c>
      <c r="L231" s="296" t="s">
        <v>2315</v>
      </c>
      <c r="M231" s="298" t="s">
        <v>76</v>
      </c>
      <c r="N231" s="298" t="str">
        <f>VLOOKUP(B231,'HECVAT - Full | Vendor Response'!A:E,3,FALSE)</f>
        <v/>
      </c>
      <c r="O231" s="298" t="str">
        <f>IF(LEN(VLOOKUP(B231,'Analyst Report'!$A:$I,7,FALSE))= 0,"",VLOOKUP(B231,'Analyst Report'!$A:$I,7,FALSE))</f>
        <v/>
      </c>
      <c r="P231" s="298">
        <f t="shared" si="13"/>
        <v>0</v>
      </c>
      <c r="Q231" s="298">
        <v>20.0</v>
      </c>
      <c r="R231" s="298">
        <f>IF(LEN(VLOOKUP(B231,'Analyst Report'!$A$30:$I$287,9,FALSE))=0,VLOOKUP(B231,'Analyst Report'!$A$30:$I$287,8,FALSE),VLOOKUP(B231,'Analyst Report'!$A$30:$I$287,9,FALSE))</f>
        <v>20</v>
      </c>
      <c r="S231" s="298">
        <f t="shared" si="14"/>
        <v>20</v>
      </c>
      <c r="T231" s="298">
        <f t="shared" si="15"/>
        <v>0</v>
      </c>
      <c r="U231" s="299" t="s">
        <v>91</v>
      </c>
      <c r="V231" s="299" t="s">
        <v>91</v>
      </c>
      <c r="W231" s="299" t="s">
        <v>91</v>
      </c>
      <c r="X231" s="299" t="s">
        <v>91</v>
      </c>
      <c r="Y231" s="299" t="s">
        <v>91</v>
      </c>
      <c r="Z231" s="299" t="s">
        <v>91</v>
      </c>
      <c r="AA231" s="299" t="s">
        <v>91</v>
      </c>
      <c r="AB231" s="299" t="s">
        <v>91</v>
      </c>
    </row>
    <row r="232" ht="13.5" customHeight="1">
      <c r="A232" s="278">
        <f t="shared" si="4"/>
        <v>215</v>
      </c>
      <c r="B232" s="279" t="s">
        <v>466</v>
      </c>
      <c r="C232" s="279" t="s">
        <v>3206</v>
      </c>
      <c r="D232" s="294" t="str">
        <f>VLOOKUP(B232,'HECVAT - Full | Vendor Response'!A$3:D$319,4,TRUE)</f>
        <v>Via AWS Logs</v>
      </c>
      <c r="E232" s="295" t="s">
        <v>450</v>
      </c>
      <c r="F232" s="295"/>
      <c r="G232" s="295"/>
      <c r="H232" s="300" t="s">
        <v>2315</v>
      </c>
      <c r="I232" s="300" t="s">
        <v>3190</v>
      </c>
      <c r="J232" s="296" t="str">
        <f t="shared" si="12"/>
        <v>FALSE</v>
      </c>
      <c r="K232" s="297">
        <v>1.0</v>
      </c>
      <c r="L232" s="296" t="s">
        <v>2315</v>
      </c>
      <c r="M232" s="298" t="s">
        <v>78</v>
      </c>
      <c r="N232" s="298" t="str">
        <f>VLOOKUP(B232,'HECVAT - Full | Vendor Response'!A:E,3,FALSE)</f>
        <v/>
      </c>
      <c r="O232" s="298" t="str">
        <f>IF(LEN(VLOOKUP(B232,'Analyst Report'!$A:$I,7,FALSE))= 0,"",VLOOKUP(B232,'Analyst Report'!$A:$I,7,FALSE))</f>
        <v/>
      </c>
      <c r="P232" s="298">
        <f t="shared" si="13"/>
        <v>0</v>
      </c>
      <c r="Q232" s="298">
        <v>20.0</v>
      </c>
      <c r="R232" s="298">
        <f>IF(LEN(VLOOKUP(B232,'Analyst Report'!$A$30:$I$287,9,FALSE))=0,VLOOKUP(B232,'Analyst Report'!$A$30:$I$287,8,FALSE),VLOOKUP(B232,'Analyst Report'!$A$30:$I$287,9,FALSE))</f>
        <v>20</v>
      </c>
      <c r="S232" s="298">
        <f t="shared" si="14"/>
        <v>20</v>
      </c>
      <c r="T232" s="298">
        <f t="shared" si="15"/>
        <v>0</v>
      </c>
      <c r="U232" s="299" t="s">
        <v>91</v>
      </c>
      <c r="V232" s="299" t="s">
        <v>91</v>
      </c>
      <c r="W232" s="299" t="s">
        <v>91</v>
      </c>
      <c r="X232" s="299" t="s">
        <v>91</v>
      </c>
      <c r="Y232" s="299" t="s">
        <v>91</v>
      </c>
      <c r="Z232" s="299" t="s">
        <v>91</v>
      </c>
      <c r="AA232" s="299" t="s">
        <v>91</v>
      </c>
      <c r="AB232" s="299" t="s">
        <v>91</v>
      </c>
    </row>
    <row r="233" ht="13.5" customHeight="1">
      <c r="A233" s="278">
        <f t="shared" si="4"/>
        <v>216</v>
      </c>
      <c r="B233" s="279" t="s">
        <v>467</v>
      </c>
      <c r="C233" s="279" t="s">
        <v>3207</v>
      </c>
      <c r="D233" s="294" t="str">
        <f>VLOOKUP(B233,'HECVAT - Full | Vendor Response'!A$3:D$319,4,TRUE)</f>
        <v>Via AWS Logs</v>
      </c>
      <c r="E233" s="295" t="s">
        <v>450</v>
      </c>
      <c r="F233" s="295"/>
      <c r="G233" s="295"/>
      <c r="H233" s="300" t="s">
        <v>2315</v>
      </c>
      <c r="I233" s="300" t="s">
        <v>3190</v>
      </c>
      <c r="J233" s="296" t="str">
        <f t="shared" si="12"/>
        <v>FALSE</v>
      </c>
      <c r="K233" s="297">
        <v>1.0</v>
      </c>
      <c r="L233" s="296" t="s">
        <v>2315</v>
      </c>
      <c r="M233" s="298" t="s">
        <v>78</v>
      </c>
      <c r="N233" s="298" t="str">
        <f>VLOOKUP(B233,'HECVAT - Full | Vendor Response'!A:E,3,FALSE)</f>
        <v/>
      </c>
      <c r="O233" s="298" t="str">
        <f>IF(LEN(VLOOKUP(B233,'Analyst Report'!$A:$I,7,FALSE))= 0,"",VLOOKUP(B233,'Analyst Report'!$A:$I,7,FALSE))</f>
        <v/>
      </c>
      <c r="P233" s="298">
        <f t="shared" si="13"/>
        <v>0</v>
      </c>
      <c r="Q233" s="298">
        <v>20.0</v>
      </c>
      <c r="R233" s="298">
        <f>IF(LEN(VLOOKUP(B233,'Analyst Report'!$A$30:$I$287,9,FALSE))=0,VLOOKUP(B233,'Analyst Report'!$A$30:$I$287,8,FALSE),VLOOKUP(B233,'Analyst Report'!$A$30:$I$287,9,FALSE))</f>
        <v>20</v>
      </c>
      <c r="S233" s="298">
        <f t="shared" si="14"/>
        <v>20</v>
      </c>
      <c r="T233" s="298">
        <f t="shared" si="15"/>
        <v>0</v>
      </c>
      <c r="U233" s="299" t="s">
        <v>91</v>
      </c>
      <c r="V233" s="299" t="s">
        <v>91</v>
      </c>
      <c r="W233" s="299" t="s">
        <v>91</v>
      </c>
      <c r="X233" s="299" t="s">
        <v>91</v>
      </c>
      <c r="Y233" s="299" t="s">
        <v>91</v>
      </c>
      <c r="Z233" s="299" t="s">
        <v>91</v>
      </c>
      <c r="AA233" s="299" t="s">
        <v>91</v>
      </c>
      <c r="AB233" s="299" t="s">
        <v>91</v>
      </c>
    </row>
    <row r="234" ht="13.5" customHeight="1">
      <c r="A234" s="278">
        <f t="shared" si="4"/>
        <v>217</v>
      </c>
      <c r="B234" s="279" t="s">
        <v>468</v>
      </c>
      <c r="C234" s="279" t="s">
        <v>3208</v>
      </c>
      <c r="D234" s="294" t="str">
        <f>VLOOKUP(B234,'HECVAT - Full | Vendor Response'!A$3:D$319,4,TRUE)</f>
        <v>Via AWS Logs</v>
      </c>
      <c r="E234" s="295" t="s">
        <v>450</v>
      </c>
      <c r="F234" s="295"/>
      <c r="G234" s="295"/>
      <c r="H234" s="300" t="s">
        <v>2315</v>
      </c>
      <c r="I234" s="300" t="s">
        <v>3190</v>
      </c>
      <c r="J234" s="296" t="str">
        <f t="shared" si="12"/>
        <v>FALSE</v>
      </c>
      <c r="K234" s="297">
        <v>1.0</v>
      </c>
      <c r="L234" s="296" t="s">
        <v>2315</v>
      </c>
      <c r="M234" s="298" t="s">
        <v>78</v>
      </c>
      <c r="N234" s="298" t="str">
        <f>VLOOKUP(B234,'HECVAT - Full | Vendor Response'!A:E,3,FALSE)</f>
        <v/>
      </c>
      <c r="O234" s="298" t="str">
        <f>IF(LEN(VLOOKUP(B234,'Analyst Report'!$A:$I,7,FALSE))= 0,"",VLOOKUP(B234,'Analyst Report'!$A:$I,7,FALSE))</f>
        <v/>
      </c>
      <c r="P234" s="298">
        <f t="shared" si="13"/>
        <v>0</v>
      </c>
      <c r="Q234" s="298">
        <v>20.0</v>
      </c>
      <c r="R234" s="298">
        <f>IF(LEN(VLOOKUP(B234,'Analyst Report'!$A$30:$I$287,9,FALSE))=0,VLOOKUP(B234,'Analyst Report'!$A$30:$I$287,8,FALSE),VLOOKUP(B234,'Analyst Report'!$A$30:$I$287,9,FALSE))</f>
        <v>20</v>
      </c>
      <c r="S234" s="298">
        <f t="shared" si="14"/>
        <v>20</v>
      </c>
      <c r="T234" s="298">
        <f t="shared" si="15"/>
        <v>0</v>
      </c>
      <c r="U234" s="299" t="s">
        <v>91</v>
      </c>
      <c r="V234" s="299" t="s">
        <v>91</v>
      </c>
      <c r="W234" s="299" t="s">
        <v>91</v>
      </c>
      <c r="X234" s="299" t="s">
        <v>91</v>
      </c>
      <c r="Y234" s="299" t="s">
        <v>91</v>
      </c>
      <c r="Z234" s="299" t="s">
        <v>91</v>
      </c>
      <c r="AA234" s="299" t="s">
        <v>91</v>
      </c>
      <c r="AB234" s="299" t="s">
        <v>91</v>
      </c>
    </row>
    <row r="235" ht="13.5" customHeight="1">
      <c r="A235" s="278">
        <f t="shared" si="4"/>
        <v>218</v>
      </c>
      <c r="B235" s="279" t="s">
        <v>469</v>
      </c>
      <c r="C235" s="279" t="s">
        <v>3209</v>
      </c>
      <c r="D235" s="294" t="str">
        <f>VLOOKUP(B235,'HECVAT - Full | Vendor Response'!A$3:D$319,4,TRUE)</f>
        <v>Via AWS Logs</v>
      </c>
      <c r="E235" s="295" t="s">
        <v>450</v>
      </c>
      <c r="F235" s="295"/>
      <c r="G235" s="295"/>
      <c r="H235" s="300" t="s">
        <v>2315</v>
      </c>
      <c r="I235" s="300" t="s">
        <v>3190</v>
      </c>
      <c r="J235" s="296" t="str">
        <f t="shared" si="12"/>
        <v>FALSE</v>
      </c>
      <c r="K235" s="297">
        <v>1.0</v>
      </c>
      <c r="L235" s="296" t="s">
        <v>2315</v>
      </c>
      <c r="M235" s="298" t="s">
        <v>78</v>
      </c>
      <c r="N235" s="298" t="str">
        <f>VLOOKUP(B235,'HECVAT - Full | Vendor Response'!A:E,3,FALSE)</f>
        <v/>
      </c>
      <c r="O235" s="298" t="str">
        <f>IF(LEN(VLOOKUP(B235,'Analyst Report'!$A:$I,7,FALSE))= 0,"",VLOOKUP(B235,'Analyst Report'!$A:$I,7,FALSE))</f>
        <v/>
      </c>
      <c r="P235" s="298">
        <f t="shared" si="13"/>
        <v>0</v>
      </c>
      <c r="Q235" s="298">
        <v>20.0</v>
      </c>
      <c r="R235" s="298">
        <f>IF(LEN(VLOOKUP(B235,'Analyst Report'!$A$30:$I$287,9,FALSE))=0,VLOOKUP(B235,'Analyst Report'!$A$30:$I$287,8,FALSE),VLOOKUP(B235,'Analyst Report'!$A$30:$I$287,9,FALSE))</f>
        <v>20</v>
      </c>
      <c r="S235" s="298">
        <f t="shared" si="14"/>
        <v>20</v>
      </c>
      <c r="T235" s="298">
        <f t="shared" si="15"/>
        <v>0</v>
      </c>
      <c r="U235" s="299" t="s">
        <v>91</v>
      </c>
      <c r="V235" s="299" t="s">
        <v>91</v>
      </c>
      <c r="W235" s="299" t="s">
        <v>91</v>
      </c>
      <c r="X235" s="299" t="s">
        <v>91</v>
      </c>
      <c r="Y235" s="299" t="s">
        <v>91</v>
      </c>
      <c r="Z235" s="299" t="s">
        <v>91</v>
      </c>
      <c r="AA235" s="299" t="s">
        <v>91</v>
      </c>
      <c r="AB235" s="299" t="s">
        <v>91</v>
      </c>
    </row>
    <row r="236" ht="13.5" customHeight="1">
      <c r="A236" s="278">
        <f t="shared" si="4"/>
        <v>219</v>
      </c>
      <c r="B236" s="279" t="s">
        <v>470</v>
      </c>
      <c r="C236" s="279" t="s">
        <v>3210</v>
      </c>
      <c r="D236" s="294" t="str">
        <f>VLOOKUP(B236,'HECVAT - Full | Vendor Response'!A$3:D$319,4,TRUE)</f>
        <v>Via AWS Logs</v>
      </c>
      <c r="E236" s="295" t="s">
        <v>450</v>
      </c>
      <c r="F236" s="295"/>
      <c r="G236" s="295"/>
      <c r="H236" s="300" t="s">
        <v>2315</v>
      </c>
      <c r="I236" s="300" t="s">
        <v>3190</v>
      </c>
      <c r="J236" s="296" t="str">
        <f t="shared" si="12"/>
        <v>FALSE</v>
      </c>
      <c r="K236" s="297">
        <v>1.0</v>
      </c>
      <c r="L236" s="296" t="s">
        <v>2315</v>
      </c>
      <c r="M236" s="298" t="s">
        <v>78</v>
      </c>
      <c r="N236" s="298" t="str">
        <f>VLOOKUP(B236,'HECVAT - Full | Vendor Response'!A:E,3,FALSE)</f>
        <v/>
      </c>
      <c r="O236" s="298" t="str">
        <f>IF(LEN(VLOOKUP(B236,'Analyst Report'!$A:$I,7,FALSE))= 0,"",VLOOKUP(B236,'Analyst Report'!$A:$I,7,FALSE))</f>
        <v/>
      </c>
      <c r="P236" s="298">
        <f t="shared" si="13"/>
        <v>0</v>
      </c>
      <c r="Q236" s="298">
        <v>20.0</v>
      </c>
      <c r="R236" s="298">
        <f>IF(LEN(VLOOKUP(B236,'Analyst Report'!$A$30:$I$287,9,FALSE))=0,VLOOKUP(B236,'Analyst Report'!$A$30:$I$287,8,FALSE),VLOOKUP(B236,'Analyst Report'!$A$30:$I$287,9,FALSE))</f>
        <v>20</v>
      </c>
      <c r="S236" s="298">
        <f t="shared" si="14"/>
        <v>20</v>
      </c>
      <c r="T236" s="298">
        <f t="shared" si="15"/>
        <v>0</v>
      </c>
      <c r="U236" s="299" t="s">
        <v>91</v>
      </c>
      <c r="V236" s="299" t="s">
        <v>91</v>
      </c>
      <c r="W236" s="299" t="s">
        <v>91</v>
      </c>
      <c r="X236" s="299" t="s">
        <v>91</v>
      </c>
      <c r="Y236" s="299" t="s">
        <v>91</v>
      </c>
      <c r="Z236" s="299" t="s">
        <v>91</v>
      </c>
      <c r="AA236" s="299" t="s">
        <v>91</v>
      </c>
      <c r="AB236" s="299" t="s">
        <v>91</v>
      </c>
    </row>
    <row r="237" ht="13.5" customHeight="1">
      <c r="A237" s="278">
        <f t="shared" si="4"/>
        <v>220</v>
      </c>
      <c r="B237" s="279" t="s">
        <v>471</v>
      </c>
      <c r="C237" s="279" t="s">
        <v>3211</v>
      </c>
      <c r="D237" s="294" t="str">
        <f>VLOOKUP(B237,'HECVAT - Full | Vendor Response'!A$3:D$319,4,TRUE)</f>
        <v>Via AWS Logs</v>
      </c>
      <c r="E237" s="295" t="s">
        <v>450</v>
      </c>
      <c r="F237" s="295"/>
      <c r="G237" s="295"/>
      <c r="H237" s="300" t="s">
        <v>2315</v>
      </c>
      <c r="I237" s="300" t="s">
        <v>3190</v>
      </c>
      <c r="J237" s="296" t="str">
        <f t="shared" si="12"/>
        <v>FALSE</v>
      </c>
      <c r="K237" s="297">
        <v>1.0</v>
      </c>
      <c r="L237" s="296" t="s">
        <v>2315</v>
      </c>
      <c r="M237" s="298" t="s">
        <v>78</v>
      </c>
      <c r="N237" s="298" t="str">
        <f>VLOOKUP(B237,'HECVAT - Full | Vendor Response'!A:E,3,FALSE)</f>
        <v/>
      </c>
      <c r="O237" s="298" t="str">
        <f>IF(LEN(VLOOKUP(B237,'Analyst Report'!$A:$I,7,FALSE))= 0,"",VLOOKUP(B237,'Analyst Report'!$A:$I,7,FALSE))</f>
        <v/>
      </c>
      <c r="P237" s="298">
        <f t="shared" si="13"/>
        <v>0</v>
      </c>
      <c r="Q237" s="298">
        <v>20.0</v>
      </c>
      <c r="R237" s="298">
        <f>IF(LEN(VLOOKUP(B237,'Analyst Report'!$A$30:$I$287,9,FALSE))=0,VLOOKUP(B237,'Analyst Report'!$A$30:$I$287,8,FALSE),VLOOKUP(B237,'Analyst Report'!$A$30:$I$287,9,FALSE))</f>
        <v>20</v>
      </c>
      <c r="S237" s="298">
        <f t="shared" si="14"/>
        <v>20</v>
      </c>
      <c r="T237" s="298">
        <f t="shared" si="15"/>
        <v>0</v>
      </c>
      <c r="U237" s="299" t="s">
        <v>91</v>
      </c>
      <c r="V237" s="299" t="s">
        <v>91</v>
      </c>
      <c r="W237" s="299" t="s">
        <v>91</v>
      </c>
      <c r="X237" s="299" t="s">
        <v>91</v>
      </c>
      <c r="Y237" s="299" t="s">
        <v>91</v>
      </c>
      <c r="Z237" s="299" t="s">
        <v>91</v>
      </c>
      <c r="AA237" s="299" t="s">
        <v>91</v>
      </c>
      <c r="AB237" s="299" t="s">
        <v>91</v>
      </c>
    </row>
    <row r="238" ht="13.5" customHeight="1">
      <c r="A238" s="278">
        <f t="shared" si="4"/>
        <v>221</v>
      </c>
      <c r="B238" s="279" t="s">
        <v>472</v>
      </c>
      <c r="C238" s="279" t="s">
        <v>3212</v>
      </c>
      <c r="D238" s="294" t="str">
        <f>VLOOKUP(B238,'HECVAT - Full | Vendor Response'!A$3:D$319,4,TRUE)</f>
        <v>Via AWS Logs</v>
      </c>
      <c r="E238" s="295" t="s">
        <v>450</v>
      </c>
      <c r="F238" s="295"/>
      <c r="G238" s="295"/>
      <c r="H238" s="300" t="s">
        <v>2315</v>
      </c>
      <c r="I238" s="300" t="s">
        <v>3190</v>
      </c>
      <c r="J238" s="296" t="str">
        <f t="shared" si="12"/>
        <v>FALSE</v>
      </c>
      <c r="K238" s="297">
        <v>1.0</v>
      </c>
      <c r="L238" s="296" t="s">
        <v>2315</v>
      </c>
      <c r="M238" s="298" t="s">
        <v>78</v>
      </c>
      <c r="N238" s="298" t="str">
        <f>VLOOKUP(B238,'HECVAT - Full | Vendor Response'!A:E,3,FALSE)</f>
        <v/>
      </c>
      <c r="O238" s="298" t="str">
        <f>IF(LEN(VLOOKUP(B238,'Analyst Report'!$A:$I,7,FALSE))= 0,"",VLOOKUP(B238,'Analyst Report'!$A:$I,7,FALSE))</f>
        <v/>
      </c>
      <c r="P238" s="298">
        <f t="shared" si="13"/>
        <v>0</v>
      </c>
      <c r="Q238" s="298">
        <v>20.0</v>
      </c>
      <c r="R238" s="298">
        <f>IF(LEN(VLOOKUP(B238,'Analyst Report'!$A$30:$I$287,9,FALSE))=0,VLOOKUP(B238,'Analyst Report'!$A$30:$I$287,8,FALSE),VLOOKUP(B238,'Analyst Report'!$A$30:$I$287,9,FALSE))</f>
        <v>20</v>
      </c>
      <c r="S238" s="298">
        <f t="shared" si="14"/>
        <v>20</v>
      </c>
      <c r="T238" s="298">
        <f t="shared" si="15"/>
        <v>0</v>
      </c>
      <c r="U238" s="299" t="s">
        <v>91</v>
      </c>
      <c r="V238" s="299" t="s">
        <v>91</v>
      </c>
      <c r="W238" s="299" t="s">
        <v>91</v>
      </c>
      <c r="X238" s="299" t="s">
        <v>91</v>
      </c>
      <c r="Y238" s="299" t="s">
        <v>91</v>
      </c>
      <c r="Z238" s="299" t="s">
        <v>91</v>
      </c>
      <c r="AA238" s="299" t="s">
        <v>91</v>
      </c>
      <c r="AB238" s="299" t="s">
        <v>91</v>
      </c>
    </row>
    <row r="239" ht="13.5" customHeight="1">
      <c r="A239" s="278">
        <f t="shared" si="4"/>
        <v>222</v>
      </c>
      <c r="B239" s="279" t="s">
        <v>473</v>
      </c>
      <c r="C239" s="279" t="s">
        <v>3213</v>
      </c>
      <c r="D239" s="294" t="str">
        <f>VLOOKUP(B239,'HECVAT - Full | Vendor Response'!A$3:D$319,4,TRUE)</f>
        <v>Via AWS Logs</v>
      </c>
      <c r="E239" s="295" t="s">
        <v>450</v>
      </c>
      <c r="F239" s="295"/>
      <c r="G239" s="295"/>
      <c r="H239" s="300" t="s">
        <v>2315</v>
      </c>
      <c r="I239" s="300" t="s">
        <v>3190</v>
      </c>
      <c r="J239" s="296" t="str">
        <f t="shared" si="12"/>
        <v>FALSE</v>
      </c>
      <c r="K239" s="297">
        <v>1.0</v>
      </c>
      <c r="L239" s="296" t="s">
        <v>2315</v>
      </c>
      <c r="M239" s="298" t="s">
        <v>78</v>
      </c>
      <c r="N239" s="298" t="str">
        <f>VLOOKUP(B239,'HECVAT - Full | Vendor Response'!A:E,3,FALSE)</f>
        <v/>
      </c>
      <c r="O239" s="298" t="str">
        <f>IF(LEN(VLOOKUP(B239,'Analyst Report'!$A:$I,7,FALSE))= 0,"",VLOOKUP(B239,'Analyst Report'!$A:$I,7,FALSE))</f>
        <v/>
      </c>
      <c r="P239" s="298">
        <f t="shared" si="13"/>
        <v>0</v>
      </c>
      <c r="Q239" s="298">
        <v>15.0</v>
      </c>
      <c r="R239" s="298">
        <f>IF(LEN(VLOOKUP(B239,'Analyst Report'!$A$30:$I$287,9,FALSE))=0,VLOOKUP(B239,'Analyst Report'!$A$30:$I$287,8,FALSE),VLOOKUP(B239,'Analyst Report'!$A$30:$I$287,9,FALSE))</f>
        <v>15</v>
      </c>
      <c r="S239" s="298">
        <f t="shared" si="14"/>
        <v>15</v>
      </c>
      <c r="T239" s="298">
        <f t="shared" si="15"/>
        <v>0</v>
      </c>
      <c r="U239" s="299" t="s">
        <v>91</v>
      </c>
      <c r="V239" s="299" t="s">
        <v>91</v>
      </c>
      <c r="W239" s="299" t="s">
        <v>91</v>
      </c>
      <c r="X239" s="299" t="s">
        <v>91</v>
      </c>
      <c r="Y239" s="299" t="s">
        <v>91</v>
      </c>
      <c r="Z239" s="299" t="s">
        <v>91</v>
      </c>
      <c r="AA239" s="299" t="s">
        <v>91</v>
      </c>
      <c r="AB239" s="299" t="s">
        <v>91</v>
      </c>
    </row>
    <row r="240" ht="13.5" customHeight="1">
      <c r="A240" s="278">
        <f t="shared" si="4"/>
        <v>223</v>
      </c>
      <c r="B240" s="279" t="s">
        <v>474</v>
      </c>
      <c r="C240" s="279" t="s">
        <v>3214</v>
      </c>
      <c r="D240" s="294" t="str">
        <f>VLOOKUP(B240,'HECVAT - Full | Vendor Response'!A$3:D$319,4,TRUE)</f>
        <v>Via AWS Logs</v>
      </c>
      <c r="E240" s="295" t="s">
        <v>450</v>
      </c>
      <c r="F240" s="295"/>
      <c r="G240" s="295"/>
      <c r="H240" s="300" t="s">
        <v>2315</v>
      </c>
      <c r="I240" s="300" t="s">
        <v>3190</v>
      </c>
      <c r="J240" s="296" t="str">
        <f t="shared" si="12"/>
        <v>FALSE</v>
      </c>
      <c r="K240" s="297">
        <v>1.0</v>
      </c>
      <c r="L240" s="296" t="s">
        <v>2315</v>
      </c>
      <c r="M240" s="298" t="s">
        <v>78</v>
      </c>
      <c r="N240" s="298" t="str">
        <f>VLOOKUP(B240,'HECVAT - Full | Vendor Response'!A:E,3,FALSE)</f>
        <v/>
      </c>
      <c r="O240" s="298" t="str">
        <f>IF(LEN(VLOOKUP(B240,'Analyst Report'!$A:$I,7,FALSE))= 0,"",VLOOKUP(B240,'Analyst Report'!$A:$I,7,FALSE))</f>
        <v/>
      </c>
      <c r="P240" s="298">
        <f t="shared" si="13"/>
        <v>0</v>
      </c>
      <c r="Q240" s="298">
        <v>20.0</v>
      </c>
      <c r="R240" s="298">
        <f>IF(LEN(VLOOKUP(B240,'Analyst Report'!$A$30:$I$287,9,FALSE))=0,VLOOKUP(B240,'Analyst Report'!$A$30:$I$287,8,FALSE),VLOOKUP(B240,'Analyst Report'!$A$30:$I$287,9,FALSE))</f>
        <v>20</v>
      </c>
      <c r="S240" s="298">
        <f t="shared" si="14"/>
        <v>20</v>
      </c>
      <c r="T240" s="298">
        <f t="shared" si="15"/>
        <v>0</v>
      </c>
      <c r="U240" s="299" t="s">
        <v>91</v>
      </c>
      <c r="V240" s="299" t="s">
        <v>91</v>
      </c>
      <c r="W240" s="299" t="s">
        <v>91</v>
      </c>
      <c r="X240" s="299" t="s">
        <v>91</v>
      </c>
      <c r="Y240" s="299" t="s">
        <v>91</v>
      </c>
      <c r="Z240" s="299" t="s">
        <v>91</v>
      </c>
      <c r="AA240" s="299" t="s">
        <v>91</v>
      </c>
      <c r="AB240" s="299" t="s">
        <v>91</v>
      </c>
    </row>
    <row r="241" ht="13.5" customHeight="1">
      <c r="A241" s="278">
        <f t="shared" si="4"/>
        <v>224</v>
      </c>
      <c r="B241" s="279" t="s">
        <v>475</v>
      </c>
      <c r="C241" s="279" t="s">
        <v>3215</v>
      </c>
      <c r="D241" s="294" t="str">
        <f>VLOOKUP(B241,'HECVAT - Full | Vendor Response'!A$3:D$319,4,TRUE)</f>
        <v>Via AWS Logs</v>
      </c>
      <c r="E241" s="295" t="s">
        <v>450</v>
      </c>
      <c r="F241" s="295"/>
      <c r="G241" s="295"/>
      <c r="H241" s="300" t="s">
        <v>2315</v>
      </c>
      <c r="I241" s="300" t="s">
        <v>3190</v>
      </c>
      <c r="J241" s="296" t="str">
        <f t="shared" si="12"/>
        <v>TRUE</v>
      </c>
      <c r="K241" s="297">
        <v>1.0</v>
      </c>
      <c r="L241" s="296" t="s">
        <v>2315</v>
      </c>
      <c r="M241" s="298" t="s">
        <v>78</v>
      </c>
      <c r="N241" s="298" t="str">
        <f>VLOOKUP(B241,'HECVAT - Full | Vendor Response'!A:E,3,FALSE)</f>
        <v/>
      </c>
      <c r="O241" s="298" t="str">
        <f>IF(LEN(VLOOKUP(B241,'Analyst Report'!$A:$I,7,FALSE))= 0,"",VLOOKUP(B241,'Analyst Report'!$A:$I,7,FALSE))</f>
        <v/>
      </c>
      <c r="P241" s="298">
        <f t="shared" si="13"/>
        <v>0</v>
      </c>
      <c r="Q241" s="298">
        <v>25.0</v>
      </c>
      <c r="R241" s="298">
        <f>IF(LEN(VLOOKUP(B241,'Analyst Report'!$A$30:$I$287,9,FALSE))=0,VLOOKUP(B241,'Analyst Report'!$A$30:$I$287,8,FALSE),VLOOKUP(B241,'Analyst Report'!$A$30:$I$287,9,FALSE))</f>
        <v>25</v>
      </c>
      <c r="S241" s="298">
        <f t="shared" si="14"/>
        <v>25</v>
      </c>
      <c r="T241" s="298">
        <f t="shared" si="15"/>
        <v>0</v>
      </c>
      <c r="U241" s="299" t="s">
        <v>91</v>
      </c>
      <c r="V241" s="299" t="s">
        <v>91</v>
      </c>
      <c r="W241" s="299" t="s">
        <v>91</v>
      </c>
      <c r="X241" s="299" t="s">
        <v>91</v>
      </c>
      <c r="Y241" s="299" t="s">
        <v>91</v>
      </c>
      <c r="Z241" s="299" t="s">
        <v>91</v>
      </c>
      <c r="AA241" s="299" t="s">
        <v>91</v>
      </c>
      <c r="AB241" s="299" t="s">
        <v>91</v>
      </c>
    </row>
    <row r="242" ht="13.5" customHeight="1">
      <c r="A242" s="278">
        <f t="shared" si="4"/>
        <v>225</v>
      </c>
      <c r="B242" s="279" t="s">
        <v>476</v>
      </c>
      <c r="C242" s="279" t="s">
        <v>3216</v>
      </c>
      <c r="D242" s="294" t="str">
        <f>VLOOKUP(B242,'HECVAT - Full | Vendor Response'!A$3:D$319,4,TRUE)</f>
        <v>Via AWS Logs</v>
      </c>
      <c r="E242" s="295" t="s">
        <v>450</v>
      </c>
      <c r="F242" s="295"/>
      <c r="G242" s="295"/>
      <c r="H242" s="300" t="s">
        <v>2315</v>
      </c>
      <c r="I242" s="300" t="s">
        <v>3190</v>
      </c>
      <c r="J242" s="296" t="str">
        <f t="shared" si="12"/>
        <v>FALSE</v>
      </c>
      <c r="K242" s="297">
        <v>1.0</v>
      </c>
      <c r="L242" s="296" t="s">
        <v>2315</v>
      </c>
      <c r="M242" s="298" t="s">
        <v>78</v>
      </c>
      <c r="N242" s="298" t="str">
        <f>VLOOKUP(B242,'HECVAT - Full | Vendor Response'!A:E,3,FALSE)</f>
        <v/>
      </c>
      <c r="O242" s="298" t="str">
        <f>IF(LEN(VLOOKUP(B242,'Analyst Report'!$A:$I,7,FALSE))= 0,"",VLOOKUP(B242,'Analyst Report'!$A:$I,7,FALSE))</f>
        <v/>
      </c>
      <c r="P242" s="298">
        <f t="shared" si="13"/>
        <v>0</v>
      </c>
      <c r="Q242" s="298">
        <v>20.0</v>
      </c>
      <c r="R242" s="298">
        <f>IF(LEN(VLOOKUP(B242,'Analyst Report'!$A$30:$I$287,9,FALSE))=0,VLOOKUP(B242,'Analyst Report'!$A$30:$I$287,8,FALSE),VLOOKUP(B242,'Analyst Report'!$A$30:$I$287,9,FALSE))</f>
        <v>20</v>
      </c>
      <c r="S242" s="298">
        <f t="shared" si="14"/>
        <v>20</v>
      </c>
      <c r="T242" s="298">
        <f t="shared" si="15"/>
        <v>0</v>
      </c>
      <c r="U242" s="299" t="s">
        <v>91</v>
      </c>
      <c r="V242" s="299" t="s">
        <v>91</v>
      </c>
      <c r="W242" s="299" t="s">
        <v>91</v>
      </c>
      <c r="X242" s="299" t="s">
        <v>91</v>
      </c>
      <c r="Y242" s="299" t="s">
        <v>91</v>
      </c>
      <c r="Z242" s="299" t="s">
        <v>91</v>
      </c>
      <c r="AA242" s="299" t="s">
        <v>91</v>
      </c>
      <c r="AB242" s="299" t="s">
        <v>91</v>
      </c>
    </row>
    <row r="243" ht="13.5" customHeight="1">
      <c r="A243" s="278">
        <f t="shared" si="4"/>
        <v>226</v>
      </c>
      <c r="B243" s="279" t="s">
        <v>477</v>
      </c>
      <c r="C243" s="279" t="s">
        <v>3217</v>
      </c>
      <c r="D243" s="294" t="str">
        <f>VLOOKUP(B243,'HECVAT - Full | Vendor Response'!A$3:D$319,4,TRUE)</f>
        <v>Via AWS Logs</v>
      </c>
      <c r="E243" s="295" t="s">
        <v>450</v>
      </c>
      <c r="F243" s="295"/>
      <c r="G243" s="295"/>
      <c r="H243" s="300" t="s">
        <v>2315</v>
      </c>
      <c r="I243" s="300" t="s">
        <v>3190</v>
      </c>
      <c r="J243" s="296" t="str">
        <f t="shared" si="12"/>
        <v>FALSE</v>
      </c>
      <c r="K243" s="297">
        <v>1.0</v>
      </c>
      <c r="L243" s="296" t="s">
        <v>2315</v>
      </c>
      <c r="M243" s="298" t="s">
        <v>78</v>
      </c>
      <c r="N243" s="298" t="str">
        <f>VLOOKUP(B243,'HECVAT - Full | Vendor Response'!A:E,3,FALSE)</f>
        <v/>
      </c>
      <c r="O243" s="298" t="str">
        <f>IF(LEN(VLOOKUP(B243,'Analyst Report'!$A:$I,7,FALSE))= 0,"",VLOOKUP(B243,'Analyst Report'!$A:$I,7,FALSE))</f>
        <v/>
      </c>
      <c r="P243" s="298">
        <f t="shared" si="13"/>
        <v>0</v>
      </c>
      <c r="Q243" s="298">
        <v>20.0</v>
      </c>
      <c r="R243" s="298">
        <f>IF(LEN(VLOOKUP(B243,'Analyst Report'!$A$30:$I$287,9,FALSE))=0,VLOOKUP(B243,'Analyst Report'!$A$30:$I$287,8,FALSE),VLOOKUP(B243,'Analyst Report'!$A$30:$I$287,9,FALSE))</f>
        <v>20</v>
      </c>
      <c r="S243" s="298">
        <f t="shared" si="14"/>
        <v>20</v>
      </c>
      <c r="T243" s="298">
        <f t="shared" si="15"/>
        <v>0</v>
      </c>
      <c r="U243" s="299" t="s">
        <v>91</v>
      </c>
      <c r="V243" s="299" t="s">
        <v>91</v>
      </c>
      <c r="W243" s="299" t="s">
        <v>91</v>
      </c>
      <c r="X243" s="299" t="s">
        <v>91</v>
      </c>
      <c r="Y243" s="299" t="s">
        <v>91</v>
      </c>
      <c r="Z243" s="299" t="s">
        <v>91</v>
      </c>
      <c r="AA243" s="299" t="s">
        <v>91</v>
      </c>
      <c r="AB243" s="299" t="s">
        <v>91</v>
      </c>
    </row>
    <row r="244" ht="13.5" customHeight="1">
      <c r="A244" s="278">
        <f t="shared" si="4"/>
        <v>227</v>
      </c>
      <c r="B244" s="279" t="s">
        <v>478</v>
      </c>
      <c r="C244" s="279" t="s">
        <v>3218</v>
      </c>
      <c r="D244" s="294" t="str">
        <f>VLOOKUP(B244,'HECVAT - Full | Vendor Response'!A$3:D$319,4,TRUE)</f>
        <v>Via AWS Logs</v>
      </c>
      <c r="E244" s="295" t="s">
        <v>450</v>
      </c>
      <c r="F244" s="295" t="s">
        <v>91</v>
      </c>
      <c r="G244" s="295"/>
      <c r="H244" s="300" t="s">
        <v>2315</v>
      </c>
      <c r="I244" s="300" t="s">
        <v>3190</v>
      </c>
      <c r="J244" s="296" t="str">
        <f t="shared" si="12"/>
        <v>TRUE</v>
      </c>
      <c r="K244" s="297">
        <v>1.0</v>
      </c>
      <c r="L244" s="296" t="s">
        <v>2315</v>
      </c>
      <c r="M244" s="298" t="s">
        <v>78</v>
      </c>
      <c r="N244" s="298" t="str">
        <f>VLOOKUP(B244,'HECVAT - Full | Vendor Response'!A:E,3,FALSE)</f>
        <v/>
      </c>
      <c r="O244" s="298" t="str">
        <f>IF(LEN(VLOOKUP(B244,'Analyst Report'!$A:$I,7,FALSE))= 0,"",VLOOKUP(B244,'Analyst Report'!$A:$I,7,FALSE))</f>
        <v/>
      </c>
      <c r="P244" s="298">
        <f t="shared" si="13"/>
        <v>0</v>
      </c>
      <c r="Q244" s="298">
        <v>25.0</v>
      </c>
      <c r="R244" s="298">
        <f>IF(LEN(VLOOKUP(B244,'Analyst Report'!$A$30:$I$287,9,FALSE))=0,VLOOKUP(B244,'Analyst Report'!$A$30:$I$287,8,FALSE),VLOOKUP(B244,'Analyst Report'!$A$30:$I$287,9,FALSE))</f>
        <v>25</v>
      </c>
      <c r="S244" s="298">
        <f t="shared" si="14"/>
        <v>25</v>
      </c>
      <c r="T244" s="298">
        <f t="shared" si="15"/>
        <v>0</v>
      </c>
      <c r="U244" s="299" t="s">
        <v>91</v>
      </c>
      <c r="V244" s="299" t="s">
        <v>91</v>
      </c>
      <c r="W244" s="299" t="s">
        <v>91</v>
      </c>
      <c r="X244" s="299" t="s">
        <v>91</v>
      </c>
      <c r="Y244" s="299" t="s">
        <v>91</v>
      </c>
      <c r="Z244" s="299" t="s">
        <v>91</v>
      </c>
      <c r="AA244" s="299" t="s">
        <v>91</v>
      </c>
      <c r="AB244" s="299" t="s">
        <v>91</v>
      </c>
    </row>
    <row r="245" ht="13.5" customHeight="1">
      <c r="A245" s="278">
        <f t="shared" si="4"/>
        <v>228</v>
      </c>
      <c r="B245" s="279" t="s">
        <v>479</v>
      </c>
      <c r="C245" s="279" t="s">
        <v>3219</v>
      </c>
      <c r="D245" s="294" t="str">
        <f>VLOOKUP(B245,'HECVAT - Full | Vendor Response'!A$3:D$319,4,TRUE)</f>
        <v>Via AWS Logs</v>
      </c>
      <c r="E245" s="295" t="s">
        <v>3220</v>
      </c>
      <c r="F245" s="295" t="s">
        <v>91</v>
      </c>
      <c r="G245" s="295"/>
      <c r="H245" s="300" t="s">
        <v>2319</v>
      </c>
      <c r="I245" s="300" t="s">
        <v>3221</v>
      </c>
      <c r="J245" s="296" t="str">
        <f t="shared" si="12"/>
        <v>FALSE</v>
      </c>
      <c r="K245" s="297">
        <v>1.0</v>
      </c>
      <c r="L245" s="296" t="s">
        <v>2319</v>
      </c>
      <c r="M245" s="298" t="s">
        <v>78</v>
      </c>
      <c r="N245" s="298" t="str">
        <f>VLOOKUP(B245,'HECVAT - Full | Vendor Response'!A:E,3,FALSE)</f>
        <v/>
      </c>
      <c r="O245" s="298" t="str">
        <f>IF(LEN(VLOOKUP(B245,'Analyst Report'!$A:$I,7,FALSE))= 0,"",VLOOKUP(B245,'Analyst Report'!$A:$I,7,FALSE))</f>
        <v/>
      </c>
      <c r="P245" s="298">
        <f t="shared" si="13"/>
        <v>0</v>
      </c>
      <c r="Q245" s="298">
        <v>20.0</v>
      </c>
      <c r="R245" s="298">
        <f>IF(LEN(VLOOKUP(B245,'Analyst Report'!$A$30:$I$287,9,FALSE))=0,VLOOKUP(B245,'Analyst Report'!$A$30:$I$287,8,FALSE),VLOOKUP(B245,'Analyst Report'!$A$30:$I$287,9,FALSE))</f>
        <v>20</v>
      </c>
      <c r="S245" s="298">
        <f t="shared" si="14"/>
        <v>20</v>
      </c>
      <c r="T245" s="298">
        <f t="shared" si="15"/>
        <v>0</v>
      </c>
      <c r="U245" s="299" t="s">
        <v>91</v>
      </c>
      <c r="V245" s="299" t="s">
        <v>91</v>
      </c>
      <c r="W245" s="299" t="s">
        <v>91</v>
      </c>
      <c r="X245" s="299" t="s">
        <v>91</v>
      </c>
      <c r="Y245" s="299" t="s">
        <v>91</v>
      </c>
      <c r="Z245" s="299" t="s">
        <v>91</v>
      </c>
      <c r="AA245" s="299" t="s">
        <v>91</v>
      </c>
      <c r="AB245" s="299" t="s">
        <v>91</v>
      </c>
    </row>
    <row r="246" ht="13.5" customHeight="1">
      <c r="A246" s="278">
        <f t="shared" si="4"/>
        <v>229</v>
      </c>
      <c r="B246" s="279" t="s">
        <v>480</v>
      </c>
      <c r="C246" s="279" t="s">
        <v>3222</v>
      </c>
      <c r="D246" s="294" t="str">
        <f>VLOOKUP(B246,'HECVAT - Full | Vendor Response'!A$3:D$319,4,TRUE)</f>
        <v>Via AWS Logs</v>
      </c>
      <c r="E246" s="295" t="s">
        <v>3220</v>
      </c>
      <c r="F246" s="295" t="s">
        <v>520</v>
      </c>
      <c r="G246" s="295"/>
      <c r="H246" s="300" t="s">
        <v>2319</v>
      </c>
      <c r="I246" s="300" t="s">
        <v>3221</v>
      </c>
      <c r="J246" s="296" t="str">
        <f t="shared" si="12"/>
        <v>FALSE</v>
      </c>
      <c r="K246" s="297">
        <v>1.0</v>
      </c>
      <c r="L246" s="296" t="s">
        <v>2319</v>
      </c>
      <c r="M246" s="298" t="s">
        <v>78</v>
      </c>
      <c r="N246" s="298" t="str">
        <f>VLOOKUP(B246,'HECVAT - Full | Vendor Response'!A:E,3,FALSE)</f>
        <v/>
      </c>
      <c r="O246" s="298" t="str">
        <f>IF(LEN(VLOOKUP(B246,'Analyst Report'!$A:$I,7,FALSE))= 0,"",VLOOKUP(B246,'Analyst Report'!$A:$I,7,FALSE))</f>
        <v/>
      </c>
      <c r="P246" s="298">
        <f t="shared" si="13"/>
        <v>0</v>
      </c>
      <c r="Q246" s="298">
        <v>20.0</v>
      </c>
      <c r="R246" s="298">
        <f>IF(LEN(VLOOKUP(B246,'Analyst Report'!$A$30:$I$287,9,FALSE))=0,VLOOKUP(B246,'Analyst Report'!$A$30:$I$287,8,FALSE),VLOOKUP(B246,'Analyst Report'!$A$30:$I$287,9,FALSE))</f>
        <v>20</v>
      </c>
      <c r="S246" s="298">
        <f t="shared" si="14"/>
        <v>20</v>
      </c>
      <c r="T246" s="298">
        <f t="shared" si="15"/>
        <v>0</v>
      </c>
      <c r="U246" s="299" t="s">
        <v>91</v>
      </c>
      <c r="V246" s="299" t="s">
        <v>91</v>
      </c>
      <c r="W246" s="299" t="s">
        <v>91</v>
      </c>
      <c r="X246" s="299" t="s">
        <v>91</v>
      </c>
      <c r="Y246" s="299" t="s">
        <v>91</v>
      </c>
      <c r="Z246" s="299" t="s">
        <v>91</v>
      </c>
      <c r="AA246" s="299" t="s">
        <v>91</v>
      </c>
      <c r="AB246" s="299" t="s">
        <v>91</v>
      </c>
    </row>
    <row r="247" ht="13.5" customHeight="1">
      <c r="A247" s="278">
        <f t="shared" si="4"/>
        <v>230</v>
      </c>
      <c r="B247" s="279" t="s">
        <v>481</v>
      </c>
      <c r="C247" s="279" t="s">
        <v>3223</v>
      </c>
      <c r="D247" s="294" t="str">
        <f>VLOOKUP(B247,'HECVAT - Full | Vendor Response'!A$3:D$319,4,TRUE)</f>
        <v>Via AWS Logs</v>
      </c>
      <c r="E247" s="295" t="s">
        <v>3220</v>
      </c>
      <c r="F247" s="295" t="s">
        <v>91</v>
      </c>
      <c r="G247" s="295"/>
      <c r="H247" s="300" t="s">
        <v>2319</v>
      </c>
      <c r="I247" s="300" t="s">
        <v>3221</v>
      </c>
      <c r="J247" s="296" t="str">
        <f t="shared" si="12"/>
        <v>TRUE</v>
      </c>
      <c r="K247" s="297">
        <v>1.0</v>
      </c>
      <c r="L247" s="296" t="s">
        <v>2319</v>
      </c>
      <c r="M247" s="298" t="s">
        <v>78</v>
      </c>
      <c r="N247" s="298" t="str">
        <f>VLOOKUP(B247,'HECVAT - Full | Vendor Response'!A:E,3,FALSE)</f>
        <v/>
      </c>
      <c r="O247" s="298" t="str">
        <f>IF(LEN(VLOOKUP(B247,'Analyst Report'!$A:$I,7,FALSE))= 0,"",VLOOKUP(B247,'Analyst Report'!$A:$I,7,FALSE))</f>
        <v/>
      </c>
      <c r="P247" s="298">
        <f t="shared" si="13"/>
        <v>0</v>
      </c>
      <c r="Q247" s="298">
        <v>25.0</v>
      </c>
      <c r="R247" s="298">
        <f>IF(LEN(VLOOKUP(B247,'Analyst Report'!$A$30:$I$287,9,FALSE))=0,VLOOKUP(B247,'Analyst Report'!$A$30:$I$287,8,FALSE),VLOOKUP(B247,'Analyst Report'!$A$30:$I$287,9,FALSE))</f>
        <v>25</v>
      </c>
      <c r="S247" s="298">
        <f t="shared" si="14"/>
        <v>25</v>
      </c>
      <c r="T247" s="298">
        <f t="shared" si="15"/>
        <v>0</v>
      </c>
      <c r="U247" s="299" t="s">
        <v>91</v>
      </c>
      <c r="V247" s="299" t="s">
        <v>91</v>
      </c>
      <c r="W247" s="299" t="s">
        <v>91</v>
      </c>
      <c r="X247" s="299" t="s">
        <v>91</v>
      </c>
      <c r="Y247" s="299" t="s">
        <v>91</v>
      </c>
      <c r="Z247" s="299" t="s">
        <v>91</v>
      </c>
      <c r="AA247" s="299" t="s">
        <v>91</v>
      </c>
      <c r="AB247" s="299" t="s">
        <v>91</v>
      </c>
    </row>
    <row r="248" ht="13.5" customHeight="1">
      <c r="A248" s="278">
        <f t="shared" si="4"/>
        <v>231</v>
      </c>
      <c r="B248" s="279" t="s">
        <v>482</v>
      </c>
      <c r="C248" s="279" t="s">
        <v>3224</v>
      </c>
      <c r="D248" s="294" t="str">
        <f>VLOOKUP(B248,'HECVAT - Full | Vendor Response'!A$3:D$319,4,TRUE)</f>
        <v>Via AWS Logs</v>
      </c>
      <c r="E248" s="295" t="s">
        <v>3220</v>
      </c>
      <c r="F248" s="295" t="s">
        <v>91</v>
      </c>
      <c r="G248" s="295"/>
      <c r="H248" s="300" t="s">
        <v>2319</v>
      </c>
      <c r="I248" s="300" t="s">
        <v>3221</v>
      </c>
      <c r="J248" s="296" t="str">
        <f t="shared" si="12"/>
        <v>FALSE</v>
      </c>
      <c r="K248" s="297">
        <v>1.0</v>
      </c>
      <c r="L248" s="296" t="s">
        <v>2319</v>
      </c>
      <c r="M248" s="298" t="s">
        <v>78</v>
      </c>
      <c r="N248" s="298" t="str">
        <f>VLOOKUP(B248,'HECVAT - Full | Vendor Response'!A:E,3,FALSE)</f>
        <v/>
      </c>
      <c r="O248" s="298" t="str">
        <f>IF(LEN(VLOOKUP(B248,'Analyst Report'!$A:$I,7,FALSE))= 0,"",VLOOKUP(B248,'Analyst Report'!$A:$I,7,FALSE))</f>
        <v/>
      </c>
      <c r="P248" s="298">
        <f t="shared" si="13"/>
        <v>0</v>
      </c>
      <c r="Q248" s="298">
        <v>20.0</v>
      </c>
      <c r="R248" s="298">
        <f>IF(LEN(VLOOKUP(B248,'Analyst Report'!$A$30:$I$287,9,FALSE))=0,VLOOKUP(B248,'Analyst Report'!$A$30:$I$287,8,FALSE),VLOOKUP(B248,'Analyst Report'!$A$30:$I$287,9,FALSE))</f>
        <v>20</v>
      </c>
      <c r="S248" s="298">
        <f t="shared" si="14"/>
        <v>20</v>
      </c>
      <c r="T248" s="298">
        <f t="shared" si="15"/>
        <v>0</v>
      </c>
      <c r="U248" s="299" t="s">
        <v>91</v>
      </c>
      <c r="V248" s="299" t="s">
        <v>91</v>
      </c>
      <c r="W248" s="299" t="s">
        <v>91</v>
      </c>
      <c r="X248" s="299" t="s">
        <v>91</v>
      </c>
      <c r="Y248" s="299" t="s">
        <v>91</v>
      </c>
      <c r="Z248" s="299" t="s">
        <v>91</v>
      </c>
      <c r="AA248" s="299" t="s">
        <v>91</v>
      </c>
      <c r="AB248" s="299" t="s">
        <v>91</v>
      </c>
    </row>
    <row r="249" ht="13.5" customHeight="1">
      <c r="A249" s="278">
        <f t="shared" si="4"/>
        <v>232</v>
      </c>
      <c r="B249" s="279" t="s">
        <v>483</v>
      </c>
      <c r="C249" s="279" t="s">
        <v>3225</v>
      </c>
      <c r="D249" s="294" t="str">
        <f>VLOOKUP(B249,'HECVAT - Full | Vendor Response'!A$3:D$319,4,TRUE)</f>
        <v>Via AWS Logs</v>
      </c>
      <c r="E249" s="295" t="s">
        <v>3220</v>
      </c>
      <c r="F249" s="295" t="s">
        <v>91</v>
      </c>
      <c r="G249" s="295"/>
      <c r="H249" s="300" t="s">
        <v>2319</v>
      </c>
      <c r="I249" s="300" t="s">
        <v>3221</v>
      </c>
      <c r="J249" s="296" t="str">
        <f t="shared" si="12"/>
        <v>FALSE</v>
      </c>
      <c r="K249" s="297">
        <v>1.0</v>
      </c>
      <c r="L249" s="296" t="s">
        <v>2319</v>
      </c>
      <c r="M249" s="298" t="s">
        <v>78</v>
      </c>
      <c r="N249" s="298" t="str">
        <f>VLOOKUP(B249,'HECVAT - Full | Vendor Response'!A:E,3,FALSE)</f>
        <v/>
      </c>
      <c r="O249" s="298" t="str">
        <f>IF(LEN(VLOOKUP(B249,'Analyst Report'!$A:$I,7,FALSE))= 0,"",VLOOKUP(B249,'Analyst Report'!$A:$I,7,FALSE))</f>
        <v/>
      </c>
      <c r="P249" s="298">
        <f t="shared" si="13"/>
        <v>0</v>
      </c>
      <c r="Q249" s="298">
        <v>20.0</v>
      </c>
      <c r="R249" s="298">
        <f>IF(LEN(VLOOKUP(B249,'Analyst Report'!$A$30:$I$287,9,FALSE))=0,VLOOKUP(B249,'Analyst Report'!$A$30:$I$287,8,FALSE),VLOOKUP(B249,'Analyst Report'!$A$30:$I$287,9,FALSE))</f>
        <v>20</v>
      </c>
      <c r="S249" s="298">
        <f t="shared" si="14"/>
        <v>20</v>
      </c>
      <c r="T249" s="298">
        <f t="shared" si="15"/>
        <v>0</v>
      </c>
      <c r="U249" s="299" t="s">
        <v>91</v>
      </c>
      <c r="V249" s="299" t="s">
        <v>91</v>
      </c>
      <c r="W249" s="299" t="s">
        <v>91</v>
      </c>
      <c r="X249" s="299" t="s">
        <v>91</v>
      </c>
      <c r="Y249" s="299" t="s">
        <v>91</v>
      </c>
      <c r="Z249" s="299" t="s">
        <v>91</v>
      </c>
      <c r="AA249" s="299" t="s">
        <v>91</v>
      </c>
      <c r="AB249" s="299" t="s">
        <v>91</v>
      </c>
    </row>
    <row r="250" ht="13.5" customHeight="1">
      <c r="A250" s="278">
        <f t="shared" si="4"/>
        <v>233</v>
      </c>
      <c r="B250" s="279" t="s">
        <v>484</v>
      </c>
      <c r="C250" s="279" t="s">
        <v>3226</v>
      </c>
      <c r="D250" s="294" t="str">
        <f>VLOOKUP(B250,'HECVAT - Full | Vendor Response'!A$3:D$319,4,TRUE)</f>
        <v>Via AWS Logs</v>
      </c>
      <c r="E250" s="295" t="s">
        <v>3220</v>
      </c>
      <c r="F250" s="295" t="s">
        <v>91</v>
      </c>
      <c r="G250" s="295"/>
      <c r="H250" s="300" t="s">
        <v>2319</v>
      </c>
      <c r="I250" s="300" t="s">
        <v>3221</v>
      </c>
      <c r="J250" s="296" t="str">
        <f t="shared" si="12"/>
        <v>FALSE</v>
      </c>
      <c r="K250" s="297">
        <v>1.0</v>
      </c>
      <c r="L250" s="296" t="s">
        <v>2319</v>
      </c>
      <c r="M250" s="298" t="s">
        <v>78</v>
      </c>
      <c r="N250" s="298" t="str">
        <f>VLOOKUP(B250,'HECVAT - Full | Vendor Response'!A:E,3,FALSE)</f>
        <v/>
      </c>
      <c r="O250" s="298" t="str">
        <f>IF(LEN(VLOOKUP(B250,'Analyst Report'!$A:$I,7,FALSE))= 0,"",VLOOKUP(B250,'Analyst Report'!$A:$I,7,FALSE))</f>
        <v/>
      </c>
      <c r="P250" s="298">
        <f t="shared" si="13"/>
        <v>0</v>
      </c>
      <c r="Q250" s="298">
        <v>20.0</v>
      </c>
      <c r="R250" s="298">
        <f>IF(LEN(VLOOKUP(B250,'Analyst Report'!$A$30:$I$287,9,FALSE))=0,VLOOKUP(B250,'Analyst Report'!$A$30:$I$287,8,FALSE),VLOOKUP(B250,'Analyst Report'!$A$30:$I$287,9,FALSE))</f>
        <v>20</v>
      </c>
      <c r="S250" s="298">
        <f t="shared" si="14"/>
        <v>20</v>
      </c>
      <c r="T250" s="298">
        <f t="shared" si="15"/>
        <v>0</v>
      </c>
      <c r="U250" s="299" t="s">
        <v>91</v>
      </c>
      <c r="V250" s="299" t="s">
        <v>91</v>
      </c>
      <c r="W250" s="299" t="s">
        <v>91</v>
      </c>
      <c r="X250" s="299" t="s">
        <v>91</v>
      </c>
      <c r="Y250" s="299" t="s">
        <v>91</v>
      </c>
      <c r="Z250" s="299" t="s">
        <v>91</v>
      </c>
      <c r="AA250" s="299" t="s">
        <v>91</v>
      </c>
      <c r="AB250" s="299" t="s">
        <v>91</v>
      </c>
    </row>
    <row r="251" ht="13.5" customHeight="1">
      <c r="A251" s="278">
        <f t="shared" si="4"/>
        <v>234</v>
      </c>
      <c r="B251" s="279" t="s">
        <v>485</v>
      </c>
      <c r="C251" s="279" t="s">
        <v>3227</v>
      </c>
      <c r="D251" s="294" t="str">
        <f>VLOOKUP(B251,'HECVAT - Full | Vendor Response'!A$3:D$319,4,TRUE)</f>
        <v>Via AWS Logs</v>
      </c>
      <c r="E251" s="295" t="s">
        <v>3220</v>
      </c>
      <c r="F251" s="295" t="s">
        <v>91</v>
      </c>
      <c r="G251" s="295"/>
      <c r="H251" s="300" t="s">
        <v>2319</v>
      </c>
      <c r="I251" s="300" t="s">
        <v>3221</v>
      </c>
      <c r="J251" s="296" t="str">
        <f t="shared" si="12"/>
        <v>FALSE</v>
      </c>
      <c r="K251" s="297">
        <v>1.0</v>
      </c>
      <c r="L251" s="296" t="s">
        <v>2319</v>
      </c>
      <c r="M251" s="298" t="s">
        <v>78</v>
      </c>
      <c r="N251" s="298" t="str">
        <f>VLOOKUP(B251,'HECVAT - Full | Vendor Response'!A:E,3,FALSE)</f>
        <v/>
      </c>
      <c r="O251" s="298" t="str">
        <f>IF(LEN(VLOOKUP(B251,'Analyst Report'!$A:$I,7,FALSE))= 0,"",VLOOKUP(B251,'Analyst Report'!$A:$I,7,FALSE))</f>
        <v/>
      </c>
      <c r="P251" s="298">
        <f t="shared" si="13"/>
        <v>0</v>
      </c>
      <c r="Q251" s="298">
        <v>10.0</v>
      </c>
      <c r="R251" s="298">
        <f>IF(LEN(VLOOKUP(B251,'Analyst Report'!$A$30:$I$287,9,FALSE))=0,VLOOKUP(B251,'Analyst Report'!$A$30:$I$287,8,FALSE),VLOOKUP(B251,'Analyst Report'!$A$30:$I$287,9,FALSE))</f>
        <v>10</v>
      </c>
      <c r="S251" s="298">
        <f t="shared" si="14"/>
        <v>10</v>
      </c>
      <c r="T251" s="298">
        <f t="shared" si="15"/>
        <v>0</v>
      </c>
      <c r="U251" s="299" t="s">
        <v>91</v>
      </c>
      <c r="V251" s="299" t="s">
        <v>91</v>
      </c>
      <c r="W251" s="299" t="s">
        <v>91</v>
      </c>
      <c r="X251" s="299" t="s">
        <v>91</v>
      </c>
      <c r="Y251" s="299" t="s">
        <v>91</v>
      </c>
      <c r="Z251" s="299" t="s">
        <v>91</v>
      </c>
      <c r="AA251" s="299" t="s">
        <v>91</v>
      </c>
      <c r="AB251" s="299" t="s">
        <v>91</v>
      </c>
    </row>
    <row r="252" ht="13.5" customHeight="1">
      <c r="A252" s="278">
        <f t="shared" si="4"/>
        <v>235</v>
      </c>
      <c r="B252" s="279" t="s">
        <v>486</v>
      </c>
      <c r="C252" s="279" t="s">
        <v>3228</v>
      </c>
      <c r="D252" s="294" t="str">
        <f>VLOOKUP(B252,'HECVAT - Full | Vendor Response'!A$3:D$319,4,TRUE)</f>
        <v>Via AWS Logs</v>
      </c>
      <c r="E252" s="295" t="s">
        <v>3220</v>
      </c>
      <c r="F252" s="295" t="s">
        <v>91</v>
      </c>
      <c r="G252" s="295"/>
      <c r="H252" s="300" t="s">
        <v>2319</v>
      </c>
      <c r="I252" s="300" t="s">
        <v>3221</v>
      </c>
      <c r="J252" s="296" t="str">
        <f t="shared" si="12"/>
        <v>FALSE</v>
      </c>
      <c r="K252" s="297">
        <v>1.0</v>
      </c>
      <c r="L252" s="296" t="s">
        <v>2319</v>
      </c>
      <c r="M252" s="298" t="s">
        <v>78</v>
      </c>
      <c r="N252" s="298" t="str">
        <f>VLOOKUP(B252,'HECVAT - Full | Vendor Response'!A:E,3,FALSE)</f>
        <v/>
      </c>
      <c r="O252" s="298" t="str">
        <f>IF(LEN(VLOOKUP(B252,'Analyst Report'!$A:$I,7,FALSE))= 0,"",VLOOKUP(B252,'Analyst Report'!$A:$I,7,FALSE))</f>
        <v/>
      </c>
      <c r="P252" s="298">
        <f t="shared" si="13"/>
        <v>0</v>
      </c>
      <c r="Q252" s="298">
        <v>10.0</v>
      </c>
      <c r="R252" s="298">
        <f>IF(LEN(VLOOKUP(B252,'Analyst Report'!$A$30:$I$287,9,FALSE))=0,VLOOKUP(B252,'Analyst Report'!$A$30:$I$287,8,FALSE),VLOOKUP(B252,'Analyst Report'!$A$30:$I$287,9,FALSE))</f>
        <v>10</v>
      </c>
      <c r="S252" s="298">
        <f t="shared" si="14"/>
        <v>10</v>
      </c>
      <c r="T252" s="298">
        <f t="shared" si="15"/>
        <v>0</v>
      </c>
      <c r="U252" s="299" t="s">
        <v>91</v>
      </c>
      <c r="V252" s="299" t="s">
        <v>91</v>
      </c>
      <c r="W252" s="299" t="s">
        <v>91</v>
      </c>
      <c r="X252" s="299" t="s">
        <v>91</v>
      </c>
      <c r="Y252" s="299" t="s">
        <v>91</v>
      </c>
      <c r="Z252" s="299" t="s">
        <v>91</v>
      </c>
      <c r="AA252" s="299" t="s">
        <v>91</v>
      </c>
      <c r="AB252" s="299" t="s">
        <v>91</v>
      </c>
    </row>
    <row r="253" ht="13.5" customHeight="1">
      <c r="A253" s="278">
        <f t="shared" si="4"/>
        <v>236</v>
      </c>
      <c r="B253" s="279" t="s">
        <v>487</v>
      </c>
      <c r="C253" s="279" t="s">
        <v>3229</v>
      </c>
      <c r="D253" s="294" t="str">
        <f>VLOOKUP(B253,'HECVAT - Full | Vendor Response'!A$3:D$319,4,TRUE)</f>
        <v>Via AWS Logs</v>
      </c>
      <c r="E253" s="295" t="s">
        <v>3220</v>
      </c>
      <c r="F253" s="295" t="s">
        <v>91</v>
      </c>
      <c r="G253" s="295"/>
      <c r="H253" s="300" t="s">
        <v>2319</v>
      </c>
      <c r="I253" s="300" t="s">
        <v>3221</v>
      </c>
      <c r="J253" s="296" t="str">
        <f t="shared" si="12"/>
        <v>FALSE</v>
      </c>
      <c r="K253" s="297">
        <v>1.0</v>
      </c>
      <c r="L253" s="296" t="s">
        <v>2319</v>
      </c>
      <c r="M253" s="298" t="s">
        <v>78</v>
      </c>
      <c r="N253" s="298" t="str">
        <f>VLOOKUP(B253,'HECVAT - Full | Vendor Response'!A:E,3,FALSE)</f>
        <v/>
      </c>
      <c r="O253" s="298" t="str">
        <f>IF(LEN(VLOOKUP(B253,'Analyst Report'!$A:$I,7,FALSE))= 0,"",VLOOKUP(B253,'Analyst Report'!$A:$I,7,FALSE))</f>
        <v/>
      </c>
      <c r="P253" s="298">
        <f t="shared" si="13"/>
        <v>0</v>
      </c>
      <c r="Q253" s="298">
        <v>10.0</v>
      </c>
      <c r="R253" s="298">
        <f>IF(LEN(VLOOKUP(B253,'Analyst Report'!$A$30:$I$287,9,FALSE))=0,VLOOKUP(B253,'Analyst Report'!$A$30:$I$287,8,FALSE),VLOOKUP(B253,'Analyst Report'!$A$30:$I$287,9,FALSE))</f>
        <v>10</v>
      </c>
      <c r="S253" s="298">
        <f t="shared" si="14"/>
        <v>10</v>
      </c>
      <c r="T253" s="298">
        <f t="shared" si="15"/>
        <v>0</v>
      </c>
      <c r="U253" s="299" t="s">
        <v>91</v>
      </c>
      <c r="V253" s="299" t="s">
        <v>91</v>
      </c>
      <c r="W253" s="299" t="s">
        <v>91</v>
      </c>
      <c r="X253" s="299" t="s">
        <v>91</v>
      </c>
      <c r="Y253" s="299" t="s">
        <v>91</v>
      </c>
      <c r="Z253" s="299" t="s">
        <v>91</v>
      </c>
      <c r="AA253" s="299" t="s">
        <v>91</v>
      </c>
      <c r="AB253" s="299" t="s">
        <v>91</v>
      </c>
    </row>
    <row r="254" ht="13.5" customHeight="1">
      <c r="A254" s="278">
        <f t="shared" si="4"/>
        <v>237</v>
      </c>
      <c r="B254" s="279" t="s">
        <v>488</v>
      </c>
      <c r="C254" s="279" t="s">
        <v>3230</v>
      </c>
      <c r="D254" s="294" t="str">
        <f>VLOOKUP(B254,'HECVAT - Full | Vendor Response'!A$3:D$319,4,TRUE)</f>
        <v>Via AWS Logs</v>
      </c>
      <c r="E254" s="295" t="s">
        <v>3220</v>
      </c>
      <c r="F254" s="295" t="s">
        <v>91</v>
      </c>
      <c r="G254" s="295"/>
      <c r="H254" s="300" t="s">
        <v>2319</v>
      </c>
      <c r="I254" s="300" t="s">
        <v>3221</v>
      </c>
      <c r="J254" s="296" t="str">
        <f t="shared" si="12"/>
        <v>TRUE</v>
      </c>
      <c r="K254" s="297">
        <v>1.0</v>
      </c>
      <c r="L254" s="296" t="s">
        <v>2319</v>
      </c>
      <c r="M254" s="298" t="s">
        <v>76</v>
      </c>
      <c r="N254" s="298" t="str">
        <f>VLOOKUP(B254,'HECVAT - Full | Vendor Response'!A:E,3,FALSE)</f>
        <v/>
      </c>
      <c r="O254" s="298" t="str">
        <f>IF(LEN(VLOOKUP(B254,'Analyst Report'!$A:$I,7,FALSE))= 0,"",VLOOKUP(B254,'Analyst Report'!$A:$I,7,FALSE))</f>
        <v/>
      </c>
      <c r="P254" s="298">
        <f t="shared" si="13"/>
        <v>0</v>
      </c>
      <c r="Q254" s="298">
        <v>25.0</v>
      </c>
      <c r="R254" s="298">
        <f>IF(LEN(VLOOKUP(B254,'Analyst Report'!$A$30:$I$287,9,FALSE))=0,VLOOKUP(B254,'Analyst Report'!$A$30:$I$287,8,FALSE),VLOOKUP(B254,'Analyst Report'!$A$30:$I$287,9,FALSE))</f>
        <v>25</v>
      </c>
      <c r="S254" s="298">
        <f t="shared" si="14"/>
        <v>25</v>
      </c>
      <c r="T254" s="298">
        <f t="shared" si="15"/>
        <v>0</v>
      </c>
      <c r="U254" s="299" t="s">
        <v>91</v>
      </c>
      <c r="V254" s="299" t="s">
        <v>91</v>
      </c>
      <c r="W254" s="299" t="s">
        <v>91</v>
      </c>
      <c r="X254" s="299" t="s">
        <v>91</v>
      </c>
      <c r="Y254" s="299" t="s">
        <v>91</v>
      </c>
      <c r="Z254" s="299" t="s">
        <v>91</v>
      </c>
      <c r="AA254" s="299" t="s">
        <v>91</v>
      </c>
      <c r="AB254" s="299" t="s">
        <v>91</v>
      </c>
    </row>
    <row r="255" ht="13.5" customHeight="1">
      <c r="A255" s="278">
        <f t="shared" si="4"/>
        <v>238</v>
      </c>
      <c r="B255" s="279" t="s">
        <v>489</v>
      </c>
      <c r="C255" s="279" t="s">
        <v>3231</v>
      </c>
      <c r="D255" s="294" t="str">
        <f>VLOOKUP(B255,'HECVAT - Full | Vendor Response'!A$3:D$319,4,TRUE)</f>
        <v>Via AWS Logs</v>
      </c>
      <c r="E255" s="295" t="s">
        <v>3220</v>
      </c>
      <c r="F255" s="295" t="s">
        <v>91</v>
      </c>
      <c r="G255" s="295"/>
      <c r="H255" s="300" t="s">
        <v>2319</v>
      </c>
      <c r="I255" s="300" t="s">
        <v>3221</v>
      </c>
      <c r="J255" s="296" t="str">
        <f t="shared" si="12"/>
        <v>TRUE</v>
      </c>
      <c r="K255" s="297">
        <v>1.0</v>
      </c>
      <c r="L255" s="296" t="s">
        <v>2319</v>
      </c>
      <c r="M255" s="298" t="s">
        <v>76</v>
      </c>
      <c r="N255" s="298" t="str">
        <f>VLOOKUP(B255,'HECVAT - Full | Vendor Response'!A:E,3,FALSE)</f>
        <v/>
      </c>
      <c r="O255" s="298" t="str">
        <f>IF(LEN(VLOOKUP(B255,'Analyst Report'!$A:$I,7,FALSE))= 0,"",VLOOKUP(B255,'Analyst Report'!$A:$I,7,FALSE))</f>
        <v/>
      </c>
      <c r="P255" s="298">
        <f t="shared" si="13"/>
        <v>0</v>
      </c>
      <c r="Q255" s="298">
        <v>25.0</v>
      </c>
      <c r="R255" s="298">
        <f>IF(LEN(VLOOKUP(B255,'Analyst Report'!$A$30:$I$287,9,FALSE))=0,VLOOKUP(B255,'Analyst Report'!$A$30:$I$287,8,FALSE),VLOOKUP(B255,'Analyst Report'!$A$30:$I$287,9,FALSE))</f>
        <v>25</v>
      </c>
      <c r="S255" s="298">
        <f t="shared" si="14"/>
        <v>25</v>
      </c>
      <c r="T255" s="298">
        <f t="shared" si="15"/>
        <v>0</v>
      </c>
      <c r="U255" s="299" t="s">
        <v>91</v>
      </c>
      <c r="V255" s="299" t="s">
        <v>91</v>
      </c>
      <c r="W255" s="299" t="s">
        <v>91</v>
      </c>
      <c r="X255" s="299" t="s">
        <v>91</v>
      </c>
      <c r="Y255" s="299" t="s">
        <v>91</v>
      </c>
      <c r="Z255" s="299" t="s">
        <v>91</v>
      </c>
      <c r="AA255" s="299" t="s">
        <v>91</v>
      </c>
      <c r="AB255" s="299" t="s">
        <v>91</v>
      </c>
    </row>
    <row r="256" ht="13.5" customHeight="1">
      <c r="A256" s="278">
        <f t="shared" si="4"/>
        <v>239</v>
      </c>
      <c r="B256" s="279" t="s">
        <v>490</v>
      </c>
      <c r="C256" s="279" t="s">
        <v>3232</v>
      </c>
      <c r="D256" s="294" t="str">
        <f>VLOOKUP(B256,'HECVAT - Full | Vendor Response'!A$3:D$319,4,TRUE)</f>
        <v>Via AWS Logs</v>
      </c>
      <c r="E256" s="295" t="s">
        <v>3220</v>
      </c>
      <c r="F256" s="295" t="s">
        <v>91</v>
      </c>
      <c r="G256" s="295"/>
      <c r="H256" s="300" t="s">
        <v>2319</v>
      </c>
      <c r="I256" s="300" t="s">
        <v>3221</v>
      </c>
      <c r="J256" s="296" t="str">
        <f t="shared" si="12"/>
        <v>FALSE</v>
      </c>
      <c r="K256" s="297">
        <v>1.0</v>
      </c>
      <c r="L256" s="296" t="s">
        <v>2319</v>
      </c>
      <c r="M256" s="298" t="s">
        <v>78</v>
      </c>
      <c r="N256" s="298" t="str">
        <f>VLOOKUP(B256,'HECVAT - Full | Vendor Response'!A:E,3,FALSE)</f>
        <v/>
      </c>
      <c r="O256" s="298" t="str">
        <f>IF(LEN(VLOOKUP(B256,'Analyst Report'!$A:$I,7,FALSE))= 0,"",VLOOKUP(B256,'Analyst Report'!$A:$I,7,FALSE))</f>
        <v/>
      </c>
      <c r="P256" s="298">
        <f t="shared" si="13"/>
        <v>0</v>
      </c>
      <c r="Q256" s="298">
        <v>15.0</v>
      </c>
      <c r="R256" s="298">
        <f>IF(LEN(VLOOKUP(B256,'Analyst Report'!$A$30:$I$287,9,FALSE))=0,VLOOKUP(B256,'Analyst Report'!$A$30:$I$287,8,FALSE),VLOOKUP(B256,'Analyst Report'!$A$30:$I$287,9,FALSE))</f>
        <v>15</v>
      </c>
      <c r="S256" s="298">
        <f t="shared" si="14"/>
        <v>15</v>
      </c>
      <c r="T256" s="298">
        <f t="shared" si="15"/>
        <v>0</v>
      </c>
      <c r="U256" s="299"/>
      <c r="V256" s="299" t="s">
        <v>91</v>
      </c>
      <c r="W256" s="299" t="s">
        <v>91</v>
      </c>
      <c r="X256" s="299" t="s">
        <v>91</v>
      </c>
      <c r="Y256" s="299" t="s">
        <v>91</v>
      </c>
      <c r="Z256" s="299" t="s">
        <v>91</v>
      </c>
      <c r="AA256" s="299" t="s">
        <v>91</v>
      </c>
      <c r="AB256" s="299" t="s">
        <v>91</v>
      </c>
    </row>
    <row r="257" ht="13.5" customHeight="1">
      <c r="A257" s="238"/>
      <c r="B257" s="306"/>
      <c r="C257" s="238"/>
      <c r="D257" s="306"/>
      <c r="E257" s="238"/>
      <c r="F257" s="238"/>
      <c r="G257" s="238"/>
      <c r="H257" s="307"/>
      <c r="I257" s="307"/>
      <c r="J257" s="238"/>
      <c r="K257" s="308"/>
      <c r="L257" s="238"/>
      <c r="M257" s="238"/>
      <c r="N257" s="238"/>
      <c r="O257" s="238"/>
      <c r="P257" s="238"/>
      <c r="Q257" s="238"/>
      <c r="R257" s="238"/>
      <c r="S257" s="238"/>
      <c r="T257" s="238"/>
      <c r="U257" s="238"/>
      <c r="V257" s="238"/>
      <c r="W257" s="238"/>
      <c r="X257" s="238"/>
      <c r="Y257" s="238"/>
      <c r="Z257" s="238"/>
      <c r="AA257" s="238"/>
      <c r="AB257" s="238"/>
    </row>
    <row r="258" ht="13.5" customHeight="1">
      <c r="A258" s="238"/>
      <c r="B258" s="309"/>
      <c r="C258" s="238"/>
      <c r="D258" s="309"/>
      <c r="E258" s="238"/>
      <c r="F258" s="238"/>
      <c r="G258" s="238"/>
      <c r="H258" s="307"/>
      <c r="I258" s="307"/>
      <c r="J258" s="238"/>
      <c r="K258" s="308"/>
      <c r="L258" s="238"/>
      <c r="M258" s="238"/>
      <c r="N258" s="238"/>
      <c r="O258" s="238"/>
      <c r="P258" s="238"/>
      <c r="Q258" s="238"/>
      <c r="R258" s="238"/>
      <c r="S258" s="238"/>
      <c r="T258" s="238"/>
      <c r="U258" s="238"/>
      <c r="V258" s="238"/>
      <c r="W258" s="238"/>
      <c r="X258" s="238"/>
      <c r="Y258" s="238"/>
      <c r="Z258" s="238"/>
      <c r="AA258" s="238"/>
      <c r="AB258" s="238"/>
    </row>
    <row r="259" ht="13.5" customHeight="1">
      <c r="A259" s="238"/>
      <c r="B259" s="309"/>
      <c r="C259" s="238"/>
      <c r="D259" s="309"/>
      <c r="E259" s="238"/>
      <c r="F259" s="238"/>
      <c r="G259" s="238"/>
      <c r="H259" s="307"/>
      <c r="I259" s="307"/>
      <c r="J259" s="238"/>
      <c r="K259" s="308"/>
      <c r="L259" s="238"/>
      <c r="M259" s="238"/>
      <c r="N259" s="238"/>
      <c r="O259" s="238"/>
      <c r="P259" s="238"/>
      <c r="Q259" s="238"/>
      <c r="R259" s="238"/>
      <c r="S259" s="238"/>
      <c r="T259" s="238"/>
      <c r="U259" s="238"/>
      <c r="V259" s="238"/>
      <c r="W259" s="238"/>
      <c r="X259" s="238"/>
      <c r="Y259" s="238"/>
      <c r="Z259" s="238"/>
      <c r="AA259" s="238"/>
      <c r="AB259" s="238"/>
    </row>
    <row r="260" ht="13.5" customHeight="1">
      <c r="A260" s="238"/>
      <c r="B260" s="309"/>
      <c r="C260" s="238"/>
      <c r="D260" s="309"/>
      <c r="E260" s="238"/>
      <c r="F260" s="238"/>
      <c r="G260" s="238"/>
      <c r="H260" s="307"/>
      <c r="I260" s="307"/>
      <c r="J260" s="238"/>
      <c r="K260" s="308"/>
      <c r="L260" s="238"/>
      <c r="M260" s="238"/>
      <c r="N260" s="238"/>
      <c r="O260" s="238"/>
      <c r="P260" s="238"/>
      <c r="Q260" s="238"/>
      <c r="R260" s="238"/>
      <c r="S260" s="238"/>
      <c r="T260" s="238"/>
      <c r="U260" s="238"/>
      <c r="V260" s="238"/>
      <c r="W260" s="238"/>
      <c r="X260" s="238"/>
      <c r="Y260" s="238"/>
      <c r="Z260" s="238"/>
      <c r="AA260" s="238"/>
      <c r="AB260" s="238"/>
    </row>
    <row r="261" ht="13.5" customHeight="1">
      <c r="A261" s="238"/>
      <c r="B261" s="309"/>
      <c r="C261" s="238"/>
      <c r="D261" s="309"/>
      <c r="E261" s="238"/>
      <c r="F261" s="238"/>
      <c r="G261" s="238"/>
      <c r="H261" s="307"/>
      <c r="I261" s="307"/>
      <c r="J261" s="238"/>
      <c r="K261" s="308"/>
      <c r="L261" s="238"/>
      <c r="M261" s="238"/>
      <c r="N261" s="238"/>
      <c r="O261" s="238"/>
      <c r="P261" s="238"/>
      <c r="Q261" s="238"/>
      <c r="R261" s="238"/>
      <c r="S261" s="238"/>
      <c r="T261" s="238"/>
      <c r="U261" s="238"/>
      <c r="V261" s="238"/>
      <c r="W261" s="238"/>
      <c r="X261" s="238"/>
      <c r="Y261" s="238"/>
      <c r="Z261" s="238"/>
      <c r="AA261" s="238"/>
      <c r="AB261" s="238"/>
    </row>
    <row r="262" ht="13.5" customHeight="1">
      <c r="A262" s="238"/>
      <c r="B262" s="309"/>
      <c r="C262" s="238"/>
      <c r="D262" s="309"/>
      <c r="E262" s="238"/>
      <c r="F262" s="238"/>
      <c r="G262" s="238"/>
      <c r="H262" s="307"/>
      <c r="I262" s="307"/>
      <c r="J262" s="238"/>
      <c r="K262" s="308"/>
      <c r="L262" s="238"/>
      <c r="M262" s="238"/>
      <c r="N262" s="238"/>
      <c r="O262" s="238"/>
      <c r="P262" s="238"/>
      <c r="Q262" s="238"/>
      <c r="R262" s="238"/>
      <c r="S262" s="238"/>
      <c r="T262" s="238"/>
      <c r="U262" s="238"/>
      <c r="V262" s="238"/>
      <c r="W262" s="238"/>
      <c r="X262" s="238"/>
      <c r="Y262" s="238"/>
      <c r="Z262" s="238"/>
      <c r="AA262" s="238"/>
      <c r="AB262" s="238"/>
    </row>
    <row r="263" ht="13.5" customHeight="1">
      <c r="A263" s="238"/>
      <c r="B263" s="309"/>
      <c r="C263" s="238"/>
      <c r="D263" s="309"/>
      <c r="E263" s="238"/>
      <c r="F263" s="238"/>
      <c r="G263" s="238"/>
      <c r="H263" s="307"/>
      <c r="I263" s="307"/>
      <c r="J263" s="238"/>
      <c r="K263" s="308"/>
      <c r="L263" s="238"/>
      <c r="M263" s="238"/>
      <c r="N263" s="238"/>
      <c r="O263" s="238"/>
      <c r="P263" s="238"/>
      <c r="Q263" s="238"/>
      <c r="R263" s="238"/>
      <c r="S263" s="238"/>
      <c r="T263" s="238"/>
      <c r="U263" s="238"/>
      <c r="V263" s="238"/>
      <c r="W263" s="238"/>
      <c r="X263" s="238"/>
      <c r="Y263" s="238"/>
      <c r="Z263" s="238"/>
      <c r="AA263" s="238"/>
      <c r="AB263" s="238"/>
    </row>
    <row r="264" ht="13.5" customHeight="1">
      <c r="A264" s="238"/>
      <c r="B264" s="309"/>
      <c r="C264" s="238"/>
      <c r="D264" s="309"/>
      <c r="E264" s="238"/>
      <c r="F264" s="238"/>
      <c r="G264" s="238"/>
      <c r="H264" s="307"/>
      <c r="I264" s="307"/>
      <c r="J264" s="238"/>
      <c r="K264" s="308"/>
      <c r="L264" s="238"/>
      <c r="M264" s="238"/>
      <c r="N264" s="238"/>
      <c r="O264" s="238"/>
      <c r="P264" s="238"/>
      <c r="Q264" s="238"/>
      <c r="R264" s="238"/>
      <c r="S264" s="238"/>
      <c r="T264" s="238"/>
      <c r="U264" s="238"/>
      <c r="V264" s="238"/>
      <c r="W264" s="238"/>
      <c r="X264" s="238"/>
      <c r="Y264" s="238"/>
      <c r="Z264" s="238"/>
      <c r="AA264" s="238"/>
      <c r="AB264" s="238"/>
    </row>
    <row r="265" ht="13.5" customHeight="1">
      <c r="A265" s="238"/>
      <c r="B265" s="309"/>
      <c r="C265" s="238"/>
      <c r="D265" s="309"/>
      <c r="E265" s="238"/>
      <c r="F265" s="238"/>
      <c r="G265" s="238"/>
      <c r="H265" s="307"/>
      <c r="I265" s="307"/>
      <c r="J265" s="238"/>
      <c r="K265" s="308"/>
      <c r="L265" s="238"/>
      <c r="M265" s="238"/>
      <c r="N265" s="238"/>
      <c r="O265" s="238"/>
      <c r="P265" s="238"/>
      <c r="Q265" s="238"/>
      <c r="R265" s="238"/>
      <c r="S265" s="238"/>
      <c r="T265" s="238"/>
      <c r="U265" s="238"/>
      <c r="V265" s="238"/>
      <c r="W265" s="238"/>
      <c r="X265" s="238"/>
      <c r="Y265" s="238"/>
      <c r="Z265" s="238"/>
      <c r="AA265" s="238"/>
      <c r="AB265" s="238"/>
    </row>
    <row r="266" ht="13.5" customHeight="1">
      <c r="A266" s="238"/>
      <c r="B266" s="309"/>
      <c r="C266" s="238"/>
      <c r="D266" s="309"/>
      <c r="E266" s="238"/>
      <c r="F266" s="238"/>
      <c r="G266" s="238"/>
      <c r="H266" s="307"/>
      <c r="I266" s="307"/>
      <c r="J266" s="238"/>
      <c r="K266" s="308"/>
      <c r="L266" s="238"/>
      <c r="M266" s="238"/>
      <c r="N266" s="238"/>
      <c r="O266" s="238"/>
      <c r="P266" s="238"/>
      <c r="Q266" s="238"/>
      <c r="R266" s="238"/>
      <c r="S266" s="238"/>
      <c r="T266" s="238"/>
      <c r="U266" s="238"/>
      <c r="V266" s="238"/>
      <c r="W266" s="238"/>
      <c r="X266" s="238"/>
      <c r="Y266" s="238"/>
      <c r="Z266" s="238"/>
      <c r="AA266" s="238"/>
      <c r="AB266" s="238"/>
    </row>
    <row r="267" ht="13.5" customHeight="1">
      <c r="A267" s="238"/>
      <c r="B267" s="309"/>
      <c r="C267" s="238"/>
      <c r="D267" s="309"/>
      <c r="E267" s="238"/>
      <c r="F267" s="238"/>
      <c r="G267" s="238"/>
      <c r="H267" s="307"/>
      <c r="I267" s="307"/>
      <c r="J267" s="238"/>
      <c r="K267" s="308"/>
      <c r="L267" s="238"/>
      <c r="M267" s="238"/>
      <c r="N267" s="238"/>
      <c r="O267" s="238"/>
      <c r="P267" s="238"/>
      <c r="Q267" s="238"/>
      <c r="R267" s="238"/>
      <c r="S267" s="238"/>
      <c r="T267" s="238"/>
      <c r="U267" s="238"/>
      <c r="V267" s="238"/>
      <c r="W267" s="238"/>
      <c r="X267" s="238"/>
      <c r="Y267" s="238"/>
      <c r="Z267" s="238"/>
      <c r="AA267" s="238"/>
      <c r="AB267" s="238"/>
    </row>
    <row r="268" ht="13.5" customHeight="1">
      <c r="A268" s="238"/>
      <c r="B268" s="309"/>
      <c r="C268" s="238"/>
      <c r="D268" s="309"/>
      <c r="E268" s="238"/>
      <c r="F268" s="238"/>
      <c r="G268" s="238"/>
      <c r="H268" s="307"/>
      <c r="I268" s="307"/>
      <c r="J268" s="238"/>
      <c r="K268" s="308"/>
      <c r="L268" s="238"/>
      <c r="M268" s="238"/>
      <c r="N268" s="238"/>
      <c r="O268" s="238"/>
      <c r="P268" s="238"/>
      <c r="Q268" s="238"/>
      <c r="R268" s="238"/>
      <c r="S268" s="238"/>
      <c r="T268" s="238"/>
      <c r="U268" s="238"/>
      <c r="V268" s="238"/>
      <c r="W268" s="238"/>
      <c r="X268" s="238"/>
      <c r="Y268" s="238"/>
      <c r="Z268" s="238"/>
      <c r="AA268" s="238"/>
      <c r="AB268" s="238"/>
    </row>
    <row r="269" ht="13.5" customHeight="1">
      <c r="A269" s="238"/>
      <c r="B269" s="309"/>
      <c r="C269" s="238"/>
      <c r="D269" s="309"/>
      <c r="E269" s="238"/>
      <c r="F269" s="238"/>
      <c r="G269" s="238"/>
      <c r="H269" s="307"/>
      <c r="I269" s="307"/>
      <c r="J269" s="238"/>
      <c r="K269" s="308"/>
      <c r="L269" s="238"/>
      <c r="M269" s="238"/>
      <c r="N269" s="238"/>
      <c r="O269" s="238"/>
      <c r="P269" s="238"/>
      <c r="Q269" s="238"/>
      <c r="R269" s="238"/>
      <c r="S269" s="238"/>
      <c r="T269" s="238"/>
      <c r="U269" s="238"/>
      <c r="V269" s="238"/>
      <c r="W269" s="238"/>
      <c r="X269" s="238"/>
      <c r="Y269" s="238"/>
      <c r="Z269" s="238"/>
      <c r="AA269" s="238"/>
      <c r="AB269" s="238"/>
    </row>
    <row r="270" ht="13.5" customHeight="1">
      <c r="A270" s="238"/>
      <c r="B270" s="309"/>
      <c r="C270" s="238"/>
      <c r="D270" s="309"/>
      <c r="E270" s="238"/>
      <c r="F270" s="238"/>
      <c r="G270" s="238"/>
      <c r="H270" s="307"/>
      <c r="I270" s="307"/>
      <c r="J270" s="238"/>
      <c r="K270" s="308"/>
      <c r="L270" s="238"/>
      <c r="M270" s="238"/>
      <c r="N270" s="238"/>
      <c r="O270" s="238"/>
      <c r="P270" s="238"/>
      <c r="Q270" s="238"/>
      <c r="R270" s="238"/>
      <c r="S270" s="238"/>
      <c r="T270" s="238"/>
      <c r="U270" s="238"/>
      <c r="V270" s="238"/>
      <c r="W270" s="238"/>
      <c r="X270" s="238"/>
      <c r="Y270" s="238"/>
      <c r="Z270" s="238"/>
      <c r="AA270" s="238"/>
      <c r="AB270" s="238"/>
    </row>
    <row r="271" ht="13.5" customHeight="1">
      <c r="A271" s="238"/>
      <c r="B271" s="309"/>
      <c r="C271" s="238"/>
      <c r="D271" s="309"/>
      <c r="E271" s="238"/>
      <c r="F271" s="238"/>
      <c r="G271" s="238"/>
      <c r="H271" s="307"/>
      <c r="I271" s="307"/>
      <c r="J271" s="238"/>
      <c r="K271" s="308"/>
      <c r="L271" s="238"/>
      <c r="M271" s="238"/>
      <c r="N271" s="238"/>
      <c r="O271" s="238"/>
      <c r="P271" s="238"/>
      <c r="Q271" s="238"/>
      <c r="R271" s="238"/>
      <c r="S271" s="238"/>
      <c r="T271" s="238"/>
      <c r="U271" s="238"/>
      <c r="V271" s="238"/>
      <c r="W271" s="238"/>
      <c r="X271" s="238"/>
      <c r="Y271" s="238"/>
      <c r="Z271" s="238"/>
      <c r="AA271" s="238"/>
      <c r="AB271" s="238"/>
    </row>
    <row r="272" ht="13.5" customHeight="1">
      <c r="A272" s="238"/>
      <c r="B272" s="309"/>
      <c r="C272" s="238"/>
      <c r="D272" s="309"/>
      <c r="E272" s="238"/>
      <c r="F272" s="238"/>
      <c r="G272" s="238"/>
      <c r="H272" s="307"/>
      <c r="I272" s="307"/>
      <c r="J272" s="238"/>
      <c r="K272" s="308"/>
      <c r="L272" s="238"/>
      <c r="M272" s="238"/>
      <c r="N272" s="238"/>
      <c r="O272" s="238"/>
      <c r="P272" s="238"/>
      <c r="Q272" s="238"/>
      <c r="R272" s="238"/>
      <c r="S272" s="238"/>
      <c r="T272" s="238"/>
      <c r="U272" s="238"/>
      <c r="V272" s="238"/>
      <c r="W272" s="238"/>
      <c r="X272" s="238"/>
      <c r="Y272" s="238"/>
      <c r="Z272" s="238"/>
      <c r="AA272" s="238"/>
      <c r="AB272" s="238"/>
    </row>
    <row r="273" ht="13.5" customHeight="1">
      <c r="A273" s="238"/>
      <c r="B273" s="309"/>
      <c r="C273" s="238"/>
      <c r="D273" s="309"/>
      <c r="E273" s="238"/>
      <c r="F273" s="238"/>
      <c r="G273" s="238"/>
      <c r="H273" s="307"/>
      <c r="I273" s="307"/>
      <c r="J273" s="238"/>
      <c r="K273" s="308"/>
      <c r="L273" s="238"/>
      <c r="M273" s="238"/>
      <c r="N273" s="238"/>
      <c r="O273" s="238"/>
      <c r="P273" s="238"/>
      <c r="Q273" s="238"/>
      <c r="R273" s="238"/>
      <c r="S273" s="238"/>
      <c r="T273" s="238"/>
      <c r="U273" s="238"/>
      <c r="V273" s="238"/>
      <c r="W273" s="238"/>
      <c r="X273" s="238"/>
      <c r="Y273" s="238"/>
      <c r="Z273" s="238"/>
      <c r="AA273" s="238"/>
      <c r="AB273" s="238"/>
    </row>
    <row r="274" ht="13.5" customHeight="1">
      <c r="A274" s="238"/>
      <c r="B274" s="309"/>
      <c r="C274" s="238"/>
      <c r="D274" s="309"/>
      <c r="E274" s="238"/>
      <c r="F274" s="238"/>
      <c r="G274" s="238"/>
      <c r="H274" s="307"/>
      <c r="I274" s="307"/>
      <c r="J274" s="238"/>
      <c r="K274" s="308"/>
      <c r="L274" s="238"/>
      <c r="M274" s="238"/>
      <c r="N274" s="238"/>
      <c r="O274" s="238"/>
      <c r="P274" s="238"/>
      <c r="Q274" s="238"/>
      <c r="R274" s="238"/>
      <c r="S274" s="238"/>
      <c r="T274" s="238"/>
      <c r="U274" s="238"/>
      <c r="V274" s="238"/>
      <c r="W274" s="238"/>
      <c r="X274" s="238"/>
      <c r="Y274" s="238"/>
      <c r="Z274" s="238"/>
      <c r="AA274" s="238"/>
      <c r="AB274" s="238"/>
    </row>
    <row r="275" ht="13.5" customHeight="1">
      <c r="A275" s="238"/>
      <c r="B275" s="309"/>
      <c r="C275" s="238"/>
      <c r="D275" s="309"/>
      <c r="E275" s="238"/>
      <c r="F275" s="238"/>
      <c r="G275" s="238"/>
      <c r="H275" s="307"/>
      <c r="I275" s="307"/>
      <c r="J275" s="238"/>
      <c r="K275" s="308"/>
      <c r="L275" s="238"/>
      <c r="M275" s="238"/>
      <c r="N275" s="238"/>
      <c r="O275" s="238"/>
      <c r="P275" s="238"/>
      <c r="Q275" s="238"/>
      <c r="R275" s="238"/>
      <c r="S275" s="238"/>
      <c r="T275" s="238"/>
      <c r="U275" s="238"/>
      <c r="V275" s="238"/>
      <c r="W275" s="238"/>
      <c r="X275" s="238"/>
      <c r="Y275" s="238"/>
      <c r="Z275" s="238"/>
      <c r="AA275" s="238"/>
      <c r="AB275" s="238"/>
    </row>
    <row r="276" ht="13.5" customHeight="1">
      <c r="A276" s="238"/>
      <c r="B276" s="309"/>
      <c r="C276" s="238"/>
      <c r="D276" s="309"/>
      <c r="E276" s="238"/>
      <c r="F276" s="238"/>
      <c r="G276" s="238"/>
      <c r="H276" s="307"/>
      <c r="I276" s="307"/>
      <c r="J276" s="238"/>
      <c r="K276" s="308"/>
      <c r="L276" s="238"/>
      <c r="M276" s="238"/>
      <c r="N276" s="238"/>
      <c r="O276" s="238"/>
      <c r="P276" s="238"/>
      <c r="Q276" s="238"/>
      <c r="R276" s="238"/>
      <c r="S276" s="238"/>
      <c r="T276" s="238"/>
      <c r="U276" s="238"/>
      <c r="V276" s="238"/>
      <c r="W276" s="238"/>
      <c r="X276" s="238"/>
      <c r="Y276" s="238"/>
      <c r="Z276" s="238"/>
      <c r="AA276" s="238"/>
      <c r="AB276" s="238"/>
    </row>
    <row r="277" ht="13.5" customHeight="1">
      <c r="A277" s="238"/>
      <c r="B277" s="309"/>
      <c r="C277" s="238"/>
      <c r="D277" s="309"/>
      <c r="E277" s="238"/>
      <c r="F277" s="238"/>
      <c r="G277" s="238"/>
      <c r="H277" s="307"/>
      <c r="I277" s="307"/>
      <c r="J277" s="238"/>
      <c r="K277" s="308"/>
      <c r="L277" s="238"/>
      <c r="M277" s="238"/>
      <c r="N277" s="238"/>
      <c r="O277" s="238"/>
      <c r="P277" s="238"/>
      <c r="Q277" s="238"/>
      <c r="R277" s="238"/>
      <c r="S277" s="238"/>
      <c r="T277" s="238"/>
      <c r="U277" s="238"/>
      <c r="V277" s="238"/>
      <c r="W277" s="238"/>
      <c r="X277" s="238"/>
      <c r="Y277" s="238"/>
      <c r="Z277" s="238"/>
      <c r="AA277" s="238"/>
      <c r="AB277" s="238"/>
    </row>
    <row r="278" ht="13.5" customHeight="1">
      <c r="A278" s="238"/>
      <c r="B278" s="309"/>
      <c r="C278" s="238"/>
      <c r="D278" s="309"/>
      <c r="E278" s="238"/>
      <c r="F278" s="238"/>
      <c r="G278" s="238"/>
      <c r="H278" s="307"/>
      <c r="I278" s="307"/>
      <c r="J278" s="238"/>
      <c r="K278" s="308"/>
      <c r="L278" s="238"/>
      <c r="M278" s="238"/>
      <c r="N278" s="238"/>
      <c r="O278" s="238"/>
      <c r="P278" s="238"/>
      <c r="Q278" s="238"/>
      <c r="R278" s="238"/>
      <c r="S278" s="238"/>
      <c r="T278" s="238"/>
      <c r="U278" s="238"/>
      <c r="V278" s="238"/>
      <c r="W278" s="238"/>
      <c r="X278" s="238"/>
      <c r="Y278" s="238"/>
      <c r="Z278" s="238"/>
      <c r="AA278" s="238"/>
      <c r="AB278" s="238"/>
    </row>
    <row r="279" ht="13.5" customHeight="1">
      <c r="A279" s="238"/>
      <c r="B279" s="309"/>
      <c r="C279" s="238"/>
      <c r="D279" s="309"/>
      <c r="E279" s="238"/>
      <c r="F279" s="238"/>
      <c r="G279" s="238"/>
      <c r="H279" s="307"/>
      <c r="I279" s="307"/>
      <c r="J279" s="238"/>
      <c r="K279" s="308"/>
      <c r="L279" s="238"/>
      <c r="M279" s="238"/>
      <c r="N279" s="238"/>
      <c r="O279" s="238"/>
      <c r="P279" s="238"/>
      <c r="Q279" s="238"/>
      <c r="R279" s="238"/>
      <c r="S279" s="238"/>
      <c r="T279" s="238"/>
      <c r="U279" s="238"/>
      <c r="V279" s="238"/>
      <c r="W279" s="238"/>
      <c r="X279" s="238"/>
      <c r="Y279" s="238"/>
      <c r="Z279" s="238"/>
      <c r="AA279" s="238"/>
      <c r="AB279" s="238"/>
    </row>
    <row r="280" ht="13.5" customHeight="1">
      <c r="A280" s="238"/>
      <c r="B280" s="309"/>
      <c r="C280" s="238"/>
      <c r="D280" s="309"/>
      <c r="E280" s="238"/>
      <c r="F280" s="238"/>
      <c r="G280" s="238"/>
      <c r="H280" s="307"/>
      <c r="I280" s="307"/>
      <c r="J280" s="238"/>
      <c r="K280" s="308"/>
      <c r="L280" s="238"/>
      <c r="M280" s="238"/>
      <c r="N280" s="238"/>
      <c r="O280" s="238"/>
      <c r="P280" s="238"/>
      <c r="Q280" s="238"/>
      <c r="R280" s="238"/>
      <c r="S280" s="238"/>
      <c r="T280" s="238"/>
      <c r="U280" s="238"/>
      <c r="V280" s="238"/>
      <c r="W280" s="238"/>
      <c r="X280" s="238"/>
      <c r="Y280" s="238"/>
      <c r="Z280" s="238"/>
      <c r="AA280" s="238"/>
      <c r="AB280" s="238"/>
    </row>
    <row r="281" ht="13.5" customHeight="1">
      <c r="A281" s="238"/>
      <c r="B281" s="309"/>
      <c r="C281" s="238"/>
      <c r="D281" s="309"/>
      <c r="E281" s="238"/>
      <c r="F281" s="238"/>
      <c r="G281" s="238"/>
      <c r="H281" s="307"/>
      <c r="I281" s="307"/>
      <c r="J281" s="238"/>
      <c r="K281" s="308"/>
      <c r="L281" s="238"/>
      <c r="M281" s="238"/>
      <c r="N281" s="238"/>
      <c r="O281" s="238"/>
      <c r="P281" s="238"/>
      <c r="Q281" s="238"/>
      <c r="R281" s="238"/>
      <c r="S281" s="238"/>
      <c r="T281" s="238"/>
      <c r="U281" s="238"/>
      <c r="V281" s="238"/>
      <c r="W281" s="238"/>
      <c r="X281" s="238"/>
      <c r="Y281" s="238"/>
      <c r="Z281" s="238"/>
      <c r="AA281" s="238"/>
      <c r="AB281" s="238"/>
    </row>
    <row r="282" ht="13.5" customHeight="1">
      <c r="A282" s="238"/>
      <c r="B282" s="309"/>
      <c r="C282" s="238"/>
      <c r="D282" s="309"/>
      <c r="E282" s="238"/>
      <c r="F282" s="238"/>
      <c r="G282" s="238"/>
      <c r="H282" s="307"/>
      <c r="I282" s="307"/>
      <c r="J282" s="238"/>
      <c r="K282" s="308"/>
      <c r="L282" s="238"/>
      <c r="M282" s="238"/>
      <c r="N282" s="238"/>
      <c r="O282" s="238"/>
      <c r="P282" s="238"/>
      <c r="Q282" s="238"/>
      <c r="R282" s="238"/>
      <c r="S282" s="238"/>
      <c r="T282" s="238"/>
      <c r="U282" s="238"/>
      <c r="V282" s="238"/>
      <c r="W282" s="238"/>
      <c r="X282" s="238"/>
      <c r="Y282" s="238"/>
      <c r="Z282" s="238"/>
      <c r="AA282" s="238"/>
      <c r="AB282" s="238"/>
    </row>
    <row r="283" ht="13.5" customHeight="1">
      <c r="A283" s="238"/>
      <c r="B283" s="309"/>
      <c r="C283" s="238"/>
      <c r="D283" s="309"/>
      <c r="E283" s="238"/>
      <c r="F283" s="238"/>
      <c r="G283" s="238"/>
      <c r="H283" s="307"/>
      <c r="I283" s="307"/>
      <c r="J283" s="238"/>
      <c r="K283" s="308"/>
      <c r="L283" s="238"/>
      <c r="M283" s="238"/>
      <c r="N283" s="238"/>
      <c r="O283" s="238"/>
      <c r="P283" s="238"/>
      <c r="Q283" s="238"/>
      <c r="R283" s="238"/>
      <c r="S283" s="238"/>
      <c r="T283" s="238"/>
      <c r="U283" s="238"/>
      <c r="V283" s="238"/>
      <c r="W283" s="238"/>
      <c r="X283" s="238"/>
      <c r="Y283" s="238"/>
      <c r="Z283" s="238"/>
      <c r="AA283" s="238"/>
      <c r="AB283" s="238"/>
    </row>
    <row r="284" ht="13.5" customHeight="1">
      <c r="A284" s="238"/>
      <c r="B284" s="309"/>
      <c r="C284" s="238"/>
      <c r="D284" s="309"/>
      <c r="E284" s="238"/>
      <c r="F284" s="238"/>
      <c r="G284" s="238"/>
      <c r="H284" s="307"/>
      <c r="I284" s="307"/>
      <c r="J284" s="238"/>
      <c r="K284" s="308"/>
      <c r="L284" s="238"/>
      <c r="M284" s="238"/>
      <c r="N284" s="238"/>
      <c r="O284" s="238"/>
      <c r="P284" s="238"/>
      <c r="Q284" s="238"/>
      <c r="R284" s="238"/>
      <c r="S284" s="238"/>
      <c r="T284" s="238"/>
      <c r="U284" s="238"/>
      <c r="V284" s="238"/>
      <c r="W284" s="238"/>
      <c r="X284" s="238"/>
      <c r="Y284" s="238"/>
      <c r="Z284" s="238"/>
      <c r="AA284" s="238"/>
      <c r="AB284" s="238"/>
    </row>
    <row r="285" ht="13.5" customHeight="1">
      <c r="A285" s="238"/>
      <c r="B285" s="309"/>
      <c r="C285" s="238"/>
      <c r="D285" s="309"/>
      <c r="E285" s="238"/>
      <c r="F285" s="238"/>
      <c r="G285" s="238"/>
      <c r="H285" s="307"/>
      <c r="I285" s="307"/>
      <c r="J285" s="238"/>
      <c r="K285" s="308"/>
      <c r="L285" s="238"/>
      <c r="M285" s="238"/>
      <c r="N285" s="238"/>
      <c r="O285" s="238"/>
      <c r="P285" s="238"/>
      <c r="Q285" s="238"/>
      <c r="R285" s="238"/>
      <c r="S285" s="238"/>
      <c r="T285" s="238"/>
      <c r="U285" s="238"/>
      <c r="V285" s="238"/>
      <c r="W285" s="238"/>
      <c r="X285" s="238"/>
      <c r="Y285" s="238"/>
      <c r="Z285" s="238"/>
      <c r="AA285" s="238"/>
      <c r="AB285" s="238"/>
    </row>
    <row r="286" ht="13.5" customHeight="1">
      <c r="A286" s="238"/>
      <c r="B286" s="309"/>
      <c r="C286" s="238"/>
      <c r="D286" s="309"/>
      <c r="E286" s="238"/>
      <c r="F286" s="238"/>
      <c r="G286" s="238"/>
      <c r="H286" s="307"/>
      <c r="I286" s="307"/>
      <c r="J286" s="238"/>
      <c r="K286" s="308"/>
      <c r="L286" s="238"/>
      <c r="M286" s="238"/>
      <c r="N286" s="238"/>
      <c r="O286" s="238"/>
      <c r="P286" s="238"/>
      <c r="Q286" s="238"/>
      <c r="R286" s="238"/>
      <c r="S286" s="238"/>
      <c r="T286" s="238"/>
      <c r="U286" s="238"/>
      <c r="V286" s="238"/>
      <c r="W286" s="238"/>
      <c r="X286" s="238"/>
      <c r="Y286" s="238"/>
      <c r="Z286" s="238"/>
      <c r="AA286" s="238"/>
      <c r="AB286" s="238"/>
    </row>
    <row r="287" ht="13.5" customHeight="1">
      <c r="A287" s="238"/>
      <c r="B287" s="309"/>
      <c r="C287" s="238"/>
      <c r="D287" s="309"/>
      <c r="E287" s="238"/>
      <c r="F287" s="238"/>
      <c r="G287" s="238"/>
      <c r="H287" s="307"/>
      <c r="I287" s="307"/>
      <c r="J287" s="238"/>
      <c r="K287" s="308"/>
      <c r="L287" s="238"/>
      <c r="M287" s="238"/>
      <c r="N287" s="238"/>
      <c r="O287" s="238"/>
      <c r="P287" s="238"/>
      <c r="Q287" s="238"/>
      <c r="R287" s="238"/>
      <c r="S287" s="238"/>
      <c r="T287" s="238"/>
      <c r="U287" s="238"/>
      <c r="V287" s="238"/>
      <c r="W287" s="238"/>
      <c r="X287" s="238"/>
      <c r="Y287" s="238"/>
      <c r="Z287" s="238"/>
      <c r="AA287" s="238"/>
      <c r="AB287" s="238"/>
    </row>
    <row r="288" ht="13.5" customHeight="1">
      <c r="A288" s="238"/>
      <c r="B288" s="309"/>
      <c r="C288" s="238"/>
      <c r="D288" s="309"/>
      <c r="E288" s="238"/>
      <c r="F288" s="238"/>
      <c r="G288" s="238"/>
      <c r="H288" s="307"/>
      <c r="I288" s="307"/>
      <c r="J288" s="238"/>
      <c r="K288" s="308"/>
      <c r="L288" s="238"/>
      <c r="M288" s="238"/>
      <c r="N288" s="238"/>
      <c r="O288" s="238"/>
      <c r="P288" s="238"/>
      <c r="Q288" s="238"/>
      <c r="R288" s="238"/>
      <c r="S288" s="238"/>
      <c r="T288" s="238"/>
      <c r="U288" s="238"/>
      <c r="V288" s="238"/>
      <c r="W288" s="238"/>
      <c r="X288" s="238"/>
      <c r="Y288" s="238"/>
      <c r="Z288" s="238"/>
      <c r="AA288" s="238"/>
      <c r="AB288" s="238"/>
    </row>
    <row r="289" ht="13.5" customHeight="1">
      <c r="A289" s="238"/>
      <c r="B289" s="309"/>
      <c r="C289" s="238"/>
      <c r="D289" s="309"/>
      <c r="E289" s="238"/>
      <c r="F289" s="238"/>
      <c r="G289" s="238"/>
      <c r="H289" s="307"/>
      <c r="I289" s="307"/>
      <c r="J289" s="238"/>
      <c r="K289" s="308"/>
      <c r="L289" s="238"/>
      <c r="M289" s="238"/>
      <c r="N289" s="238"/>
      <c r="O289" s="238"/>
      <c r="P289" s="238"/>
      <c r="Q289" s="238"/>
      <c r="R289" s="238"/>
      <c r="S289" s="238"/>
      <c r="T289" s="238"/>
      <c r="U289" s="238"/>
      <c r="V289" s="238"/>
      <c r="W289" s="238"/>
      <c r="X289" s="238"/>
      <c r="Y289" s="238"/>
      <c r="Z289" s="238"/>
      <c r="AA289" s="238"/>
      <c r="AB289" s="238"/>
    </row>
    <row r="290" ht="13.5" customHeight="1">
      <c r="A290" s="238"/>
      <c r="B290" s="309"/>
      <c r="C290" s="238"/>
      <c r="D290" s="309"/>
      <c r="E290" s="238"/>
      <c r="F290" s="238"/>
      <c r="G290" s="238"/>
      <c r="H290" s="307"/>
      <c r="I290" s="307"/>
      <c r="J290" s="238"/>
      <c r="K290" s="308"/>
      <c r="L290" s="238"/>
      <c r="M290" s="238"/>
      <c r="N290" s="238"/>
      <c r="O290" s="238"/>
      <c r="P290" s="238"/>
      <c r="Q290" s="238"/>
      <c r="R290" s="238"/>
      <c r="S290" s="238"/>
      <c r="T290" s="238"/>
      <c r="U290" s="238"/>
      <c r="V290" s="238"/>
      <c r="W290" s="238"/>
      <c r="X290" s="238"/>
      <c r="Y290" s="238"/>
      <c r="Z290" s="238"/>
      <c r="AA290" s="238"/>
      <c r="AB290" s="238"/>
    </row>
    <row r="291" ht="13.5" customHeight="1">
      <c r="A291" s="238"/>
      <c r="B291" s="309"/>
      <c r="C291" s="238"/>
      <c r="D291" s="309"/>
      <c r="E291" s="238"/>
      <c r="F291" s="238"/>
      <c r="G291" s="238"/>
      <c r="H291" s="307"/>
      <c r="I291" s="307"/>
      <c r="J291" s="238"/>
      <c r="K291" s="308"/>
      <c r="L291" s="238"/>
      <c r="M291" s="238"/>
      <c r="N291" s="238"/>
      <c r="O291" s="238"/>
      <c r="P291" s="238"/>
      <c r="Q291" s="238"/>
      <c r="R291" s="238"/>
      <c r="S291" s="238"/>
      <c r="T291" s="238"/>
      <c r="U291" s="238"/>
      <c r="V291" s="238"/>
      <c r="W291" s="238"/>
      <c r="X291" s="238"/>
      <c r="Y291" s="238"/>
      <c r="Z291" s="238"/>
      <c r="AA291" s="238"/>
      <c r="AB291" s="238"/>
    </row>
    <row r="292" ht="13.5" customHeight="1">
      <c r="A292" s="238"/>
      <c r="B292" s="309"/>
      <c r="C292" s="238"/>
      <c r="D292" s="309"/>
      <c r="E292" s="238"/>
      <c r="F292" s="238"/>
      <c r="G292" s="238"/>
      <c r="H292" s="307"/>
      <c r="I292" s="307"/>
      <c r="J292" s="238"/>
      <c r="K292" s="308"/>
      <c r="L292" s="238"/>
      <c r="M292" s="238"/>
      <c r="N292" s="238"/>
      <c r="O292" s="238"/>
      <c r="P292" s="238"/>
      <c r="Q292" s="238"/>
      <c r="R292" s="238"/>
      <c r="S292" s="238"/>
      <c r="T292" s="238"/>
      <c r="U292" s="238"/>
      <c r="V292" s="238"/>
      <c r="W292" s="238"/>
      <c r="X292" s="238"/>
      <c r="Y292" s="238"/>
      <c r="Z292" s="238"/>
      <c r="AA292" s="238"/>
      <c r="AB292" s="238"/>
    </row>
    <row r="293" ht="13.5" customHeight="1">
      <c r="A293" s="238"/>
      <c r="B293" s="309"/>
      <c r="C293" s="238"/>
      <c r="D293" s="309"/>
      <c r="E293" s="238"/>
      <c r="F293" s="238"/>
      <c r="G293" s="238"/>
      <c r="H293" s="307"/>
      <c r="I293" s="307"/>
      <c r="J293" s="238"/>
      <c r="K293" s="308"/>
      <c r="L293" s="238"/>
      <c r="M293" s="238"/>
      <c r="N293" s="238"/>
      <c r="O293" s="238"/>
      <c r="P293" s="238"/>
      <c r="Q293" s="238"/>
      <c r="R293" s="238"/>
      <c r="S293" s="238"/>
      <c r="T293" s="238"/>
      <c r="U293" s="238"/>
      <c r="V293" s="238"/>
      <c r="W293" s="238"/>
      <c r="X293" s="238"/>
      <c r="Y293" s="238"/>
      <c r="Z293" s="238"/>
      <c r="AA293" s="238"/>
      <c r="AB293" s="238"/>
    </row>
    <row r="294" ht="13.5" customHeight="1">
      <c r="A294" s="238"/>
      <c r="B294" s="309"/>
      <c r="C294" s="238"/>
      <c r="D294" s="309"/>
      <c r="E294" s="238"/>
      <c r="F294" s="238"/>
      <c r="G294" s="238"/>
      <c r="H294" s="307"/>
      <c r="I294" s="307"/>
      <c r="J294" s="238"/>
      <c r="K294" s="308"/>
      <c r="L294" s="238"/>
      <c r="M294" s="238"/>
      <c r="N294" s="238"/>
      <c r="O294" s="238"/>
      <c r="P294" s="238"/>
      <c r="Q294" s="238"/>
      <c r="R294" s="238"/>
      <c r="S294" s="238"/>
      <c r="T294" s="238"/>
      <c r="U294" s="238"/>
      <c r="V294" s="238"/>
      <c r="W294" s="238"/>
      <c r="X294" s="238"/>
      <c r="Y294" s="238"/>
      <c r="Z294" s="238"/>
      <c r="AA294" s="238"/>
      <c r="AB294" s="238"/>
    </row>
    <row r="295" ht="13.5" customHeight="1">
      <c r="A295" s="238"/>
      <c r="B295" s="309"/>
      <c r="C295" s="238"/>
      <c r="D295" s="309"/>
      <c r="E295" s="238"/>
      <c r="F295" s="238"/>
      <c r="G295" s="238"/>
      <c r="H295" s="307"/>
      <c r="I295" s="307"/>
      <c r="J295" s="238"/>
      <c r="K295" s="308"/>
      <c r="L295" s="238"/>
      <c r="M295" s="238"/>
      <c r="N295" s="238"/>
      <c r="O295" s="238"/>
      <c r="P295" s="238"/>
      <c r="Q295" s="238"/>
      <c r="R295" s="238"/>
      <c r="S295" s="238"/>
      <c r="T295" s="238"/>
      <c r="U295" s="238"/>
      <c r="V295" s="238"/>
      <c r="W295" s="238"/>
      <c r="X295" s="238"/>
      <c r="Y295" s="238"/>
      <c r="Z295" s="238"/>
      <c r="AA295" s="238"/>
      <c r="AB295" s="238"/>
    </row>
    <row r="296" ht="13.5" customHeight="1">
      <c r="A296" s="238"/>
      <c r="B296" s="309"/>
      <c r="C296" s="238"/>
      <c r="D296" s="309"/>
      <c r="E296" s="238"/>
      <c r="F296" s="238"/>
      <c r="G296" s="238"/>
      <c r="H296" s="307"/>
      <c r="I296" s="307"/>
      <c r="J296" s="238"/>
      <c r="K296" s="308"/>
      <c r="L296" s="238"/>
      <c r="M296" s="238"/>
      <c r="N296" s="238"/>
      <c r="O296" s="238"/>
      <c r="P296" s="238"/>
      <c r="Q296" s="238"/>
      <c r="R296" s="238"/>
      <c r="S296" s="238"/>
      <c r="T296" s="238"/>
      <c r="U296" s="238"/>
      <c r="V296" s="238"/>
      <c r="W296" s="238"/>
      <c r="X296" s="238"/>
      <c r="Y296" s="238"/>
      <c r="Z296" s="238"/>
      <c r="AA296" s="238"/>
      <c r="AB296" s="238"/>
    </row>
    <row r="297" ht="13.5" customHeight="1">
      <c r="A297" s="238"/>
      <c r="B297" s="309"/>
      <c r="C297" s="238"/>
      <c r="D297" s="309"/>
      <c r="E297" s="238"/>
      <c r="F297" s="238"/>
      <c r="G297" s="238"/>
      <c r="H297" s="307"/>
      <c r="I297" s="307"/>
      <c r="J297" s="238"/>
      <c r="K297" s="308"/>
      <c r="L297" s="238"/>
      <c r="M297" s="238"/>
      <c r="N297" s="238"/>
      <c r="O297" s="238"/>
      <c r="P297" s="238"/>
      <c r="Q297" s="238"/>
      <c r="R297" s="238"/>
      <c r="S297" s="238"/>
      <c r="T297" s="238"/>
      <c r="U297" s="238"/>
      <c r="V297" s="238"/>
      <c r="W297" s="238"/>
      <c r="X297" s="238"/>
      <c r="Y297" s="238"/>
      <c r="Z297" s="238"/>
      <c r="AA297" s="238"/>
      <c r="AB297" s="238"/>
    </row>
    <row r="298" ht="13.5" customHeight="1">
      <c r="A298" s="238"/>
      <c r="B298" s="309"/>
      <c r="C298" s="238"/>
      <c r="D298" s="309"/>
      <c r="E298" s="238"/>
      <c r="F298" s="238"/>
      <c r="G298" s="238"/>
      <c r="H298" s="307"/>
      <c r="I298" s="307"/>
      <c r="J298" s="238"/>
      <c r="K298" s="308"/>
      <c r="L298" s="238"/>
      <c r="M298" s="238"/>
      <c r="N298" s="238"/>
      <c r="O298" s="238"/>
      <c r="P298" s="238"/>
      <c r="Q298" s="238"/>
      <c r="R298" s="238"/>
      <c r="S298" s="238"/>
      <c r="T298" s="238"/>
      <c r="U298" s="238"/>
      <c r="V298" s="238"/>
      <c r="W298" s="238"/>
      <c r="X298" s="238"/>
      <c r="Y298" s="238"/>
      <c r="Z298" s="238"/>
      <c r="AA298" s="238"/>
      <c r="AB298" s="238"/>
    </row>
    <row r="299" ht="13.5" customHeight="1">
      <c r="A299" s="238"/>
      <c r="B299" s="309"/>
      <c r="C299" s="238"/>
      <c r="D299" s="309"/>
      <c r="E299" s="238"/>
      <c r="F299" s="238"/>
      <c r="G299" s="238"/>
      <c r="H299" s="307"/>
      <c r="I299" s="307"/>
      <c r="J299" s="238"/>
      <c r="K299" s="308"/>
      <c r="L299" s="238"/>
      <c r="M299" s="238"/>
      <c r="N299" s="238"/>
      <c r="O299" s="238"/>
      <c r="P299" s="238"/>
      <c r="Q299" s="238"/>
      <c r="R299" s="238"/>
      <c r="S299" s="238"/>
      <c r="T299" s="238"/>
      <c r="U299" s="238"/>
      <c r="V299" s="238"/>
      <c r="W299" s="238"/>
      <c r="X299" s="238"/>
      <c r="Y299" s="238"/>
      <c r="Z299" s="238"/>
      <c r="AA299" s="238"/>
      <c r="AB299" s="238"/>
    </row>
    <row r="300" ht="13.5" customHeight="1">
      <c r="A300" s="238"/>
      <c r="B300" s="309"/>
      <c r="C300" s="238"/>
      <c r="D300" s="309"/>
      <c r="E300" s="238"/>
      <c r="F300" s="238"/>
      <c r="G300" s="238"/>
      <c r="H300" s="307"/>
      <c r="I300" s="307"/>
      <c r="J300" s="238"/>
      <c r="K300" s="308"/>
      <c r="L300" s="238"/>
      <c r="M300" s="238"/>
      <c r="N300" s="238"/>
      <c r="O300" s="238"/>
      <c r="P300" s="238"/>
      <c r="Q300" s="238"/>
      <c r="R300" s="238"/>
      <c r="S300" s="238"/>
      <c r="T300" s="238"/>
      <c r="U300" s="238"/>
      <c r="V300" s="238"/>
      <c r="W300" s="238"/>
      <c r="X300" s="238"/>
      <c r="Y300" s="238"/>
      <c r="Z300" s="238"/>
      <c r="AA300" s="238"/>
      <c r="AB300" s="238"/>
    </row>
    <row r="301" ht="13.5" customHeight="1">
      <c r="A301" s="238"/>
      <c r="B301" s="309"/>
      <c r="C301" s="238"/>
      <c r="D301" s="309"/>
      <c r="E301" s="238"/>
      <c r="F301" s="238"/>
      <c r="G301" s="238"/>
      <c r="H301" s="307"/>
      <c r="I301" s="307"/>
      <c r="J301" s="238"/>
      <c r="K301" s="308"/>
      <c r="L301" s="238"/>
      <c r="M301" s="238"/>
      <c r="N301" s="238"/>
      <c r="O301" s="238"/>
      <c r="P301" s="238"/>
      <c r="Q301" s="238"/>
      <c r="R301" s="238"/>
      <c r="S301" s="238"/>
      <c r="T301" s="238"/>
      <c r="U301" s="238"/>
      <c r="V301" s="238"/>
      <c r="W301" s="238"/>
      <c r="X301" s="238"/>
      <c r="Y301" s="238"/>
      <c r="Z301" s="238"/>
      <c r="AA301" s="238"/>
      <c r="AB301" s="238"/>
    </row>
    <row r="302" ht="13.5" customHeight="1">
      <c r="A302" s="238"/>
      <c r="B302" s="309"/>
      <c r="C302" s="238"/>
      <c r="D302" s="309"/>
      <c r="E302" s="238"/>
      <c r="F302" s="238"/>
      <c r="G302" s="238"/>
      <c r="H302" s="307"/>
      <c r="I302" s="307"/>
      <c r="J302" s="238"/>
      <c r="K302" s="308"/>
      <c r="L302" s="238"/>
      <c r="M302" s="238"/>
      <c r="N302" s="238"/>
      <c r="O302" s="238"/>
      <c r="P302" s="238"/>
      <c r="Q302" s="238"/>
      <c r="R302" s="238"/>
      <c r="S302" s="238"/>
      <c r="T302" s="238"/>
      <c r="U302" s="238"/>
      <c r="V302" s="238"/>
      <c r="W302" s="238"/>
      <c r="X302" s="238"/>
      <c r="Y302" s="238"/>
      <c r="Z302" s="238"/>
      <c r="AA302" s="238"/>
      <c r="AB302" s="238"/>
    </row>
    <row r="303" ht="13.5" customHeight="1">
      <c r="A303" s="238"/>
      <c r="B303" s="309"/>
      <c r="C303" s="238"/>
      <c r="D303" s="309"/>
      <c r="E303" s="238"/>
      <c r="F303" s="238"/>
      <c r="G303" s="238"/>
      <c r="H303" s="307"/>
      <c r="I303" s="307"/>
      <c r="J303" s="238"/>
      <c r="K303" s="308"/>
      <c r="L303" s="238"/>
      <c r="M303" s="238"/>
      <c r="N303" s="238"/>
      <c r="O303" s="238"/>
      <c r="P303" s="238"/>
      <c r="Q303" s="238"/>
      <c r="R303" s="238"/>
      <c r="S303" s="238"/>
      <c r="T303" s="238"/>
      <c r="U303" s="238"/>
      <c r="V303" s="238"/>
      <c r="W303" s="238"/>
      <c r="X303" s="238"/>
      <c r="Y303" s="238"/>
      <c r="Z303" s="238"/>
      <c r="AA303" s="238"/>
      <c r="AB303" s="238"/>
    </row>
    <row r="304" ht="13.5" customHeight="1">
      <c r="A304" s="238"/>
      <c r="B304" s="309"/>
      <c r="C304" s="238"/>
      <c r="D304" s="309"/>
      <c r="E304" s="238"/>
      <c r="F304" s="238"/>
      <c r="G304" s="238"/>
      <c r="H304" s="307"/>
      <c r="I304" s="307"/>
      <c r="J304" s="238"/>
      <c r="K304" s="308"/>
      <c r="L304" s="238"/>
      <c r="M304" s="238"/>
      <c r="N304" s="238"/>
      <c r="O304" s="238"/>
      <c r="P304" s="238"/>
      <c r="Q304" s="238"/>
      <c r="R304" s="238"/>
      <c r="S304" s="238"/>
      <c r="T304" s="238"/>
      <c r="U304" s="238"/>
      <c r="V304" s="238"/>
      <c r="W304" s="238"/>
      <c r="X304" s="238"/>
      <c r="Y304" s="238"/>
      <c r="Z304" s="238"/>
      <c r="AA304" s="238"/>
      <c r="AB304" s="238"/>
    </row>
    <row r="305" ht="13.5" customHeight="1">
      <c r="A305" s="238"/>
      <c r="B305" s="309"/>
      <c r="C305" s="238"/>
      <c r="D305" s="309"/>
      <c r="E305" s="238"/>
      <c r="F305" s="238"/>
      <c r="G305" s="238"/>
      <c r="H305" s="307"/>
      <c r="I305" s="307"/>
      <c r="J305" s="238"/>
      <c r="K305" s="308"/>
      <c r="L305" s="238"/>
      <c r="M305" s="238"/>
      <c r="N305" s="238"/>
      <c r="O305" s="238"/>
      <c r="P305" s="238"/>
      <c r="Q305" s="238"/>
      <c r="R305" s="238"/>
      <c r="S305" s="238"/>
      <c r="T305" s="238"/>
      <c r="U305" s="238"/>
      <c r="V305" s="238"/>
      <c r="W305" s="238"/>
      <c r="X305" s="238"/>
      <c r="Y305" s="238"/>
      <c r="Z305" s="238"/>
      <c r="AA305" s="238"/>
      <c r="AB305" s="238"/>
    </row>
    <row r="306" ht="13.5" customHeight="1">
      <c r="A306" s="238"/>
      <c r="B306" s="309"/>
      <c r="C306" s="238"/>
      <c r="D306" s="309"/>
      <c r="E306" s="238"/>
      <c r="F306" s="238"/>
      <c r="G306" s="238"/>
      <c r="H306" s="307"/>
      <c r="I306" s="307"/>
      <c r="J306" s="238"/>
      <c r="K306" s="308"/>
      <c r="L306" s="238"/>
      <c r="M306" s="238"/>
      <c r="N306" s="238"/>
      <c r="O306" s="238"/>
      <c r="P306" s="238"/>
      <c r="Q306" s="238"/>
      <c r="R306" s="238"/>
      <c r="S306" s="238"/>
      <c r="T306" s="238"/>
      <c r="U306" s="238"/>
      <c r="V306" s="238"/>
      <c r="W306" s="238"/>
      <c r="X306" s="238"/>
      <c r="Y306" s="238"/>
      <c r="Z306" s="238"/>
      <c r="AA306" s="238"/>
      <c r="AB306" s="238"/>
    </row>
    <row r="307" ht="13.5" customHeight="1">
      <c r="A307" s="238"/>
      <c r="B307" s="309"/>
      <c r="C307" s="238"/>
      <c r="D307" s="309"/>
      <c r="E307" s="238"/>
      <c r="F307" s="238"/>
      <c r="G307" s="238"/>
      <c r="H307" s="307"/>
      <c r="I307" s="307"/>
      <c r="J307" s="238"/>
      <c r="K307" s="308"/>
      <c r="L307" s="238"/>
      <c r="M307" s="238"/>
      <c r="N307" s="238"/>
      <c r="O307" s="238"/>
      <c r="P307" s="238"/>
      <c r="Q307" s="238"/>
      <c r="R307" s="238"/>
      <c r="S307" s="238"/>
      <c r="T307" s="238"/>
      <c r="U307" s="238"/>
      <c r="V307" s="238"/>
      <c r="W307" s="238"/>
      <c r="X307" s="238"/>
      <c r="Y307" s="238"/>
      <c r="Z307" s="238"/>
      <c r="AA307" s="238"/>
      <c r="AB307" s="238"/>
    </row>
    <row r="308" ht="13.5" customHeight="1">
      <c r="A308" s="238"/>
      <c r="B308" s="309"/>
      <c r="C308" s="238"/>
      <c r="D308" s="309"/>
      <c r="E308" s="238"/>
      <c r="F308" s="238"/>
      <c r="G308" s="238"/>
      <c r="H308" s="307"/>
      <c r="I308" s="307"/>
      <c r="J308" s="238"/>
      <c r="K308" s="308"/>
      <c r="L308" s="238"/>
      <c r="M308" s="238"/>
      <c r="N308" s="238"/>
      <c r="O308" s="238"/>
      <c r="P308" s="238"/>
      <c r="Q308" s="238"/>
      <c r="R308" s="238"/>
      <c r="S308" s="238"/>
      <c r="T308" s="238"/>
      <c r="U308" s="238"/>
      <c r="V308" s="238"/>
      <c r="W308" s="238"/>
      <c r="X308" s="238"/>
      <c r="Y308" s="238"/>
      <c r="Z308" s="238"/>
      <c r="AA308" s="238"/>
      <c r="AB308" s="238"/>
    </row>
    <row r="309" ht="13.5" customHeight="1">
      <c r="A309" s="238"/>
      <c r="B309" s="309"/>
      <c r="C309" s="238"/>
      <c r="D309" s="309"/>
      <c r="E309" s="238"/>
      <c r="F309" s="238"/>
      <c r="G309" s="238"/>
      <c r="H309" s="307"/>
      <c r="I309" s="307"/>
      <c r="J309" s="238"/>
      <c r="K309" s="308"/>
      <c r="L309" s="238"/>
      <c r="M309" s="238"/>
      <c r="N309" s="238"/>
      <c r="O309" s="238"/>
      <c r="P309" s="238"/>
      <c r="Q309" s="238"/>
      <c r="R309" s="238"/>
      <c r="S309" s="238"/>
      <c r="T309" s="238"/>
      <c r="U309" s="238"/>
      <c r="V309" s="238"/>
      <c r="W309" s="238"/>
      <c r="X309" s="238"/>
      <c r="Y309" s="238"/>
      <c r="Z309" s="238"/>
      <c r="AA309" s="238"/>
      <c r="AB309" s="238"/>
    </row>
    <row r="310" ht="13.5" customHeight="1">
      <c r="A310" s="238"/>
      <c r="B310" s="309"/>
      <c r="C310" s="238"/>
      <c r="D310" s="309"/>
      <c r="E310" s="238"/>
      <c r="F310" s="238"/>
      <c r="G310" s="238"/>
      <c r="H310" s="307"/>
      <c r="I310" s="307"/>
      <c r="J310" s="238"/>
      <c r="K310" s="308"/>
      <c r="L310" s="238"/>
      <c r="M310" s="238"/>
      <c r="N310" s="238"/>
      <c r="O310" s="238"/>
      <c r="P310" s="238"/>
      <c r="Q310" s="238"/>
      <c r="R310" s="238"/>
      <c r="S310" s="238"/>
      <c r="T310" s="238"/>
      <c r="U310" s="238"/>
      <c r="V310" s="238"/>
      <c r="W310" s="238"/>
      <c r="X310" s="238"/>
      <c r="Y310" s="238"/>
      <c r="Z310" s="238"/>
      <c r="AA310" s="238"/>
      <c r="AB310" s="238"/>
    </row>
    <row r="311" ht="13.5" customHeight="1">
      <c r="A311" s="238"/>
      <c r="B311" s="309"/>
      <c r="C311" s="238"/>
      <c r="D311" s="309"/>
      <c r="E311" s="238"/>
      <c r="F311" s="238"/>
      <c r="G311" s="238"/>
      <c r="H311" s="307"/>
      <c r="I311" s="307"/>
      <c r="J311" s="238"/>
      <c r="K311" s="308"/>
      <c r="L311" s="238"/>
      <c r="M311" s="238"/>
      <c r="N311" s="238"/>
      <c r="O311" s="238"/>
      <c r="P311" s="238"/>
      <c r="Q311" s="238"/>
      <c r="R311" s="238"/>
      <c r="S311" s="238"/>
      <c r="T311" s="238"/>
      <c r="U311" s="238"/>
      <c r="V311" s="238"/>
      <c r="W311" s="238"/>
      <c r="X311" s="238"/>
      <c r="Y311" s="238"/>
      <c r="Z311" s="238"/>
      <c r="AA311" s="238"/>
      <c r="AB311" s="238"/>
    </row>
    <row r="312" ht="13.5" customHeight="1">
      <c r="A312" s="238"/>
      <c r="B312" s="309"/>
      <c r="C312" s="238"/>
      <c r="D312" s="309"/>
      <c r="E312" s="238"/>
      <c r="F312" s="238"/>
      <c r="G312" s="238"/>
      <c r="H312" s="307"/>
      <c r="I312" s="307"/>
      <c r="J312" s="238"/>
      <c r="K312" s="308"/>
      <c r="L312" s="238"/>
      <c r="M312" s="238"/>
      <c r="N312" s="238"/>
      <c r="O312" s="238"/>
      <c r="P312" s="238"/>
      <c r="Q312" s="238"/>
      <c r="R312" s="238"/>
      <c r="S312" s="238"/>
      <c r="T312" s="238"/>
      <c r="U312" s="238"/>
      <c r="V312" s="238"/>
      <c r="W312" s="238"/>
      <c r="X312" s="238"/>
      <c r="Y312" s="238"/>
      <c r="Z312" s="238"/>
      <c r="AA312" s="238"/>
      <c r="AB312" s="238"/>
    </row>
    <row r="313" ht="13.5" customHeight="1">
      <c r="A313" s="238"/>
      <c r="B313" s="309"/>
      <c r="C313" s="238"/>
      <c r="D313" s="309"/>
      <c r="E313" s="238"/>
      <c r="F313" s="238"/>
      <c r="G313" s="238"/>
      <c r="H313" s="307"/>
      <c r="I313" s="307"/>
      <c r="J313" s="238"/>
      <c r="K313" s="308"/>
      <c r="L313" s="238"/>
      <c r="M313" s="238"/>
      <c r="N313" s="238"/>
      <c r="O313" s="238"/>
      <c r="P313" s="238"/>
      <c r="Q313" s="238"/>
      <c r="R313" s="238"/>
      <c r="S313" s="238"/>
      <c r="T313" s="238"/>
      <c r="U313" s="238"/>
      <c r="V313" s="238"/>
      <c r="W313" s="238"/>
      <c r="X313" s="238"/>
      <c r="Y313" s="238"/>
      <c r="Z313" s="238"/>
      <c r="AA313" s="238"/>
      <c r="AB313" s="238"/>
    </row>
    <row r="314" ht="13.5" customHeight="1">
      <c r="A314" s="238"/>
      <c r="B314" s="309"/>
      <c r="C314" s="238"/>
      <c r="D314" s="309"/>
      <c r="E314" s="238"/>
      <c r="F314" s="238"/>
      <c r="G314" s="238"/>
      <c r="H314" s="307"/>
      <c r="I314" s="307"/>
      <c r="J314" s="238"/>
      <c r="K314" s="308"/>
      <c r="L314" s="238"/>
      <c r="M314" s="238"/>
      <c r="N314" s="238"/>
      <c r="O314" s="238"/>
      <c r="P314" s="238"/>
      <c r="Q314" s="238"/>
      <c r="R314" s="238"/>
      <c r="S314" s="238"/>
      <c r="T314" s="238"/>
      <c r="U314" s="238"/>
      <c r="V314" s="238"/>
      <c r="W314" s="238"/>
      <c r="X314" s="238"/>
      <c r="Y314" s="238"/>
      <c r="Z314" s="238"/>
      <c r="AA314" s="238"/>
      <c r="AB314" s="238"/>
    </row>
    <row r="315" ht="13.5" customHeight="1">
      <c r="A315" s="238"/>
      <c r="B315" s="309"/>
      <c r="C315" s="238"/>
      <c r="D315" s="309"/>
      <c r="E315" s="238"/>
      <c r="F315" s="238"/>
      <c r="G315" s="238"/>
      <c r="H315" s="307"/>
      <c r="I315" s="307"/>
      <c r="J315" s="238"/>
      <c r="K315" s="308"/>
      <c r="L315" s="238"/>
      <c r="M315" s="238"/>
      <c r="N315" s="238"/>
      <c r="O315" s="238"/>
      <c r="P315" s="238"/>
      <c r="Q315" s="238"/>
      <c r="R315" s="238"/>
      <c r="S315" s="238"/>
      <c r="T315" s="238"/>
      <c r="U315" s="238"/>
      <c r="V315" s="238"/>
      <c r="W315" s="238"/>
      <c r="X315" s="238"/>
      <c r="Y315" s="238"/>
      <c r="Z315" s="238"/>
      <c r="AA315" s="238"/>
      <c r="AB315" s="238"/>
    </row>
    <row r="316" ht="13.5" customHeight="1">
      <c r="A316" s="238"/>
      <c r="B316" s="309"/>
      <c r="C316" s="238"/>
      <c r="D316" s="309"/>
      <c r="E316" s="238"/>
      <c r="F316" s="238"/>
      <c r="G316" s="238"/>
      <c r="H316" s="307"/>
      <c r="I316" s="307"/>
      <c r="J316" s="238"/>
      <c r="K316" s="308"/>
      <c r="L316" s="238"/>
      <c r="M316" s="238"/>
      <c r="N316" s="238"/>
      <c r="O316" s="238"/>
      <c r="P316" s="238"/>
      <c r="Q316" s="238"/>
      <c r="R316" s="238"/>
      <c r="S316" s="238"/>
      <c r="T316" s="238"/>
      <c r="U316" s="238"/>
      <c r="V316" s="238"/>
      <c r="W316" s="238"/>
      <c r="X316" s="238"/>
      <c r="Y316" s="238"/>
      <c r="Z316" s="238"/>
      <c r="AA316" s="238"/>
      <c r="AB316" s="238"/>
    </row>
    <row r="317" ht="13.5" customHeight="1">
      <c r="A317" s="238"/>
      <c r="B317" s="309"/>
      <c r="C317" s="238"/>
      <c r="D317" s="309"/>
      <c r="E317" s="238"/>
      <c r="F317" s="238"/>
      <c r="G317" s="238"/>
      <c r="H317" s="307"/>
      <c r="I317" s="307"/>
      <c r="J317" s="238"/>
      <c r="K317" s="308"/>
      <c r="L317" s="238"/>
      <c r="M317" s="238"/>
      <c r="N317" s="238"/>
      <c r="O317" s="238"/>
      <c r="P317" s="238"/>
      <c r="Q317" s="238"/>
      <c r="R317" s="238"/>
      <c r="S317" s="238"/>
      <c r="T317" s="238"/>
      <c r="U317" s="238"/>
      <c r="V317" s="238"/>
      <c r="W317" s="238"/>
      <c r="X317" s="238"/>
      <c r="Y317" s="238"/>
      <c r="Z317" s="238"/>
      <c r="AA317" s="238"/>
      <c r="AB317" s="238"/>
    </row>
    <row r="318" ht="13.5" customHeight="1">
      <c r="A318" s="238"/>
      <c r="B318" s="309"/>
      <c r="C318" s="238"/>
      <c r="D318" s="309"/>
      <c r="E318" s="238"/>
      <c r="F318" s="238"/>
      <c r="G318" s="238"/>
      <c r="H318" s="307"/>
      <c r="I318" s="307"/>
      <c r="J318" s="238"/>
      <c r="K318" s="308"/>
      <c r="L318" s="238"/>
      <c r="M318" s="238"/>
      <c r="N318" s="238"/>
      <c r="O318" s="238"/>
      <c r="P318" s="238"/>
      <c r="Q318" s="238"/>
      <c r="R318" s="238"/>
      <c r="S318" s="238"/>
      <c r="T318" s="238"/>
      <c r="U318" s="238"/>
      <c r="V318" s="238"/>
      <c r="W318" s="238"/>
      <c r="X318" s="238"/>
      <c r="Y318" s="238"/>
      <c r="Z318" s="238"/>
      <c r="AA318" s="238"/>
      <c r="AB318" s="238"/>
    </row>
    <row r="319" ht="13.5" customHeight="1">
      <c r="A319" s="238"/>
      <c r="B319" s="309"/>
      <c r="C319" s="238"/>
      <c r="D319" s="309"/>
      <c r="E319" s="238"/>
      <c r="F319" s="238"/>
      <c r="G319" s="238"/>
      <c r="H319" s="307"/>
      <c r="I319" s="307"/>
      <c r="J319" s="238"/>
      <c r="K319" s="308"/>
      <c r="L319" s="238"/>
      <c r="M319" s="238"/>
      <c r="N319" s="238"/>
      <c r="O319" s="238"/>
      <c r="P319" s="238"/>
      <c r="Q319" s="238"/>
      <c r="R319" s="238"/>
      <c r="S319" s="238"/>
      <c r="T319" s="238"/>
      <c r="U319" s="238"/>
      <c r="V319" s="238"/>
      <c r="W319" s="238"/>
      <c r="X319" s="238"/>
      <c r="Y319" s="238"/>
      <c r="Z319" s="238"/>
      <c r="AA319" s="238"/>
      <c r="AB319" s="238"/>
    </row>
    <row r="320" ht="13.5" customHeight="1">
      <c r="A320" s="238"/>
      <c r="B320" s="309"/>
      <c r="C320" s="238"/>
      <c r="D320" s="309"/>
      <c r="E320" s="238"/>
      <c r="F320" s="238"/>
      <c r="G320" s="238"/>
      <c r="H320" s="307"/>
      <c r="I320" s="307"/>
      <c r="J320" s="238"/>
      <c r="K320" s="308"/>
      <c r="L320" s="238"/>
      <c r="M320" s="238"/>
      <c r="N320" s="238"/>
      <c r="O320" s="238"/>
      <c r="P320" s="238"/>
      <c r="Q320" s="238"/>
      <c r="R320" s="238"/>
      <c r="S320" s="238"/>
      <c r="T320" s="238"/>
      <c r="U320" s="238"/>
      <c r="V320" s="238"/>
      <c r="W320" s="238"/>
      <c r="X320" s="238"/>
      <c r="Y320" s="238"/>
      <c r="Z320" s="238"/>
      <c r="AA320" s="238"/>
      <c r="AB320" s="238"/>
    </row>
    <row r="321" ht="13.5" customHeight="1">
      <c r="A321" s="238"/>
      <c r="B321" s="309"/>
      <c r="C321" s="238"/>
      <c r="D321" s="309"/>
      <c r="E321" s="238"/>
      <c r="F321" s="238"/>
      <c r="G321" s="238"/>
      <c r="H321" s="307"/>
      <c r="I321" s="307"/>
      <c r="J321" s="238"/>
      <c r="K321" s="308"/>
      <c r="L321" s="238"/>
      <c r="M321" s="238"/>
      <c r="N321" s="238"/>
      <c r="O321" s="238"/>
      <c r="P321" s="238"/>
      <c r="Q321" s="238"/>
      <c r="R321" s="238"/>
      <c r="S321" s="238"/>
      <c r="T321" s="238"/>
      <c r="U321" s="238"/>
      <c r="V321" s="238"/>
      <c r="W321" s="238"/>
      <c r="X321" s="238"/>
      <c r="Y321" s="238"/>
      <c r="Z321" s="238"/>
      <c r="AA321" s="238"/>
      <c r="AB321" s="238"/>
    </row>
    <row r="322" ht="13.5" customHeight="1">
      <c r="A322" s="238"/>
      <c r="B322" s="309"/>
      <c r="C322" s="238"/>
      <c r="D322" s="309"/>
      <c r="E322" s="238"/>
      <c r="F322" s="238"/>
      <c r="G322" s="238"/>
      <c r="H322" s="307"/>
      <c r="I322" s="307"/>
      <c r="J322" s="238"/>
      <c r="K322" s="308"/>
      <c r="L322" s="238"/>
      <c r="M322" s="238"/>
      <c r="N322" s="238"/>
      <c r="O322" s="238"/>
      <c r="P322" s="238"/>
      <c r="Q322" s="238"/>
      <c r="R322" s="238"/>
      <c r="S322" s="238"/>
      <c r="T322" s="238"/>
      <c r="U322" s="238"/>
      <c r="V322" s="238"/>
      <c r="W322" s="238"/>
      <c r="X322" s="238"/>
      <c r="Y322" s="238"/>
      <c r="Z322" s="238"/>
      <c r="AA322" s="238"/>
      <c r="AB322" s="238"/>
    </row>
    <row r="323" ht="13.5" customHeight="1">
      <c r="A323" s="238"/>
      <c r="B323" s="309"/>
      <c r="C323" s="238"/>
      <c r="D323" s="309"/>
      <c r="E323" s="238"/>
      <c r="F323" s="238"/>
      <c r="G323" s="238"/>
      <c r="H323" s="307"/>
      <c r="I323" s="307"/>
      <c r="J323" s="238"/>
      <c r="K323" s="308"/>
      <c r="L323" s="238"/>
      <c r="M323" s="238"/>
      <c r="N323" s="238"/>
      <c r="O323" s="238"/>
      <c r="P323" s="238"/>
      <c r="Q323" s="238"/>
      <c r="R323" s="238"/>
      <c r="S323" s="238"/>
      <c r="T323" s="238"/>
      <c r="U323" s="238"/>
      <c r="V323" s="238"/>
      <c r="W323" s="238"/>
      <c r="X323" s="238"/>
      <c r="Y323" s="238"/>
      <c r="Z323" s="238"/>
      <c r="AA323" s="238"/>
      <c r="AB323" s="238"/>
    </row>
    <row r="324" ht="13.5" customHeight="1">
      <c r="A324" s="238"/>
      <c r="B324" s="309"/>
      <c r="C324" s="238"/>
      <c r="D324" s="309"/>
      <c r="E324" s="238"/>
      <c r="F324" s="238"/>
      <c r="G324" s="238"/>
      <c r="H324" s="307"/>
      <c r="I324" s="307"/>
      <c r="J324" s="238"/>
      <c r="K324" s="308"/>
      <c r="L324" s="238"/>
      <c r="M324" s="238"/>
      <c r="N324" s="238"/>
      <c r="O324" s="238"/>
      <c r="P324" s="238"/>
      <c r="Q324" s="238"/>
      <c r="R324" s="238"/>
      <c r="S324" s="238"/>
      <c r="T324" s="238"/>
      <c r="U324" s="238"/>
      <c r="V324" s="238"/>
      <c r="W324" s="238"/>
      <c r="X324" s="238"/>
      <c r="Y324" s="238"/>
      <c r="Z324" s="238"/>
      <c r="AA324" s="238"/>
      <c r="AB324" s="238"/>
    </row>
    <row r="325" ht="13.5" customHeight="1">
      <c r="A325" s="238"/>
      <c r="B325" s="309"/>
      <c r="C325" s="238"/>
      <c r="D325" s="309"/>
      <c r="E325" s="238"/>
      <c r="F325" s="238"/>
      <c r="G325" s="238"/>
      <c r="H325" s="307"/>
      <c r="I325" s="307"/>
      <c r="J325" s="238"/>
      <c r="K325" s="308"/>
      <c r="L325" s="238"/>
      <c r="M325" s="238"/>
      <c r="N325" s="238"/>
      <c r="O325" s="238"/>
      <c r="P325" s="238"/>
      <c r="Q325" s="238"/>
      <c r="R325" s="238"/>
      <c r="S325" s="238"/>
      <c r="T325" s="238"/>
      <c r="U325" s="238"/>
      <c r="V325" s="238"/>
      <c r="W325" s="238"/>
      <c r="X325" s="238"/>
      <c r="Y325" s="238"/>
      <c r="Z325" s="238"/>
      <c r="AA325" s="238"/>
      <c r="AB325" s="238"/>
    </row>
    <row r="326" ht="13.5" customHeight="1">
      <c r="A326" s="238"/>
      <c r="B326" s="309"/>
      <c r="C326" s="238"/>
      <c r="D326" s="309"/>
      <c r="E326" s="238"/>
      <c r="F326" s="238"/>
      <c r="G326" s="238"/>
      <c r="H326" s="307"/>
      <c r="I326" s="307"/>
      <c r="J326" s="238"/>
      <c r="K326" s="308"/>
      <c r="L326" s="238"/>
      <c r="M326" s="238"/>
      <c r="N326" s="238"/>
      <c r="O326" s="238"/>
      <c r="P326" s="238"/>
      <c r="Q326" s="238"/>
      <c r="R326" s="238"/>
      <c r="S326" s="238"/>
      <c r="T326" s="238"/>
      <c r="U326" s="238"/>
      <c r="V326" s="238"/>
      <c r="W326" s="238"/>
      <c r="X326" s="238"/>
      <c r="Y326" s="238"/>
      <c r="Z326" s="238"/>
      <c r="AA326" s="238"/>
      <c r="AB326" s="238"/>
    </row>
    <row r="327" ht="13.5" customHeight="1">
      <c r="A327" s="238"/>
      <c r="B327" s="309"/>
      <c r="C327" s="238"/>
      <c r="D327" s="309"/>
      <c r="E327" s="238"/>
      <c r="F327" s="238"/>
      <c r="G327" s="238"/>
      <c r="H327" s="307"/>
      <c r="I327" s="307"/>
      <c r="J327" s="238"/>
      <c r="K327" s="308"/>
      <c r="L327" s="238"/>
      <c r="M327" s="238"/>
      <c r="N327" s="238"/>
      <c r="O327" s="238"/>
      <c r="P327" s="238"/>
      <c r="Q327" s="238"/>
      <c r="R327" s="238"/>
      <c r="S327" s="238"/>
      <c r="T327" s="238"/>
      <c r="U327" s="238"/>
      <c r="V327" s="238"/>
      <c r="W327" s="238"/>
      <c r="X327" s="238"/>
      <c r="Y327" s="238"/>
      <c r="Z327" s="238"/>
      <c r="AA327" s="238"/>
      <c r="AB327" s="238"/>
    </row>
    <row r="328" ht="13.5" customHeight="1">
      <c r="A328" s="238"/>
      <c r="B328" s="309"/>
      <c r="C328" s="238"/>
      <c r="D328" s="309"/>
      <c r="E328" s="238"/>
      <c r="F328" s="238"/>
      <c r="G328" s="238"/>
      <c r="H328" s="307"/>
      <c r="I328" s="307"/>
      <c r="J328" s="238"/>
      <c r="K328" s="308"/>
      <c r="L328" s="238"/>
      <c r="M328" s="238"/>
      <c r="N328" s="238"/>
      <c r="O328" s="238"/>
      <c r="P328" s="238"/>
      <c r="Q328" s="238"/>
      <c r="R328" s="238"/>
      <c r="S328" s="238"/>
      <c r="T328" s="238"/>
      <c r="U328" s="238"/>
      <c r="V328" s="238"/>
      <c r="W328" s="238"/>
      <c r="X328" s="238"/>
      <c r="Y328" s="238"/>
      <c r="Z328" s="238"/>
      <c r="AA328" s="238"/>
      <c r="AB328" s="238"/>
    </row>
    <row r="329" ht="13.5" customHeight="1">
      <c r="A329" s="238"/>
      <c r="B329" s="309"/>
      <c r="C329" s="238"/>
      <c r="D329" s="309"/>
      <c r="E329" s="238"/>
      <c r="F329" s="238"/>
      <c r="G329" s="238"/>
      <c r="H329" s="307"/>
      <c r="I329" s="307"/>
      <c r="J329" s="238"/>
      <c r="K329" s="308"/>
      <c r="L329" s="238"/>
      <c r="M329" s="238"/>
      <c r="N329" s="238"/>
      <c r="O329" s="238"/>
      <c r="P329" s="238"/>
      <c r="Q329" s="238"/>
      <c r="R329" s="238"/>
      <c r="S329" s="238"/>
      <c r="T329" s="238"/>
      <c r="U329" s="238"/>
      <c r="V329" s="238"/>
      <c r="W329" s="238"/>
      <c r="X329" s="238"/>
      <c r="Y329" s="238"/>
      <c r="Z329" s="238"/>
      <c r="AA329" s="238"/>
      <c r="AB329" s="238"/>
    </row>
    <row r="330" ht="13.5" customHeight="1">
      <c r="A330" s="238"/>
      <c r="B330" s="309"/>
      <c r="C330" s="238"/>
      <c r="D330" s="309"/>
      <c r="E330" s="238"/>
      <c r="F330" s="238"/>
      <c r="G330" s="238"/>
      <c r="H330" s="307"/>
      <c r="I330" s="307"/>
      <c r="J330" s="238"/>
      <c r="K330" s="308"/>
      <c r="L330" s="238"/>
      <c r="M330" s="238"/>
      <c r="N330" s="238"/>
      <c r="O330" s="238"/>
      <c r="P330" s="238"/>
      <c r="Q330" s="238"/>
      <c r="R330" s="238"/>
      <c r="S330" s="238"/>
      <c r="T330" s="238"/>
      <c r="U330" s="238"/>
      <c r="V330" s="238"/>
      <c r="W330" s="238"/>
      <c r="X330" s="238"/>
      <c r="Y330" s="238"/>
      <c r="Z330" s="238"/>
      <c r="AA330" s="238"/>
      <c r="AB330" s="238"/>
    </row>
    <row r="331" ht="13.5" customHeight="1">
      <c r="A331" s="238"/>
      <c r="B331" s="309"/>
      <c r="C331" s="238"/>
      <c r="D331" s="309"/>
      <c r="E331" s="238"/>
      <c r="F331" s="238"/>
      <c r="G331" s="238"/>
      <c r="H331" s="307"/>
      <c r="I331" s="307"/>
      <c r="J331" s="238"/>
      <c r="K331" s="308"/>
      <c r="L331" s="238"/>
      <c r="M331" s="238"/>
      <c r="N331" s="238"/>
      <c r="O331" s="238"/>
      <c r="P331" s="238"/>
      <c r="Q331" s="238"/>
      <c r="R331" s="238"/>
      <c r="S331" s="238"/>
      <c r="T331" s="238"/>
      <c r="U331" s="238"/>
      <c r="V331" s="238"/>
      <c r="W331" s="238"/>
      <c r="X331" s="238"/>
      <c r="Y331" s="238"/>
      <c r="Z331" s="238"/>
      <c r="AA331" s="238"/>
      <c r="AB331" s="238"/>
    </row>
    <row r="332" ht="13.5" customHeight="1">
      <c r="A332" s="238"/>
      <c r="B332" s="309"/>
      <c r="C332" s="238"/>
      <c r="D332" s="309"/>
      <c r="E332" s="238"/>
      <c r="F332" s="238"/>
      <c r="G332" s="238"/>
      <c r="H332" s="307"/>
      <c r="I332" s="307"/>
      <c r="J332" s="238"/>
      <c r="K332" s="308"/>
      <c r="L332" s="238"/>
      <c r="M332" s="238"/>
      <c r="N332" s="238"/>
      <c r="O332" s="238"/>
      <c r="P332" s="238"/>
      <c r="Q332" s="238"/>
      <c r="R332" s="238"/>
      <c r="S332" s="238"/>
      <c r="T332" s="238"/>
      <c r="U332" s="238"/>
      <c r="V332" s="238"/>
      <c r="W332" s="238"/>
      <c r="X332" s="238"/>
      <c r="Y332" s="238"/>
      <c r="Z332" s="238"/>
      <c r="AA332" s="238"/>
      <c r="AB332" s="238"/>
    </row>
    <row r="333" ht="13.5" customHeight="1">
      <c r="A333" s="238"/>
      <c r="B333" s="309"/>
      <c r="C333" s="238"/>
      <c r="D333" s="309"/>
      <c r="E333" s="238"/>
      <c r="F333" s="238"/>
      <c r="G333" s="238"/>
      <c r="H333" s="307"/>
      <c r="I333" s="307"/>
      <c r="J333" s="238"/>
      <c r="K333" s="308"/>
      <c r="L333" s="238"/>
      <c r="M333" s="238"/>
      <c r="N333" s="238"/>
      <c r="O333" s="238"/>
      <c r="P333" s="238"/>
      <c r="Q333" s="238"/>
      <c r="R333" s="238"/>
      <c r="S333" s="238"/>
      <c r="T333" s="238"/>
      <c r="U333" s="238"/>
      <c r="V333" s="238"/>
      <c r="W333" s="238"/>
      <c r="X333" s="238"/>
      <c r="Y333" s="238"/>
      <c r="Z333" s="238"/>
      <c r="AA333" s="238"/>
      <c r="AB333" s="238"/>
    </row>
    <row r="334" ht="13.5" customHeight="1">
      <c r="A334" s="238"/>
      <c r="B334" s="309"/>
      <c r="C334" s="238"/>
      <c r="D334" s="309"/>
      <c r="E334" s="238"/>
      <c r="F334" s="238"/>
      <c r="G334" s="238"/>
      <c r="H334" s="307"/>
      <c r="I334" s="307"/>
      <c r="J334" s="238"/>
      <c r="K334" s="308"/>
      <c r="L334" s="238"/>
      <c r="M334" s="238"/>
      <c r="N334" s="238"/>
      <c r="O334" s="238"/>
      <c r="P334" s="238"/>
      <c r="Q334" s="238"/>
      <c r="R334" s="238"/>
      <c r="S334" s="238"/>
      <c r="T334" s="238"/>
      <c r="U334" s="238"/>
      <c r="V334" s="238"/>
      <c r="W334" s="238"/>
      <c r="X334" s="238"/>
      <c r="Y334" s="238"/>
      <c r="Z334" s="238"/>
      <c r="AA334" s="238"/>
      <c r="AB334" s="238"/>
    </row>
    <row r="335" ht="13.5" customHeight="1">
      <c r="A335" s="238"/>
      <c r="B335" s="309"/>
      <c r="C335" s="238"/>
      <c r="D335" s="309"/>
      <c r="E335" s="238"/>
      <c r="F335" s="238"/>
      <c r="G335" s="238"/>
      <c r="H335" s="307"/>
      <c r="I335" s="307"/>
      <c r="J335" s="238"/>
      <c r="K335" s="308"/>
      <c r="L335" s="238"/>
      <c r="M335" s="238"/>
      <c r="N335" s="238"/>
      <c r="O335" s="238"/>
      <c r="P335" s="238"/>
      <c r="Q335" s="238"/>
      <c r="R335" s="238"/>
      <c r="S335" s="238"/>
      <c r="T335" s="238"/>
      <c r="U335" s="238"/>
      <c r="V335" s="238"/>
      <c r="W335" s="238"/>
      <c r="X335" s="238"/>
      <c r="Y335" s="238"/>
      <c r="Z335" s="238"/>
      <c r="AA335" s="238"/>
      <c r="AB335" s="238"/>
    </row>
    <row r="336" ht="13.5" customHeight="1">
      <c r="A336" s="238"/>
      <c r="B336" s="309"/>
      <c r="C336" s="238"/>
      <c r="D336" s="309"/>
      <c r="E336" s="238"/>
      <c r="F336" s="238"/>
      <c r="G336" s="238"/>
      <c r="H336" s="307"/>
      <c r="I336" s="307"/>
      <c r="J336" s="238"/>
      <c r="K336" s="308"/>
      <c r="L336" s="238"/>
      <c r="M336" s="238"/>
      <c r="N336" s="238"/>
      <c r="O336" s="238"/>
      <c r="P336" s="238"/>
      <c r="Q336" s="238"/>
      <c r="R336" s="238"/>
      <c r="S336" s="238"/>
      <c r="T336" s="238"/>
      <c r="U336" s="238"/>
      <c r="V336" s="238"/>
      <c r="W336" s="238"/>
      <c r="X336" s="238"/>
      <c r="Y336" s="238"/>
      <c r="Z336" s="238"/>
      <c r="AA336" s="238"/>
      <c r="AB336" s="238"/>
    </row>
    <row r="337" ht="13.5" customHeight="1">
      <c r="A337" s="238"/>
      <c r="B337" s="309"/>
      <c r="C337" s="238"/>
      <c r="D337" s="309"/>
      <c r="E337" s="238"/>
      <c r="F337" s="238"/>
      <c r="G337" s="238"/>
      <c r="H337" s="307"/>
      <c r="I337" s="307"/>
      <c r="J337" s="238"/>
      <c r="K337" s="308"/>
      <c r="L337" s="238"/>
      <c r="M337" s="238"/>
      <c r="N337" s="238"/>
      <c r="O337" s="238"/>
      <c r="P337" s="238"/>
      <c r="Q337" s="238"/>
      <c r="R337" s="238"/>
      <c r="S337" s="238"/>
      <c r="T337" s="238"/>
      <c r="U337" s="238"/>
      <c r="V337" s="238"/>
      <c r="W337" s="238"/>
      <c r="X337" s="238"/>
      <c r="Y337" s="238"/>
      <c r="Z337" s="238"/>
      <c r="AA337" s="238"/>
      <c r="AB337" s="238"/>
    </row>
    <row r="338" ht="13.5" customHeight="1">
      <c r="A338" s="238"/>
      <c r="B338" s="309"/>
      <c r="C338" s="238"/>
      <c r="D338" s="309"/>
      <c r="E338" s="238"/>
      <c r="F338" s="238"/>
      <c r="G338" s="238"/>
      <c r="H338" s="307"/>
      <c r="I338" s="307"/>
      <c r="J338" s="238"/>
      <c r="K338" s="308"/>
      <c r="L338" s="238"/>
      <c r="M338" s="238"/>
      <c r="N338" s="238"/>
      <c r="O338" s="238"/>
      <c r="P338" s="238"/>
      <c r="Q338" s="238"/>
      <c r="R338" s="238"/>
      <c r="S338" s="238"/>
      <c r="T338" s="238"/>
      <c r="U338" s="238"/>
      <c r="V338" s="238"/>
      <c r="W338" s="238"/>
      <c r="X338" s="238"/>
      <c r="Y338" s="238"/>
      <c r="Z338" s="238"/>
      <c r="AA338" s="238"/>
      <c r="AB338" s="238"/>
    </row>
    <row r="339" ht="13.5" customHeight="1">
      <c r="A339" s="238"/>
      <c r="B339" s="309"/>
      <c r="C339" s="238"/>
      <c r="D339" s="309"/>
      <c r="E339" s="238"/>
      <c r="F339" s="238"/>
      <c r="G339" s="238"/>
      <c r="H339" s="307"/>
      <c r="I339" s="307"/>
      <c r="J339" s="238"/>
      <c r="K339" s="308"/>
      <c r="L339" s="238"/>
      <c r="M339" s="238"/>
      <c r="N339" s="238"/>
      <c r="O339" s="238"/>
      <c r="P339" s="238"/>
      <c r="Q339" s="238"/>
      <c r="R339" s="238"/>
      <c r="S339" s="238"/>
      <c r="T339" s="238"/>
      <c r="U339" s="238"/>
      <c r="V339" s="238"/>
      <c r="W339" s="238"/>
      <c r="X339" s="238"/>
      <c r="Y339" s="238"/>
      <c r="Z339" s="238"/>
      <c r="AA339" s="238"/>
      <c r="AB339" s="238"/>
    </row>
    <row r="340" ht="13.5" customHeight="1">
      <c r="A340" s="238"/>
      <c r="B340" s="309"/>
      <c r="C340" s="238"/>
      <c r="D340" s="309"/>
      <c r="E340" s="238"/>
      <c r="F340" s="238"/>
      <c r="G340" s="238"/>
      <c r="H340" s="307"/>
      <c r="I340" s="307"/>
      <c r="J340" s="238"/>
      <c r="K340" s="308"/>
      <c r="L340" s="238"/>
      <c r="M340" s="238"/>
      <c r="N340" s="238"/>
      <c r="O340" s="238"/>
      <c r="P340" s="238"/>
      <c r="Q340" s="238"/>
      <c r="R340" s="238"/>
      <c r="S340" s="238"/>
      <c r="T340" s="238"/>
      <c r="U340" s="238"/>
      <c r="V340" s="238"/>
      <c r="W340" s="238"/>
      <c r="X340" s="238"/>
      <c r="Y340" s="238"/>
      <c r="Z340" s="238"/>
      <c r="AA340" s="238"/>
      <c r="AB340" s="238"/>
    </row>
    <row r="341" ht="13.5" customHeight="1">
      <c r="A341" s="238"/>
      <c r="B341" s="309"/>
      <c r="C341" s="238"/>
      <c r="D341" s="309"/>
      <c r="E341" s="238"/>
      <c r="F341" s="238"/>
      <c r="G341" s="238"/>
      <c r="H341" s="307"/>
      <c r="I341" s="307"/>
      <c r="J341" s="238"/>
      <c r="K341" s="308"/>
      <c r="L341" s="238"/>
      <c r="M341" s="238"/>
      <c r="N341" s="238"/>
      <c r="O341" s="238"/>
      <c r="P341" s="238"/>
      <c r="Q341" s="238"/>
      <c r="R341" s="238"/>
      <c r="S341" s="238"/>
      <c r="T341" s="238"/>
      <c r="U341" s="238"/>
      <c r="V341" s="238"/>
      <c r="W341" s="238"/>
      <c r="X341" s="238"/>
      <c r="Y341" s="238"/>
      <c r="Z341" s="238"/>
      <c r="AA341" s="238"/>
      <c r="AB341" s="238"/>
    </row>
    <row r="342" ht="13.5" customHeight="1">
      <c r="A342" s="238"/>
      <c r="B342" s="309"/>
      <c r="C342" s="238"/>
      <c r="D342" s="309"/>
      <c r="E342" s="238"/>
      <c r="F342" s="238"/>
      <c r="G342" s="238"/>
      <c r="H342" s="307"/>
      <c r="I342" s="307"/>
      <c r="J342" s="238"/>
      <c r="K342" s="308"/>
      <c r="L342" s="238"/>
      <c r="M342" s="238"/>
      <c r="N342" s="238"/>
      <c r="O342" s="238"/>
      <c r="P342" s="238"/>
      <c r="Q342" s="238"/>
      <c r="R342" s="238"/>
      <c r="S342" s="238"/>
      <c r="T342" s="238"/>
      <c r="U342" s="238"/>
      <c r="V342" s="238"/>
      <c r="W342" s="238"/>
      <c r="X342" s="238"/>
      <c r="Y342" s="238"/>
      <c r="Z342" s="238"/>
      <c r="AA342" s="238"/>
      <c r="AB342" s="238"/>
    </row>
    <row r="343" ht="13.5" customHeight="1">
      <c r="A343" s="238"/>
      <c r="B343" s="309"/>
      <c r="C343" s="238"/>
      <c r="D343" s="309"/>
      <c r="E343" s="238"/>
      <c r="F343" s="238"/>
      <c r="G343" s="238"/>
      <c r="H343" s="307"/>
      <c r="I343" s="307"/>
      <c r="J343" s="238"/>
      <c r="K343" s="308"/>
      <c r="L343" s="238"/>
      <c r="M343" s="238"/>
      <c r="N343" s="238"/>
      <c r="O343" s="238"/>
      <c r="P343" s="238"/>
      <c r="Q343" s="238"/>
      <c r="R343" s="238"/>
      <c r="S343" s="238"/>
      <c r="T343" s="238"/>
      <c r="U343" s="238"/>
      <c r="V343" s="238"/>
      <c r="W343" s="238"/>
      <c r="X343" s="238"/>
      <c r="Y343" s="238"/>
      <c r="Z343" s="238"/>
      <c r="AA343" s="238"/>
      <c r="AB343" s="238"/>
    </row>
    <row r="344" ht="13.5" customHeight="1">
      <c r="A344" s="238"/>
      <c r="B344" s="309"/>
      <c r="C344" s="238"/>
      <c r="D344" s="309"/>
      <c r="E344" s="238"/>
      <c r="F344" s="238"/>
      <c r="G344" s="238"/>
      <c r="H344" s="307"/>
      <c r="I344" s="307"/>
      <c r="J344" s="238"/>
      <c r="K344" s="308"/>
      <c r="L344" s="238"/>
      <c r="M344" s="238"/>
      <c r="N344" s="238"/>
      <c r="O344" s="238"/>
      <c r="P344" s="238"/>
      <c r="Q344" s="238"/>
      <c r="R344" s="238"/>
      <c r="S344" s="238"/>
      <c r="T344" s="238"/>
      <c r="U344" s="238"/>
      <c r="V344" s="238"/>
      <c r="W344" s="238"/>
      <c r="X344" s="238"/>
      <c r="Y344" s="238"/>
      <c r="Z344" s="238"/>
      <c r="AA344" s="238"/>
      <c r="AB344" s="238"/>
    </row>
    <row r="345" ht="13.5" customHeight="1">
      <c r="A345" s="238"/>
      <c r="B345" s="309"/>
      <c r="C345" s="238"/>
      <c r="D345" s="309"/>
      <c r="E345" s="238"/>
      <c r="F345" s="238"/>
      <c r="G345" s="238"/>
      <c r="H345" s="307"/>
      <c r="I345" s="307"/>
      <c r="J345" s="238"/>
      <c r="K345" s="308"/>
      <c r="L345" s="238"/>
      <c r="M345" s="238"/>
      <c r="N345" s="238"/>
      <c r="O345" s="238"/>
      <c r="P345" s="238"/>
      <c r="Q345" s="238"/>
      <c r="R345" s="238"/>
      <c r="S345" s="238"/>
      <c r="T345" s="238"/>
      <c r="U345" s="238"/>
      <c r="V345" s="238"/>
      <c r="W345" s="238"/>
      <c r="X345" s="238"/>
      <c r="Y345" s="238"/>
      <c r="Z345" s="238"/>
      <c r="AA345" s="238"/>
      <c r="AB345" s="238"/>
    </row>
    <row r="346" ht="13.5" customHeight="1">
      <c r="A346" s="238"/>
      <c r="B346" s="309"/>
      <c r="C346" s="238"/>
      <c r="D346" s="309"/>
      <c r="E346" s="238"/>
      <c r="F346" s="238"/>
      <c r="G346" s="238"/>
      <c r="H346" s="307"/>
      <c r="I346" s="307"/>
      <c r="J346" s="238"/>
      <c r="K346" s="308"/>
      <c r="L346" s="238"/>
      <c r="M346" s="238"/>
      <c r="N346" s="238"/>
      <c r="O346" s="238"/>
      <c r="P346" s="238"/>
      <c r="Q346" s="238"/>
      <c r="R346" s="238"/>
      <c r="S346" s="238"/>
      <c r="T346" s="238"/>
      <c r="U346" s="238"/>
      <c r="V346" s="238"/>
      <c r="W346" s="238"/>
      <c r="X346" s="238"/>
      <c r="Y346" s="238"/>
      <c r="Z346" s="238"/>
      <c r="AA346" s="238"/>
      <c r="AB346" s="238"/>
    </row>
    <row r="347" ht="13.5" customHeight="1">
      <c r="A347" s="238"/>
      <c r="B347" s="309"/>
      <c r="C347" s="238"/>
      <c r="D347" s="309"/>
      <c r="E347" s="238"/>
      <c r="F347" s="238"/>
      <c r="G347" s="238"/>
      <c r="H347" s="307"/>
      <c r="I347" s="307"/>
      <c r="J347" s="238"/>
      <c r="K347" s="308"/>
      <c r="L347" s="238"/>
      <c r="M347" s="238"/>
      <c r="N347" s="238"/>
      <c r="O347" s="238"/>
      <c r="P347" s="238"/>
      <c r="Q347" s="238"/>
      <c r="R347" s="238"/>
      <c r="S347" s="238"/>
      <c r="T347" s="238"/>
      <c r="U347" s="238"/>
      <c r="V347" s="238"/>
      <c r="W347" s="238"/>
      <c r="X347" s="238"/>
      <c r="Y347" s="238"/>
      <c r="Z347" s="238"/>
      <c r="AA347" s="238"/>
      <c r="AB347" s="238"/>
    </row>
    <row r="348" ht="13.5" customHeight="1">
      <c r="A348" s="238"/>
      <c r="B348" s="309"/>
      <c r="C348" s="238"/>
      <c r="D348" s="309"/>
      <c r="E348" s="238"/>
      <c r="F348" s="238"/>
      <c r="G348" s="238"/>
      <c r="H348" s="307"/>
      <c r="I348" s="307"/>
      <c r="J348" s="238"/>
      <c r="K348" s="308"/>
      <c r="L348" s="238"/>
      <c r="M348" s="238"/>
      <c r="N348" s="238"/>
      <c r="O348" s="238"/>
      <c r="P348" s="238"/>
      <c r="Q348" s="238"/>
      <c r="R348" s="238"/>
      <c r="S348" s="238"/>
      <c r="T348" s="238"/>
      <c r="U348" s="238"/>
      <c r="V348" s="238"/>
      <c r="W348" s="238"/>
      <c r="X348" s="238"/>
      <c r="Y348" s="238"/>
      <c r="Z348" s="238"/>
      <c r="AA348" s="238"/>
      <c r="AB348" s="238"/>
    </row>
    <row r="349" ht="13.5" customHeight="1">
      <c r="A349" s="238"/>
      <c r="B349" s="309"/>
      <c r="C349" s="238"/>
      <c r="D349" s="309"/>
      <c r="E349" s="238"/>
      <c r="F349" s="238"/>
      <c r="G349" s="238"/>
      <c r="H349" s="307"/>
      <c r="I349" s="307"/>
      <c r="J349" s="238"/>
      <c r="K349" s="308"/>
      <c r="L349" s="238"/>
      <c r="M349" s="238"/>
      <c r="N349" s="238"/>
      <c r="O349" s="238"/>
      <c r="P349" s="238"/>
      <c r="Q349" s="238"/>
      <c r="R349" s="238"/>
      <c r="S349" s="238"/>
      <c r="T349" s="238"/>
      <c r="U349" s="238"/>
      <c r="V349" s="238"/>
      <c r="W349" s="238"/>
      <c r="X349" s="238"/>
      <c r="Y349" s="238"/>
      <c r="Z349" s="238"/>
      <c r="AA349" s="238"/>
      <c r="AB349" s="238"/>
    </row>
    <row r="350" ht="13.5" customHeight="1">
      <c r="A350" s="238"/>
      <c r="B350" s="309"/>
      <c r="C350" s="238"/>
      <c r="D350" s="309"/>
      <c r="E350" s="238"/>
      <c r="F350" s="238"/>
      <c r="G350" s="238"/>
      <c r="H350" s="307"/>
      <c r="I350" s="307"/>
      <c r="J350" s="238"/>
      <c r="K350" s="308"/>
      <c r="L350" s="238"/>
      <c r="M350" s="238"/>
      <c r="N350" s="238"/>
      <c r="O350" s="238"/>
      <c r="P350" s="238"/>
      <c r="Q350" s="238"/>
      <c r="R350" s="238"/>
      <c r="S350" s="238"/>
      <c r="T350" s="238"/>
      <c r="U350" s="238"/>
      <c r="V350" s="238"/>
      <c r="W350" s="238"/>
      <c r="X350" s="238"/>
      <c r="Y350" s="238"/>
      <c r="Z350" s="238"/>
      <c r="AA350" s="238"/>
      <c r="AB350" s="238"/>
    </row>
    <row r="351" ht="13.5" customHeight="1">
      <c r="A351" s="238"/>
      <c r="B351" s="309"/>
      <c r="C351" s="238"/>
      <c r="D351" s="309"/>
      <c r="E351" s="238"/>
      <c r="F351" s="238"/>
      <c r="G351" s="238"/>
      <c r="H351" s="307"/>
      <c r="I351" s="307"/>
      <c r="J351" s="238"/>
      <c r="K351" s="308"/>
      <c r="L351" s="238"/>
      <c r="M351" s="238"/>
      <c r="N351" s="238"/>
      <c r="O351" s="238"/>
      <c r="P351" s="238"/>
      <c r="Q351" s="238"/>
      <c r="R351" s="238"/>
      <c r="S351" s="238"/>
      <c r="T351" s="238"/>
      <c r="U351" s="238"/>
      <c r="V351" s="238"/>
      <c r="W351" s="238"/>
      <c r="X351" s="238"/>
      <c r="Y351" s="238"/>
      <c r="Z351" s="238"/>
      <c r="AA351" s="238"/>
      <c r="AB351" s="238"/>
    </row>
    <row r="352" ht="13.5" customHeight="1">
      <c r="A352" s="238"/>
      <c r="B352" s="309"/>
      <c r="C352" s="238"/>
      <c r="D352" s="309"/>
      <c r="E352" s="238"/>
      <c r="F352" s="238"/>
      <c r="G352" s="238"/>
      <c r="H352" s="307"/>
      <c r="I352" s="307"/>
      <c r="J352" s="238"/>
      <c r="K352" s="308"/>
      <c r="L352" s="238"/>
      <c r="M352" s="238"/>
      <c r="N352" s="238"/>
      <c r="O352" s="238"/>
      <c r="P352" s="238"/>
      <c r="Q352" s="238"/>
      <c r="R352" s="238"/>
      <c r="S352" s="238"/>
      <c r="T352" s="238"/>
      <c r="U352" s="238"/>
      <c r="V352" s="238"/>
      <c r="W352" s="238"/>
      <c r="X352" s="238"/>
      <c r="Y352" s="238"/>
      <c r="Z352" s="238"/>
      <c r="AA352" s="238"/>
      <c r="AB352" s="238"/>
    </row>
    <row r="353" ht="13.5" customHeight="1">
      <c r="A353" s="238"/>
      <c r="B353" s="309"/>
      <c r="C353" s="238"/>
      <c r="D353" s="309"/>
      <c r="E353" s="238"/>
      <c r="F353" s="238"/>
      <c r="G353" s="238"/>
      <c r="H353" s="307"/>
      <c r="I353" s="307"/>
      <c r="J353" s="238"/>
      <c r="K353" s="308"/>
      <c r="L353" s="238"/>
      <c r="M353" s="238"/>
      <c r="N353" s="238"/>
      <c r="O353" s="238"/>
      <c r="P353" s="238"/>
      <c r="Q353" s="238"/>
      <c r="R353" s="238"/>
      <c r="S353" s="238"/>
      <c r="T353" s="238"/>
      <c r="U353" s="238"/>
      <c r="V353" s="238"/>
      <c r="W353" s="238"/>
      <c r="X353" s="238"/>
      <c r="Y353" s="238"/>
      <c r="Z353" s="238"/>
      <c r="AA353" s="238"/>
      <c r="AB353" s="238"/>
    </row>
    <row r="354" ht="13.5" customHeight="1">
      <c r="A354" s="238"/>
      <c r="B354" s="309"/>
      <c r="C354" s="238"/>
      <c r="D354" s="309"/>
      <c r="E354" s="238"/>
      <c r="F354" s="238"/>
      <c r="G354" s="238"/>
      <c r="H354" s="307"/>
      <c r="I354" s="307"/>
      <c r="J354" s="238"/>
      <c r="K354" s="308"/>
      <c r="L354" s="238"/>
      <c r="M354" s="238"/>
      <c r="N354" s="238"/>
      <c r="O354" s="238"/>
      <c r="P354" s="238"/>
      <c r="Q354" s="238"/>
      <c r="R354" s="238"/>
      <c r="S354" s="238"/>
      <c r="T354" s="238"/>
      <c r="U354" s="238"/>
      <c r="V354" s="238"/>
      <c r="W354" s="238"/>
      <c r="X354" s="238"/>
      <c r="Y354" s="238"/>
      <c r="Z354" s="238"/>
      <c r="AA354" s="238"/>
      <c r="AB354" s="238"/>
    </row>
    <row r="355" ht="13.5" customHeight="1">
      <c r="A355" s="238"/>
      <c r="B355" s="309"/>
      <c r="C355" s="238"/>
      <c r="D355" s="309"/>
      <c r="E355" s="238"/>
      <c r="F355" s="238"/>
      <c r="G355" s="238"/>
      <c r="H355" s="307"/>
      <c r="I355" s="307"/>
      <c r="J355" s="238"/>
      <c r="K355" s="308"/>
      <c r="L355" s="238"/>
      <c r="M355" s="238"/>
      <c r="N355" s="238"/>
      <c r="O355" s="238"/>
      <c r="P355" s="238"/>
      <c r="Q355" s="238"/>
      <c r="R355" s="238"/>
      <c r="S355" s="238"/>
      <c r="T355" s="238"/>
      <c r="U355" s="238"/>
      <c r="V355" s="238"/>
      <c r="W355" s="238"/>
      <c r="X355" s="238"/>
      <c r="Y355" s="238"/>
      <c r="Z355" s="238"/>
      <c r="AA355" s="238"/>
      <c r="AB355" s="238"/>
    </row>
    <row r="356" ht="13.5" customHeight="1">
      <c r="A356" s="238"/>
      <c r="B356" s="309"/>
      <c r="C356" s="238"/>
      <c r="D356" s="309"/>
      <c r="E356" s="238"/>
      <c r="F356" s="238"/>
      <c r="G356" s="238"/>
      <c r="H356" s="307"/>
      <c r="I356" s="307"/>
      <c r="J356" s="238"/>
      <c r="K356" s="308"/>
      <c r="L356" s="238"/>
      <c r="M356" s="238"/>
      <c r="N356" s="238"/>
      <c r="O356" s="238"/>
      <c r="P356" s="238"/>
      <c r="Q356" s="238"/>
      <c r="R356" s="238"/>
      <c r="S356" s="238"/>
      <c r="T356" s="238"/>
      <c r="U356" s="238"/>
      <c r="V356" s="238"/>
      <c r="W356" s="238"/>
      <c r="X356" s="238"/>
      <c r="Y356" s="238"/>
      <c r="Z356" s="238"/>
      <c r="AA356" s="238"/>
      <c r="AB356" s="238"/>
    </row>
    <row r="357" ht="13.5" customHeight="1">
      <c r="A357" s="238"/>
      <c r="B357" s="309"/>
      <c r="C357" s="238"/>
      <c r="D357" s="309"/>
      <c r="E357" s="238"/>
      <c r="F357" s="238"/>
      <c r="G357" s="238"/>
      <c r="H357" s="307"/>
      <c r="I357" s="307"/>
      <c r="J357" s="238"/>
      <c r="K357" s="308"/>
      <c r="L357" s="238"/>
      <c r="M357" s="238"/>
      <c r="N357" s="238"/>
      <c r="O357" s="238"/>
      <c r="P357" s="238"/>
      <c r="Q357" s="238"/>
      <c r="R357" s="238"/>
      <c r="S357" s="238"/>
      <c r="T357" s="238"/>
      <c r="U357" s="238"/>
      <c r="V357" s="238"/>
      <c r="W357" s="238"/>
      <c r="X357" s="238"/>
      <c r="Y357" s="238"/>
      <c r="Z357" s="238"/>
      <c r="AA357" s="238"/>
      <c r="AB357" s="238"/>
    </row>
    <row r="358" ht="13.5" customHeight="1">
      <c r="A358" s="238"/>
      <c r="B358" s="309"/>
      <c r="C358" s="238"/>
      <c r="D358" s="309"/>
      <c r="E358" s="238"/>
      <c r="F358" s="238"/>
      <c r="G358" s="238"/>
      <c r="H358" s="307"/>
      <c r="I358" s="307"/>
      <c r="J358" s="238"/>
      <c r="K358" s="308"/>
      <c r="L358" s="238"/>
      <c r="M358" s="238"/>
      <c r="N358" s="238"/>
      <c r="O358" s="238"/>
      <c r="P358" s="238"/>
      <c r="Q358" s="238"/>
      <c r="R358" s="238"/>
      <c r="S358" s="238"/>
      <c r="T358" s="238"/>
      <c r="U358" s="238"/>
      <c r="V358" s="238"/>
      <c r="W358" s="238"/>
      <c r="X358" s="238"/>
      <c r="Y358" s="238"/>
      <c r="Z358" s="238"/>
      <c r="AA358" s="238"/>
      <c r="AB358" s="238"/>
    </row>
    <row r="359" ht="13.5" customHeight="1">
      <c r="A359" s="238"/>
      <c r="B359" s="309"/>
      <c r="C359" s="238"/>
      <c r="D359" s="309"/>
      <c r="E359" s="238"/>
      <c r="F359" s="238"/>
      <c r="G359" s="238"/>
      <c r="H359" s="307"/>
      <c r="I359" s="307"/>
      <c r="J359" s="238"/>
      <c r="K359" s="308"/>
      <c r="L359" s="238"/>
      <c r="M359" s="238"/>
      <c r="N359" s="238"/>
      <c r="O359" s="238"/>
      <c r="P359" s="238"/>
      <c r="Q359" s="238"/>
      <c r="R359" s="238"/>
      <c r="S359" s="238"/>
      <c r="T359" s="238"/>
      <c r="U359" s="238"/>
      <c r="V359" s="238"/>
      <c r="W359" s="238"/>
      <c r="X359" s="238"/>
      <c r="Y359" s="238"/>
      <c r="Z359" s="238"/>
      <c r="AA359" s="238"/>
      <c r="AB359" s="238"/>
    </row>
    <row r="360" ht="13.5" customHeight="1">
      <c r="A360" s="238"/>
      <c r="B360" s="309"/>
      <c r="C360" s="238"/>
      <c r="D360" s="309"/>
      <c r="E360" s="238"/>
      <c r="F360" s="238"/>
      <c r="G360" s="238"/>
      <c r="H360" s="307"/>
      <c r="I360" s="307"/>
      <c r="J360" s="238"/>
      <c r="K360" s="308"/>
      <c r="L360" s="238"/>
      <c r="M360" s="238"/>
      <c r="N360" s="238"/>
      <c r="O360" s="238"/>
      <c r="P360" s="238"/>
      <c r="Q360" s="238"/>
      <c r="R360" s="238"/>
      <c r="S360" s="238"/>
      <c r="T360" s="238"/>
      <c r="U360" s="238"/>
      <c r="V360" s="238"/>
      <c r="W360" s="238"/>
      <c r="X360" s="238"/>
      <c r="Y360" s="238"/>
      <c r="Z360" s="238"/>
      <c r="AA360" s="238"/>
      <c r="AB360" s="238"/>
    </row>
    <row r="361" ht="13.5" customHeight="1">
      <c r="A361" s="238"/>
      <c r="B361" s="309"/>
      <c r="C361" s="238"/>
      <c r="D361" s="309"/>
      <c r="E361" s="238"/>
      <c r="F361" s="238"/>
      <c r="G361" s="238"/>
      <c r="H361" s="307"/>
      <c r="I361" s="307"/>
      <c r="J361" s="238"/>
      <c r="K361" s="308"/>
      <c r="L361" s="238"/>
      <c r="M361" s="238"/>
      <c r="N361" s="238"/>
      <c r="O361" s="238"/>
      <c r="P361" s="238"/>
      <c r="Q361" s="238"/>
      <c r="R361" s="238"/>
      <c r="S361" s="238"/>
      <c r="T361" s="238"/>
      <c r="U361" s="238"/>
      <c r="V361" s="238"/>
      <c r="W361" s="238"/>
      <c r="X361" s="238"/>
      <c r="Y361" s="238"/>
      <c r="Z361" s="238"/>
      <c r="AA361" s="238"/>
      <c r="AB361" s="238"/>
    </row>
    <row r="362" ht="13.5" customHeight="1">
      <c r="A362" s="238"/>
      <c r="B362" s="309"/>
      <c r="C362" s="238"/>
      <c r="D362" s="309"/>
      <c r="E362" s="238"/>
      <c r="F362" s="238"/>
      <c r="G362" s="238"/>
      <c r="H362" s="307"/>
      <c r="I362" s="307"/>
      <c r="J362" s="238"/>
      <c r="K362" s="308"/>
      <c r="L362" s="238"/>
      <c r="M362" s="238"/>
      <c r="N362" s="238"/>
      <c r="O362" s="238"/>
      <c r="P362" s="238"/>
      <c r="Q362" s="238"/>
      <c r="R362" s="238"/>
      <c r="S362" s="238"/>
      <c r="T362" s="238"/>
      <c r="U362" s="238"/>
      <c r="V362" s="238"/>
      <c r="W362" s="238"/>
      <c r="X362" s="238"/>
      <c r="Y362" s="238"/>
      <c r="Z362" s="238"/>
      <c r="AA362" s="238"/>
      <c r="AB362" s="238"/>
    </row>
    <row r="363" ht="13.5" customHeight="1">
      <c r="A363" s="238"/>
      <c r="B363" s="309"/>
      <c r="C363" s="238"/>
      <c r="D363" s="309"/>
      <c r="E363" s="238"/>
      <c r="F363" s="238"/>
      <c r="G363" s="238"/>
      <c r="H363" s="307"/>
      <c r="I363" s="307"/>
      <c r="J363" s="238"/>
      <c r="K363" s="308"/>
      <c r="L363" s="238"/>
      <c r="M363" s="238"/>
      <c r="N363" s="238"/>
      <c r="O363" s="238"/>
      <c r="P363" s="238"/>
      <c r="Q363" s="238"/>
      <c r="R363" s="238"/>
      <c r="S363" s="238"/>
      <c r="T363" s="238"/>
      <c r="U363" s="238"/>
      <c r="V363" s="238"/>
      <c r="W363" s="238"/>
      <c r="X363" s="238"/>
      <c r="Y363" s="238"/>
      <c r="Z363" s="238"/>
      <c r="AA363" s="238"/>
      <c r="AB363" s="238"/>
    </row>
    <row r="364" ht="13.5" customHeight="1">
      <c r="A364" s="238"/>
      <c r="B364" s="309"/>
      <c r="C364" s="238"/>
      <c r="D364" s="309"/>
      <c r="E364" s="238"/>
      <c r="F364" s="238"/>
      <c r="G364" s="238"/>
      <c r="H364" s="307"/>
      <c r="I364" s="307"/>
      <c r="J364" s="238"/>
      <c r="K364" s="308"/>
      <c r="L364" s="238"/>
      <c r="M364" s="238"/>
      <c r="N364" s="238"/>
      <c r="O364" s="238"/>
      <c r="P364" s="238"/>
      <c r="Q364" s="238"/>
      <c r="R364" s="238"/>
      <c r="S364" s="238"/>
      <c r="T364" s="238"/>
      <c r="U364" s="238"/>
      <c r="V364" s="238"/>
      <c r="W364" s="238"/>
      <c r="X364" s="238"/>
      <c r="Y364" s="238"/>
      <c r="Z364" s="238"/>
      <c r="AA364" s="238"/>
      <c r="AB364" s="238"/>
    </row>
    <row r="365" ht="13.5" customHeight="1">
      <c r="A365" s="238"/>
      <c r="B365" s="309"/>
      <c r="C365" s="238"/>
      <c r="D365" s="309"/>
      <c r="E365" s="238"/>
      <c r="F365" s="238"/>
      <c r="G365" s="238"/>
      <c r="H365" s="307"/>
      <c r="I365" s="307"/>
      <c r="J365" s="238"/>
      <c r="K365" s="308"/>
      <c r="L365" s="238"/>
      <c r="M365" s="238"/>
      <c r="N365" s="238"/>
      <c r="O365" s="238"/>
      <c r="P365" s="238"/>
      <c r="Q365" s="238"/>
      <c r="R365" s="238"/>
      <c r="S365" s="238"/>
      <c r="T365" s="238"/>
      <c r="U365" s="238"/>
      <c r="V365" s="238"/>
      <c r="W365" s="238"/>
      <c r="X365" s="238"/>
      <c r="Y365" s="238"/>
      <c r="Z365" s="238"/>
      <c r="AA365" s="238"/>
      <c r="AB365" s="238"/>
    </row>
    <row r="366" ht="13.5" customHeight="1">
      <c r="A366" s="238"/>
      <c r="B366" s="309"/>
      <c r="C366" s="238"/>
      <c r="D366" s="309"/>
      <c r="E366" s="238"/>
      <c r="F366" s="238"/>
      <c r="G366" s="238"/>
      <c r="H366" s="307"/>
      <c r="I366" s="307"/>
      <c r="J366" s="238"/>
      <c r="K366" s="308"/>
      <c r="L366" s="238"/>
      <c r="M366" s="238"/>
      <c r="N366" s="238"/>
      <c r="O366" s="238"/>
      <c r="P366" s="238"/>
      <c r="Q366" s="238"/>
      <c r="R366" s="238"/>
      <c r="S366" s="238"/>
      <c r="T366" s="238"/>
      <c r="U366" s="238"/>
      <c r="V366" s="238"/>
      <c r="W366" s="238"/>
      <c r="X366" s="238"/>
      <c r="Y366" s="238"/>
      <c r="Z366" s="238"/>
      <c r="AA366" s="238"/>
      <c r="AB366" s="238"/>
    </row>
    <row r="367" ht="13.5" customHeight="1">
      <c r="A367" s="238"/>
      <c r="B367" s="309"/>
      <c r="C367" s="238"/>
      <c r="D367" s="309"/>
      <c r="E367" s="238"/>
      <c r="F367" s="238"/>
      <c r="G367" s="238"/>
      <c r="H367" s="307"/>
      <c r="I367" s="307"/>
      <c r="J367" s="238"/>
      <c r="K367" s="308"/>
      <c r="L367" s="238"/>
      <c r="M367" s="238"/>
      <c r="N367" s="238"/>
      <c r="O367" s="238"/>
      <c r="P367" s="238"/>
      <c r="Q367" s="238"/>
      <c r="R367" s="238"/>
      <c r="S367" s="238"/>
      <c r="T367" s="238"/>
      <c r="U367" s="238"/>
      <c r="V367" s="238"/>
      <c r="W367" s="238"/>
      <c r="X367" s="238"/>
      <c r="Y367" s="238"/>
      <c r="Z367" s="238"/>
      <c r="AA367" s="238"/>
      <c r="AB367" s="238"/>
    </row>
    <row r="368" ht="13.5" customHeight="1">
      <c r="A368" s="238"/>
      <c r="B368" s="309"/>
      <c r="C368" s="238"/>
      <c r="D368" s="309"/>
      <c r="E368" s="238"/>
      <c r="F368" s="238"/>
      <c r="G368" s="238"/>
      <c r="H368" s="307"/>
      <c r="I368" s="307"/>
      <c r="J368" s="238"/>
      <c r="K368" s="308"/>
      <c r="L368" s="238"/>
      <c r="M368" s="238"/>
      <c r="N368" s="238"/>
      <c r="O368" s="238"/>
      <c r="P368" s="238"/>
      <c r="Q368" s="238"/>
      <c r="R368" s="238"/>
      <c r="S368" s="238"/>
      <c r="T368" s="238"/>
      <c r="U368" s="238"/>
      <c r="V368" s="238"/>
      <c r="W368" s="238"/>
      <c r="X368" s="238"/>
      <c r="Y368" s="238"/>
      <c r="Z368" s="238"/>
      <c r="AA368" s="238"/>
      <c r="AB368" s="238"/>
    </row>
    <row r="369" ht="13.5" customHeight="1">
      <c r="A369" s="238"/>
      <c r="B369" s="309"/>
      <c r="C369" s="238"/>
      <c r="D369" s="309"/>
      <c r="E369" s="238"/>
      <c r="F369" s="238"/>
      <c r="G369" s="238"/>
      <c r="H369" s="307"/>
      <c r="I369" s="307"/>
      <c r="J369" s="238"/>
      <c r="K369" s="308"/>
      <c r="L369" s="238"/>
      <c r="M369" s="238"/>
      <c r="N369" s="238"/>
      <c r="O369" s="238"/>
      <c r="P369" s="238"/>
      <c r="Q369" s="238"/>
      <c r="R369" s="238"/>
      <c r="S369" s="238"/>
      <c r="T369" s="238"/>
      <c r="U369" s="238"/>
      <c r="V369" s="238"/>
      <c r="W369" s="238"/>
      <c r="X369" s="238"/>
      <c r="Y369" s="238"/>
      <c r="Z369" s="238"/>
      <c r="AA369" s="238"/>
      <c r="AB369" s="238"/>
    </row>
    <row r="370" ht="13.5" customHeight="1">
      <c r="A370" s="238"/>
      <c r="B370" s="309"/>
      <c r="C370" s="238"/>
      <c r="D370" s="309"/>
      <c r="E370" s="238"/>
      <c r="F370" s="238"/>
      <c r="G370" s="238"/>
      <c r="H370" s="307"/>
      <c r="I370" s="307"/>
      <c r="J370" s="238"/>
      <c r="K370" s="308"/>
      <c r="L370" s="238"/>
      <c r="M370" s="238"/>
      <c r="N370" s="238"/>
      <c r="O370" s="238"/>
      <c r="P370" s="238"/>
      <c r="Q370" s="238"/>
      <c r="R370" s="238"/>
      <c r="S370" s="238"/>
      <c r="T370" s="238"/>
      <c r="U370" s="238"/>
      <c r="V370" s="238"/>
      <c r="W370" s="238"/>
      <c r="X370" s="238"/>
      <c r="Y370" s="238"/>
      <c r="Z370" s="238"/>
      <c r="AA370" s="238"/>
      <c r="AB370" s="238"/>
    </row>
    <row r="371" ht="13.5" customHeight="1">
      <c r="A371" s="238"/>
      <c r="B371" s="309"/>
      <c r="C371" s="238"/>
      <c r="D371" s="309"/>
      <c r="E371" s="238"/>
      <c r="F371" s="238"/>
      <c r="G371" s="238"/>
      <c r="H371" s="307"/>
      <c r="I371" s="307"/>
      <c r="J371" s="238"/>
      <c r="K371" s="308"/>
      <c r="L371" s="238"/>
      <c r="M371" s="238"/>
      <c r="N371" s="238"/>
      <c r="O371" s="238"/>
      <c r="P371" s="238"/>
      <c r="Q371" s="238"/>
      <c r="R371" s="238"/>
      <c r="S371" s="238"/>
      <c r="T371" s="238"/>
      <c r="U371" s="238"/>
      <c r="V371" s="238"/>
      <c r="W371" s="238"/>
      <c r="X371" s="238"/>
      <c r="Y371" s="238"/>
      <c r="Z371" s="238"/>
      <c r="AA371" s="238"/>
      <c r="AB371" s="238"/>
    </row>
    <row r="372" ht="13.5" customHeight="1">
      <c r="A372" s="238"/>
      <c r="B372" s="309"/>
      <c r="C372" s="238"/>
      <c r="D372" s="309"/>
      <c r="E372" s="238"/>
      <c r="F372" s="238"/>
      <c r="G372" s="238"/>
      <c r="H372" s="307"/>
      <c r="I372" s="307"/>
      <c r="J372" s="238"/>
      <c r="K372" s="308"/>
      <c r="L372" s="238"/>
      <c r="M372" s="238"/>
      <c r="N372" s="238"/>
      <c r="O372" s="238"/>
      <c r="P372" s="238"/>
      <c r="Q372" s="238"/>
      <c r="R372" s="238"/>
      <c r="S372" s="238"/>
      <c r="T372" s="238"/>
      <c r="U372" s="238"/>
      <c r="V372" s="238"/>
      <c r="W372" s="238"/>
      <c r="X372" s="238"/>
      <c r="Y372" s="238"/>
      <c r="Z372" s="238"/>
      <c r="AA372" s="238"/>
      <c r="AB372" s="238"/>
    </row>
    <row r="373" ht="13.5" customHeight="1">
      <c r="A373" s="238"/>
      <c r="B373" s="309"/>
      <c r="C373" s="238"/>
      <c r="D373" s="309"/>
      <c r="E373" s="238"/>
      <c r="F373" s="238"/>
      <c r="G373" s="238"/>
      <c r="H373" s="307"/>
      <c r="I373" s="307"/>
      <c r="J373" s="238"/>
      <c r="K373" s="308"/>
      <c r="L373" s="238"/>
      <c r="M373" s="238"/>
      <c r="N373" s="238"/>
      <c r="O373" s="238"/>
      <c r="P373" s="238"/>
      <c r="Q373" s="238"/>
      <c r="R373" s="238"/>
      <c r="S373" s="238"/>
      <c r="T373" s="238"/>
      <c r="U373" s="238"/>
      <c r="V373" s="238"/>
      <c r="W373" s="238"/>
      <c r="X373" s="238"/>
      <c r="Y373" s="238"/>
      <c r="Z373" s="238"/>
      <c r="AA373" s="238"/>
      <c r="AB373" s="238"/>
    </row>
    <row r="374" ht="13.5" customHeight="1">
      <c r="A374" s="238"/>
      <c r="B374" s="309"/>
      <c r="C374" s="238"/>
      <c r="D374" s="309"/>
      <c r="E374" s="238"/>
      <c r="F374" s="238"/>
      <c r="G374" s="238"/>
      <c r="H374" s="307"/>
      <c r="I374" s="307"/>
      <c r="J374" s="238"/>
      <c r="K374" s="308"/>
      <c r="L374" s="238"/>
      <c r="M374" s="238"/>
      <c r="N374" s="238"/>
      <c r="O374" s="238"/>
      <c r="P374" s="238"/>
      <c r="Q374" s="238"/>
      <c r="R374" s="238"/>
      <c r="S374" s="238"/>
      <c r="T374" s="238"/>
      <c r="U374" s="238"/>
      <c r="V374" s="238"/>
      <c r="W374" s="238"/>
      <c r="X374" s="238"/>
      <c r="Y374" s="238"/>
      <c r="Z374" s="238"/>
      <c r="AA374" s="238"/>
      <c r="AB374" s="238"/>
    </row>
    <row r="375" ht="13.5" customHeight="1">
      <c r="A375" s="238"/>
      <c r="B375" s="309"/>
      <c r="C375" s="238"/>
      <c r="D375" s="309"/>
      <c r="E375" s="238"/>
      <c r="F375" s="238"/>
      <c r="G375" s="238"/>
      <c r="H375" s="307"/>
      <c r="I375" s="307"/>
      <c r="J375" s="238"/>
      <c r="K375" s="308"/>
      <c r="L375" s="238"/>
      <c r="M375" s="238"/>
      <c r="N375" s="238"/>
      <c r="O375" s="238"/>
      <c r="P375" s="238"/>
      <c r="Q375" s="238"/>
      <c r="R375" s="238"/>
      <c r="S375" s="238"/>
      <c r="T375" s="238"/>
      <c r="U375" s="238"/>
      <c r="V375" s="238"/>
      <c r="W375" s="238"/>
      <c r="X375" s="238"/>
      <c r="Y375" s="238"/>
      <c r="Z375" s="238"/>
      <c r="AA375" s="238"/>
      <c r="AB375" s="238"/>
    </row>
    <row r="376" ht="13.5" customHeight="1">
      <c r="A376" s="238"/>
      <c r="B376" s="309"/>
      <c r="C376" s="238"/>
      <c r="D376" s="309"/>
      <c r="E376" s="238"/>
      <c r="F376" s="238"/>
      <c r="G376" s="238"/>
      <c r="H376" s="307"/>
      <c r="I376" s="307"/>
      <c r="J376" s="238"/>
      <c r="K376" s="308"/>
      <c r="L376" s="238"/>
      <c r="M376" s="238"/>
      <c r="N376" s="238"/>
      <c r="O376" s="238"/>
      <c r="P376" s="238"/>
      <c r="Q376" s="238"/>
      <c r="R376" s="238"/>
      <c r="S376" s="238"/>
      <c r="T376" s="238"/>
      <c r="U376" s="238"/>
      <c r="V376" s="238"/>
      <c r="W376" s="238"/>
      <c r="X376" s="238"/>
      <c r="Y376" s="238"/>
      <c r="Z376" s="238"/>
      <c r="AA376" s="238"/>
      <c r="AB376" s="238"/>
    </row>
    <row r="377" ht="13.5" customHeight="1">
      <c r="A377" s="238"/>
      <c r="B377" s="309"/>
      <c r="C377" s="238"/>
      <c r="D377" s="309"/>
      <c r="E377" s="238"/>
      <c r="F377" s="238"/>
      <c r="G377" s="238"/>
      <c r="H377" s="307"/>
      <c r="I377" s="307"/>
      <c r="J377" s="238"/>
      <c r="K377" s="308"/>
      <c r="L377" s="238"/>
      <c r="M377" s="238"/>
      <c r="N377" s="238"/>
      <c r="O377" s="238"/>
      <c r="P377" s="238"/>
      <c r="Q377" s="238"/>
      <c r="R377" s="238"/>
      <c r="S377" s="238"/>
      <c r="T377" s="238"/>
      <c r="U377" s="238"/>
      <c r="V377" s="238"/>
      <c r="W377" s="238"/>
      <c r="X377" s="238"/>
      <c r="Y377" s="238"/>
      <c r="Z377" s="238"/>
      <c r="AA377" s="238"/>
      <c r="AB377" s="238"/>
    </row>
    <row r="378" ht="13.5" customHeight="1">
      <c r="A378" s="238"/>
      <c r="B378" s="309"/>
      <c r="C378" s="238"/>
      <c r="D378" s="309"/>
      <c r="E378" s="238"/>
      <c r="F378" s="238"/>
      <c r="G378" s="238"/>
      <c r="H378" s="307"/>
      <c r="I378" s="307"/>
      <c r="J378" s="238"/>
      <c r="K378" s="308"/>
      <c r="L378" s="238"/>
      <c r="M378" s="238"/>
      <c r="N378" s="238"/>
      <c r="O378" s="238"/>
      <c r="P378" s="238"/>
      <c r="Q378" s="238"/>
      <c r="R378" s="238"/>
      <c r="S378" s="238"/>
      <c r="T378" s="238"/>
      <c r="U378" s="238"/>
      <c r="V378" s="238"/>
      <c r="W378" s="238"/>
      <c r="X378" s="238"/>
      <c r="Y378" s="238"/>
      <c r="Z378" s="238"/>
      <c r="AA378" s="238"/>
      <c r="AB378" s="238"/>
    </row>
    <row r="379" ht="13.5" customHeight="1">
      <c r="A379" s="238"/>
      <c r="B379" s="309"/>
      <c r="C379" s="238"/>
      <c r="D379" s="309"/>
      <c r="E379" s="238"/>
      <c r="F379" s="238"/>
      <c r="G379" s="238"/>
      <c r="H379" s="307"/>
      <c r="I379" s="307"/>
      <c r="J379" s="238"/>
      <c r="K379" s="308"/>
      <c r="L379" s="238"/>
      <c r="M379" s="238"/>
      <c r="N379" s="238"/>
      <c r="O379" s="238"/>
      <c r="P379" s="238"/>
      <c r="Q379" s="238"/>
      <c r="R379" s="238"/>
      <c r="S379" s="238"/>
      <c r="T379" s="238"/>
      <c r="U379" s="238"/>
      <c r="V379" s="238"/>
      <c r="W379" s="238"/>
      <c r="X379" s="238"/>
      <c r="Y379" s="238"/>
      <c r="Z379" s="238"/>
      <c r="AA379" s="238"/>
      <c r="AB379" s="238"/>
    </row>
    <row r="380" ht="13.5" customHeight="1">
      <c r="A380" s="238"/>
      <c r="B380" s="309"/>
      <c r="C380" s="238"/>
      <c r="D380" s="309"/>
      <c r="E380" s="238"/>
      <c r="F380" s="238"/>
      <c r="G380" s="238"/>
      <c r="H380" s="307"/>
      <c r="I380" s="307"/>
      <c r="J380" s="238"/>
      <c r="K380" s="308"/>
      <c r="L380" s="238"/>
      <c r="M380" s="238"/>
      <c r="N380" s="238"/>
      <c r="O380" s="238"/>
      <c r="P380" s="238"/>
      <c r="Q380" s="238"/>
      <c r="R380" s="238"/>
      <c r="S380" s="238"/>
      <c r="T380" s="238"/>
      <c r="U380" s="238"/>
      <c r="V380" s="238"/>
      <c r="W380" s="238"/>
      <c r="X380" s="238"/>
      <c r="Y380" s="238"/>
      <c r="Z380" s="238"/>
      <c r="AA380" s="238"/>
      <c r="AB380" s="238"/>
    </row>
    <row r="381" ht="13.5" customHeight="1">
      <c r="A381" s="238"/>
      <c r="B381" s="309"/>
      <c r="C381" s="238"/>
      <c r="D381" s="309"/>
      <c r="E381" s="238"/>
      <c r="F381" s="238"/>
      <c r="G381" s="238"/>
      <c r="H381" s="307"/>
      <c r="I381" s="307"/>
      <c r="J381" s="238"/>
      <c r="K381" s="308"/>
      <c r="L381" s="238"/>
      <c r="M381" s="238"/>
      <c r="N381" s="238"/>
      <c r="O381" s="238"/>
      <c r="P381" s="238"/>
      <c r="Q381" s="238"/>
      <c r="R381" s="238"/>
      <c r="S381" s="238"/>
      <c r="T381" s="238"/>
      <c r="U381" s="238"/>
      <c r="V381" s="238"/>
      <c r="W381" s="238"/>
      <c r="X381" s="238"/>
      <c r="Y381" s="238"/>
      <c r="Z381" s="238"/>
      <c r="AA381" s="238"/>
      <c r="AB381" s="238"/>
    </row>
    <row r="382" ht="13.5" customHeight="1">
      <c r="A382" s="238"/>
      <c r="B382" s="309"/>
      <c r="C382" s="238"/>
      <c r="D382" s="309"/>
      <c r="E382" s="238"/>
      <c r="F382" s="238"/>
      <c r="G382" s="238"/>
      <c r="H382" s="307"/>
      <c r="I382" s="307"/>
      <c r="J382" s="238"/>
      <c r="K382" s="308"/>
      <c r="L382" s="238"/>
      <c r="M382" s="238"/>
      <c r="N382" s="238"/>
      <c r="O382" s="238"/>
      <c r="P382" s="238"/>
      <c r="Q382" s="238"/>
      <c r="R382" s="238"/>
      <c r="S382" s="238"/>
      <c r="T382" s="238"/>
      <c r="U382" s="238"/>
      <c r="V382" s="238"/>
      <c r="W382" s="238"/>
      <c r="X382" s="238"/>
      <c r="Y382" s="238"/>
      <c r="Z382" s="238"/>
      <c r="AA382" s="238"/>
      <c r="AB382" s="238"/>
    </row>
    <row r="383" ht="13.5" customHeight="1">
      <c r="A383" s="238"/>
      <c r="B383" s="309"/>
      <c r="C383" s="238"/>
      <c r="D383" s="309"/>
      <c r="E383" s="238"/>
      <c r="F383" s="238"/>
      <c r="G383" s="238"/>
      <c r="H383" s="307"/>
      <c r="I383" s="307"/>
      <c r="J383" s="238"/>
      <c r="K383" s="308"/>
      <c r="L383" s="238"/>
      <c r="M383" s="238"/>
      <c r="N383" s="238"/>
      <c r="O383" s="238"/>
      <c r="P383" s="238"/>
      <c r="Q383" s="238"/>
      <c r="R383" s="238"/>
      <c r="S383" s="238"/>
      <c r="T383" s="238"/>
      <c r="U383" s="238"/>
      <c r="V383" s="238"/>
      <c r="W383" s="238"/>
      <c r="X383" s="238"/>
      <c r="Y383" s="238"/>
      <c r="Z383" s="238"/>
      <c r="AA383" s="238"/>
      <c r="AB383" s="238"/>
    </row>
    <row r="384" ht="13.5" customHeight="1">
      <c r="A384" s="238"/>
      <c r="B384" s="309"/>
      <c r="C384" s="238"/>
      <c r="D384" s="309"/>
      <c r="E384" s="238"/>
      <c r="F384" s="238"/>
      <c r="G384" s="238"/>
      <c r="H384" s="307"/>
      <c r="I384" s="307"/>
      <c r="J384" s="238"/>
      <c r="K384" s="308"/>
      <c r="L384" s="238"/>
      <c r="M384" s="238"/>
      <c r="N384" s="238"/>
      <c r="O384" s="238"/>
      <c r="P384" s="238"/>
      <c r="Q384" s="238"/>
      <c r="R384" s="238"/>
      <c r="S384" s="238"/>
      <c r="T384" s="238"/>
      <c r="U384" s="238"/>
      <c r="V384" s="238"/>
      <c r="W384" s="238"/>
      <c r="X384" s="238"/>
      <c r="Y384" s="238"/>
      <c r="Z384" s="238"/>
      <c r="AA384" s="238"/>
      <c r="AB384" s="238"/>
    </row>
    <row r="385" ht="13.5" customHeight="1">
      <c r="A385" s="238"/>
      <c r="B385" s="309"/>
      <c r="C385" s="238"/>
      <c r="D385" s="309"/>
      <c r="E385" s="238"/>
      <c r="F385" s="238"/>
      <c r="G385" s="238"/>
      <c r="H385" s="307"/>
      <c r="I385" s="307"/>
      <c r="J385" s="238"/>
      <c r="K385" s="308"/>
      <c r="L385" s="238"/>
      <c r="M385" s="238"/>
      <c r="N385" s="238"/>
      <c r="O385" s="238"/>
      <c r="P385" s="238"/>
      <c r="Q385" s="238"/>
      <c r="R385" s="238"/>
      <c r="S385" s="238"/>
      <c r="T385" s="238"/>
      <c r="U385" s="238"/>
      <c r="V385" s="238"/>
      <c r="W385" s="238"/>
      <c r="X385" s="238"/>
      <c r="Y385" s="238"/>
      <c r="Z385" s="238"/>
      <c r="AA385" s="238"/>
      <c r="AB385" s="238"/>
    </row>
    <row r="386" ht="13.5" customHeight="1">
      <c r="A386" s="238"/>
      <c r="B386" s="309"/>
      <c r="C386" s="238"/>
      <c r="D386" s="309"/>
      <c r="E386" s="238"/>
      <c r="F386" s="238"/>
      <c r="G386" s="238"/>
      <c r="H386" s="307"/>
      <c r="I386" s="307"/>
      <c r="J386" s="238"/>
      <c r="K386" s="308"/>
      <c r="L386" s="238"/>
      <c r="M386" s="238"/>
      <c r="N386" s="238"/>
      <c r="O386" s="238"/>
      <c r="P386" s="238"/>
      <c r="Q386" s="238"/>
      <c r="R386" s="238"/>
      <c r="S386" s="238"/>
      <c r="T386" s="238"/>
      <c r="U386" s="238"/>
      <c r="V386" s="238"/>
      <c r="W386" s="238"/>
      <c r="X386" s="238"/>
      <c r="Y386" s="238"/>
      <c r="Z386" s="238"/>
      <c r="AA386" s="238"/>
      <c r="AB386" s="238"/>
    </row>
    <row r="387" ht="13.5" customHeight="1">
      <c r="A387" s="238"/>
      <c r="B387" s="309"/>
      <c r="C387" s="238"/>
      <c r="D387" s="309"/>
      <c r="E387" s="238"/>
      <c r="F387" s="238"/>
      <c r="G387" s="238"/>
      <c r="H387" s="307"/>
      <c r="I387" s="307"/>
      <c r="J387" s="238"/>
      <c r="K387" s="308"/>
      <c r="L387" s="238"/>
      <c r="M387" s="238"/>
      <c r="N387" s="238"/>
      <c r="O387" s="238"/>
      <c r="P387" s="238"/>
      <c r="Q387" s="238"/>
      <c r="R387" s="238"/>
      <c r="S387" s="238"/>
      <c r="T387" s="238"/>
      <c r="U387" s="238"/>
      <c r="V387" s="238"/>
      <c r="W387" s="238"/>
      <c r="X387" s="238"/>
      <c r="Y387" s="238"/>
      <c r="Z387" s="238"/>
      <c r="AA387" s="238"/>
      <c r="AB387" s="238"/>
    </row>
    <row r="388" ht="13.5" customHeight="1">
      <c r="A388" s="238"/>
      <c r="B388" s="309"/>
      <c r="C388" s="238"/>
      <c r="D388" s="309"/>
      <c r="E388" s="238"/>
      <c r="F388" s="238"/>
      <c r="G388" s="238"/>
      <c r="H388" s="307"/>
      <c r="I388" s="307"/>
      <c r="J388" s="238"/>
      <c r="K388" s="308"/>
      <c r="L388" s="238"/>
      <c r="M388" s="238"/>
      <c r="N388" s="238"/>
      <c r="O388" s="238"/>
      <c r="P388" s="238"/>
      <c r="Q388" s="238"/>
      <c r="R388" s="238"/>
      <c r="S388" s="238"/>
      <c r="T388" s="238"/>
      <c r="U388" s="238"/>
      <c r="V388" s="238"/>
      <c r="W388" s="238"/>
      <c r="X388" s="238"/>
      <c r="Y388" s="238"/>
      <c r="Z388" s="238"/>
      <c r="AA388" s="238"/>
      <c r="AB388" s="238"/>
    </row>
    <row r="389" ht="13.5" customHeight="1">
      <c r="A389" s="238"/>
      <c r="B389" s="309"/>
      <c r="C389" s="238"/>
      <c r="D389" s="309"/>
      <c r="E389" s="238"/>
      <c r="F389" s="238"/>
      <c r="G389" s="238"/>
      <c r="H389" s="307"/>
      <c r="I389" s="307"/>
      <c r="J389" s="238"/>
      <c r="K389" s="308"/>
      <c r="L389" s="238"/>
      <c r="M389" s="238"/>
      <c r="N389" s="238"/>
      <c r="O389" s="238"/>
      <c r="P389" s="238"/>
      <c r="Q389" s="238"/>
      <c r="R389" s="238"/>
      <c r="S389" s="238"/>
      <c r="T389" s="238"/>
      <c r="U389" s="238"/>
      <c r="V389" s="238"/>
      <c r="W389" s="238"/>
      <c r="X389" s="238"/>
      <c r="Y389" s="238"/>
      <c r="Z389" s="238"/>
      <c r="AA389" s="238"/>
      <c r="AB389" s="238"/>
    </row>
    <row r="390" ht="13.5" customHeight="1">
      <c r="A390" s="238"/>
      <c r="B390" s="309"/>
      <c r="C390" s="238"/>
      <c r="D390" s="309"/>
      <c r="E390" s="238"/>
      <c r="F390" s="238"/>
      <c r="G390" s="238"/>
      <c r="H390" s="307"/>
      <c r="I390" s="307"/>
      <c r="J390" s="238"/>
      <c r="K390" s="308"/>
      <c r="L390" s="238"/>
      <c r="M390" s="238"/>
      <c r="N390" s="238"/>
      <c r="O390" s="238"/>
      <c r="P390" s="238"/>
      <c r="Q390" s="238"/>
      <c r="R390" s="238"/>
      <c r="S390" s="238"/>
      <c r="T390" s="238"/>
      <c r="U390" s="238"/>
      <c r="V390" s="238"/>
      <c r="W390" s="238"/>
      <c r="X390" s="238"/>
      <c r="Y390" s="238"/>
      <c r="Z390" s="238"/>
      <c r="AA390" s="238"/>
      <c r="AB390" s="238"/>
    </row>
    <row r="391" ht="13.5" customHeight="1">
      <c r="A391" s="238"/>
      <c r="B391" s="309"/>
      <c r="C391" s="238"/>
      <c r="D391" s="309"/>
      <c r="E391" s="238"/>
      <c r="F391" s="238"/>
      <c r="G391" s="238"/>
      <c r="H391" s="307"/>
      <c r="I391" s="307"/>
      <c r="J391" s="238"/>
      <c r="K391" s="308"/>
      <c r="L391" s="238"/>
      <c r="M391" s="238"/>
      <c r="N391" s="238"/>
      <c r="O391" s="238"/>
      <c r="P391" s="238"/>
      <c r="Q391" s="238"/>
      <c r="R391" s="238"/>
      <c r="S391" s="238"/>
      <c r="T391" s="238"/>
      <c r="U391" s="238"/>
      <c r="V391" s="238"/>
      <c r="W391" s="238"/>
      <c r="X391" s="238"/>
      <c r="Y391" s="238"/>
      <c r="Z391" s="238"/>
      <c r="AA391" s="238"/>
      <c r="AB391" s="238"/>
    </row>
    <row r="392" ht="13.5" customHeight="1">
      <c r="A392" s="238"/>
      <c r="B392" s="309"/>
      <c r="C392" s="238"/>
      <c r="D392" s="309"/>
      <c r="E392" s="238"/>
      <c r="F392" s="238"/>
      <c r="G392" s="238"/>
      <c r="H392" s="307"/>
      <c r="I392" s="307"/>
      <c r="J392" s="238"/>
      <c r="K392" s="308"/>
      <c r="L392" s="238"/>
      <c r="M392" s="238"/>
      <c r="N392" s="238"/>
      <c r="O392" s="238"/>
      <c r="P392" s="238"/>
      <c r="Q392" s="238"/>
      <c r="R392" s="238"/>
      <c r="S392" s="238"/>
      <c r="T392" s="238"/>
      <c r="U392" s="238"/>
      <c r="V392" s="238"/>
      <c r="W392" s="238"/>
      <c r="X392" s="238"/>
      <c r="Y392" s="238"/>
      <c r="Z392" s="238"/>
      <c r="AA392" s="238"/>
      <c r="AB392" s="238"/>
    </row>
    <row r="393" ht="13.5" customHeight="1">
      <c r="A393" s="238"/>
      <c r="B393" s="309"/>
      <c r="C393" s="238"/>
      <c r="D393" s="309"/>
      <c r="E393" s="238"/>
      <c r="F393" s="238"/>
      <c r="G393" s="238"/>
      <c r="H393" s="307"/>
      <c r="I393" s="307"/>
      <c r="J393" s="238"/>
      <c r="K393" s="308"/>
      <c r="L393" s="238"/>
      <c r="M393" s="238"/>
      <c r="N393" s="238"/>
      <c r="O393" s="238"/>
      <c r="P393" s="238"/>
      <c r="Q393" s="238"/>
      <c r="R393" s="238"/>
      <c r="S393" s="238"/>
      <c r="T393" s="238"/>
      <c r="U393" s="238"/>
      <c r="V393" s="238"/>
      <c r="W393" s="238"/>
      <c r="X393" s="238"/>
      <c r="Y393" s="238"/>
      <c r="Z393" s="238"/>
      <c r="AA393" s="238"/>
      <c r="AB393" s="238"/>
    </row>
    <row r="394" ht="13.5" customHeight="1">
      <c r="A394" s="238"/>
      <c r="B394" s="309"/>
      <c r="C394" s="238"/>
      <c r="D394" s="309"/>
      <c r="E394" s="238"/>
      <c r="F394" s="238"/>
      <c r="G394" s="238"/>
      <c r="H394" s="307"/>
      <c r="I394" s="307"/>
      <c r="J394" s="238"/>
      <c r="K394" s="308"/>
      <c r="L394" s="238"/>
      <c r="M394" s="238"/>
      <c r="N394" s="238"/>
      <c r="O394" s="238"/>
      <c r="P394" s="238"/>
      <c r="Q394" s="238"/>
      <c r="R394" s="238"/>
      <c r="S394" s="238"/>
      <c r="T394" s="238"/>
      <c r="U394" s="238"/>
      <c r="V394" s="238"/>
      <c r="W394" s="238"/>
      <c r="X394" s="238"/>
      <c r="Y394" s="238"/>
      <c r="Z394" s="238"/>
      <c r="AA394" s="238"/>
      <c r="AB394" s="238"/>
    </row>
    <row r="395" ht="13.5" customHeight="1">
      <c r="A395" s="238"/>
      <c r="B395" s="309"/>
      <c r="C395" s="238"/>
      <c r="D395" s="309"/>
      <c r="E395" s="238"/>
      <c r="F395" s="238"/>
      <c r="G395" s="238"/>
      <c r="H395" s="307"/>
      <c r="I395" s="307"/>
      <c r="J395" s="238"/>
      <c r="K395" s="308"/>
      <c r="L395" s="238"/>
      <c r="M395" s="238"/>
      <c r="N395" s="238"/>
      <c r="O395" s="238"/>
      <c r="P395" s="238"/>
      <c r="Q395" s="238"/>
      <c r="R395" s="238"/>
      <c r="S395" s="238"/>
      <c r="T395" s="238"/>
      <c r="U395" s="238"/>
      <c r="V395" s="238"/>
      <c r="W395" s="238"/>
      <c r="X395" s="238"/>
      <c r="Y395" s="238"/>
      <c r="Z395" s="238"/>
      <c r="AA395" s="238"/>
      <c r="AB395" s="238"/>
    </row>
    <row r="396" ht="13.5" customHeight="1">
      <c r="A396" s="238"/>
      <c r="B396" s="309"/>
      <c r="C396" s="238"/>
      <c r="D396" s="309"/>
      <c r="E396" s="238"/>
      <c r="F396" s="238"/>
      <c r="G396" s="238"/>
      <c r="H396" s="307"/>
      <c r="I396" s="307"/>
      <c r="J396" s="238"/>
      <c r="K396" s="308"/>
      <c r="L396" s="238"/>
      <c r="M396" s="238"/>
      <c r="N396" s="238"/>
      <c r="O396" s="238"/>
      <c r="P396" s="238"/>
      <c r="Q396" s="238"/>
      <c r="R396" s="238"/>
      <c r="S396" s="238"/>
      <c r="T396" s="238"/>
      <c r="U396" s="238"/>
      <c r="V396" s="238"/>
      <c r="W396" s="238"/>
      <c r="X396" s="238"/>
      <c r="Y396" s="238"/>
      <c r="Z396" s="238"/>
      <c r="AA396" s="238"/>
      <c r="AB396" s="238"/>
    </row>
    <row r="397" ht="13.5" customHeight="1">
      <c r="A397" s="238"/>
      <c r="B397" s="309"/>
      <c r="C397" s="238"/>
      <c r="D397" s="309"/>
      <c r="E397" s="238"/>
      <c r="F397" s="238"/>
      <c r="G397" s="238"/>
      <c r="H397" s="307"/>
      <c r="I397" s="307"/>
      <c r="J397" s="238"/>
      <c r="K397" s="308"/>
      <c r="L397" s="238"/>
      <c r="M397" s="238"/>
      <c r="N397" s="238"/>
      <c r="O397" s="238"/>
      <c r="P397" s="238"/>
      <c r="Q397" s="238"/>
      <c r="R397" s="238"/>
      <c r="S397" s="238"/>
      <c r="T397" s="238"/>
      <c r="U397" s="238"/>
      <c r="V397" s="238"/>
      <c r="W397" s="238"/>
      <c r="X397" s="238"/>
      <c r="Y397" s="238"/>
      <c r="Z397" s="238"/>
      <c r="AA397" s="238"/>
      <c r="AB397" s="238"/>
    </row>
    <row r="398" ht="13.5" customHeight="1">
      <c r="A398" s="238"/>
      <c r="B398" s="309"/>
      <c r="C398" s="238"/>
      <c r="D398" s="309"/>
      <c r="E398" s="238"/>
      <c r="F398" s="238"/>
      <c r="G398" s="238"/>
      <c r="H398" s="307"/>
      <c r="I398" s="307"/>
      <c r="J398" s="238"/>
      <c r="K398" s="308"/>
      <c r="L398" s="238"/>
      <c r="M398" s="238"/>
      <c r="N398" s="238"/>
      <c r="O398" s="238"/>
      <c r="P398" s="238"/>
      <c r="Q398" s="238"/>
      <c r="R398" s="238"/>
      <c r="S398" s="238"/>
      <c r="T398" s="238"/>
      <c r="U398" s="238"/>
      <c r="V398" s="238"/>
      <c r="W398" s="238"/>
      <c r="X398" s="238"/>
      <c r="Y398" s="238"/>
      <c r="Z398" s="238"/>
      <c r="AA398" s="238"/>
      <c r="AB398" s="238"/>
    </row>
    <row r="399" ht="13.5" customHeight="1">
      <c r="A399" s="238"/>
      <c r="B399" s="309"/>
      <c r="C399" s="238"/>
      <c r="D399" s="309"/>
      <c r="E399" s="238"/>
      <c r="F399" s="238"/>
      <c r="G399" s="238"/>
      <c r="H399" s="307"/>
      <c r="I399" s="307"/>
      <c r="J399" s="238"/>
      <c r="K399" s="308"/>
      <c r="L399" s="238"/>
      <c r="M399" s="238"/>
      <c r="N399" s="238"/>
      <c r="O399" s="238"/>
      <c r="P399" s="238"/>
      <c r="Q399" s="238"/>
      <c r="R399" s="238"/>
      <c r="S399" s="238"/>
      <c r="T399" s="238"/>
      <c r="U399" s="238"/>
      <c r="V399" s="238"/>
      <c r="W399" s="238"/>
      <c r="X399" s="238"/>
      <c r="Y399" s="238"/>
      <c r="Z399" s="238"/>
      <c r="AA399" s="238"/>
      <c r="AB399" s="238"/>
    </row>
    <row r="400" ht="13.5" customHeight="1">
      <c r="A400" s="238"/>
      <c r="B400" s="309"/>
      <c r="C400" s="238"/>
      <c r="D400" s="309"/>
      <c r="E400" s="238"/>
      <c r="F400" s="238"/>
      <c r="G400" s="238"/>
      <c r="H400" s="307"/>
      <c r="I400" s="307"/>
      <c r="J400" s="238"/>
      <c r="K400" s="308"/>
      <c r="L400" s="238"/>
      <c r="M400" s="238"/>
      <c r="N400" s="238"/>
      <c r="O400" s="238"/>
      <c r="P400" s="238"/>
      <c r="Q400" s="238"/>
      <c r="R400" s="238"/>
      <c r="S400" s="238"/>
      <c r="T400" s="238"/>
      <c r="U400" s="238"/>
      <c r="V400" s="238"/>
      <c r="W400" s="238"/>
      <c r="X400" s="238"/>
      <c r="Y400" s="238"/>
      <c r="Z400" s="238"/>
      <c r="AA400" s="238"/>
      <c r="AB400" s="238"/>
    </row>
    <row r="401" ht="13.5" customHeight="1">
      <c r="A401" s="238"/>
      <c r="B401" s="309"/>
      <c r="C401" s="238"/>
      <c r="D401" s="309"/>
      <c r="E401" s="238"/>
      <c r="F401" s="238"/>
      <c r="G401" s="238"/>
      <c r="H401" s="307"/>
      <c r="I401" s="307"/>
      <c r="J401" s="238"/>
      <c r="K401" s="308"/>
      <c r="L401" s="238"/>
      <c r="M401" s="238"/>
      <c r="N401" s="238"/>
      <c r="O401" s="238"/>
      <c r="P401" s="238"/>
      <c r="Q401" s="238"/>
      <c r="R401" s="238"/>
      <c r="S401" s="238"/>
      <c r="T401" s="238"/>
      <c r="U401" s="238"/>
      <c r="V401" s="238"/>
      <c r="W401" s="238"/>
      <c r="X401" s="238"/>
      <c r="Y401" s="238"/>
      <c r="Z401" s="238"/>
      <c r="AA401" s="238"/>
      <c r="AB401" s="238"/>
    </row>
    <row r="402" ht="13.5" customHeight="1">
      <c r="A402" s="238"/>
      <c r="B402" s="309"/>
      <c r="C402" s="238"/>
      <c r="D402" s="309"/>
      <c r="E402" s="238"/>
      <c r="F402" s="238"/>
      <c r="G402" s="238"/>
      <c r="H402" s="307"/>
      <c r="I402" s="307"/>
      <c r="J402" s="238"/>
      <c r="K402" s="308"/>
      <c r="L402" s="238"/>
      <c r="M402" s="238"/>
      <c r="N402" s="238"/>
      <c r="O402" s="238"/>
      <c r="P402" s="238"/>
      <c r="Q402" s="238"/>
      <c r="R402" s="238"/>
      <c r="S402" s="238"/>
      <c r="T402" s="238"/>
      <c r="U402" s="238"/>
      <c r="V402" s="238"/>
      <c r="W402" s="238"/>
      <c r="X402" s="238"/>
      <c r="Y402" s="238"/>
      <c r="Z402" s="238"/>
      <c r="AA402" s="238"/>
      <c r="AB402" s="238"/>
    </row>
    <row r="403" ht="13.5" customHeight="1">
      <c r="A403" s="238"/>
      <c r="B403" s="309"/>
      <c r="C403" s="238"/>
      <c r="D403" s="309"/>
      <c r="E403" s="238"/>
      <c r="F403" s="238"/>
      <c r="G403" s="238"/>
      <c r="H403" s="307"/>
      <c r="I403" s="307"/>
      <c r="J403" s="238"/>
      <c r="K403" s="308"/>
      <c r="L403" s="238"/>
      <c r="M403" s="238"/>
      <c r="N403" s="238"/>
      <c r="O403" s="238"/>
      <c r="P403" s="238"/>
      <c r="Q403" s="238"/>
      <c r="R403" s="238"/>
      <c r="S403" s="238"/>
      <c r="T403" s="238"/>
      <c r="U403" s="238"/>
      <c r="V403" s="238"/>
      <c r="W403" s="238"/>
      <c r="X403" s="238"/>
      <c r="Y403" s="238"/>
      <c r="Z403" s="238"/>
      <c r="AA403" s="238"/>
      <c r="AB403" s="238"/>
    </row>
    <row r="404" ht="13.5" customHeight="1">
      <c r="A404" s="238"/>
      <c r="B404" s="309"/>
      <c r="C404" s="238"/>
      <c r="D404" s="309"/>
      <c r="E404" s="238"/>
      <c r="F404" s="238"/>
      <c r="G404" s="238"/>
      <c r="H404" s="307"/>
      <c r="I404" s="307"/>
      <c r="J404" s="238"/>
      <c r="K404" s="308"/>
      <c r="L404" s="238"/>
      <c r="M404" s="238"/>
      <c r="N404" s="238"/>
      <c r="O404" s="238"/>
      <c r="P404" s="238"/>
      <c r="Q404" s="238"/>
      <c r="R404" s="238"/>
      <c r="S404" s="238"/>
      <c r="T404" s="238"/>
      <c r="U404" s="238"/>
      <c r="V404" s="238"/>
      <c r="W404" s="238"/>
      <c r="X404" s="238"/>
      <c r="Y404" s="238"/>
      <c r="Z404" s="238"/>
      <c r="AA404" s="238"/>
      <c r="AB404" s="238"/>
    </row>
    <row r="405" ht="13.5" customHeight="1">
      <c r="A405" s="238"/>
      <c r="B405" s="309"/>
      <c r="C405" s="238"/>
      <c r="D405" s="309"/>
      <c r="E405" s="238"/>
      <c r="F405" s="238"/>
      <c r="G405" s="238"/>
      <c r="H405" s="307"/>
      <c r="I405" s="307"/>
      <c r="J405" s="238"/>
      <c r="K405" s="308"/>
      <c r="L405" s="238"/>
      <c r="M405" s="238"/>
      <c r="N405" s="238"/>
      <c r="O405" s="238"/>
      <c r="P405" s="238"/>
      <c r="Q405" s="238"/>
      <c r="R405" s="238"/>
      <c r="S405" s="238"/>
      <c r="T405" s="238"/>
      <c r="U405" s="238"/>
      <c r="V405" s="238"/>
      <c r="W405" s="238"/>
      <c r="X405" s="238"/>
      <c r="Y405" s="238"/>
      <c r="Z405" s="238"/>
      <c r="AA405" s="238"/>
      <c r="AB405" s="238"/>
    </row>
    <row r="406" ht="13.5" customHeight="1">
      <c r="A406" s="238"/>
      <c r="B406" s="309"/>
      <c r="C406" s="238"/>
      <c r="D406" s="309"/>
      <c r="E406" s="238"/>
      <c r="F406" s="238"/>
      <c r="G406" s="238"/>
      <c r="H406" s="307"/>
      <c r="I406" s="307"/>
      <c r="J406" s="238"/>
      <c r="K406" s="308"/>
      <c r="L406" s="238"/>
      <c r="M406" s="238"/>
      <c r="N406" s="238"/>
      <c r="O406" s="238"/>
      <c r="P406" s="238"/>
      <c r="Q406" s="238"/>
      <c r="R406" s="238"/>
      <c r="S406" s="238"/>
      <c r="T406" s="238"/>
      <c r="U406" s="238"/>
      <c r="V406" s="238"/>
      <c r="W406" s="238"/>
      <c r="X406" s="238"/>
      <c r="Y406" s="238"/>
      <c r="Z406" s="238"/>
      <c r="AA406" s="238"/>
      <c r="AB406" s="238"/>
    </row>
    <row r="407" ht="13.5" customHeight="1">
      <c r="A407" s="238"/>
      <c r="B407" s="309"/>
      <c r="C407" s="238"/>
      <c r="D407" s="309"/>
      <c r="E407" s="238"/>
      <c r="F407" s="238"/>
      <c r="G407" s="238"/>
      <c r="H407" s="307"/>
      <c r="I407" s="307"/>
      <c r="J407" s="238"/>
      <c r="K407" s="308"/>
      <c r="L407" s="238"/>
      <c r="M407" s="238"/>
      <c r="N407" s="238"/>
      <c r="O407" s="238"/>
      <c r="P407" s="238"/>
      <c r="Q407" s="238"/>
      <c r="R407" s="238"/>
      <c r="S407" s="238"/>
      <c r="T407" s="238"/>
      <c r="U407" s="238"/>
      <c r="V407" s="238"/>
      <c r="W407" s="238"/>
      <c r="X407" s="238"/>
      <c r="Y407" s="238"/>
      <c r="Z407" s="238"/>
      <c r="AA407" s="238"/>
      <c r="AB407" s="238"/>
    </row>
    <row r="408" ht="13.5" customHeight="1">
      <c r="A408" s="238"/>
      <c r="B408" s="309"/>
      <c r="C408" s="238"/>
      <c r="D408" s="309"/>
      <c r="E408" s="238"/>
      <c r="F408" s="238"/>
      <c r="G408" s="238"/>
      <c r="H408" s="307"/>
      <c r="I408" s="307"/>
      <c r="J408" s="238"/>
      <c r="K408" s="308"/>
      <c r="L408" s="238"/>
      <c r="M408" s="238"/>
      <c r="N408" s="238"/>
      <c r="O408" s="238"/>
      <c r="P408" s="238"/>
      <c r="Q408" s="238"/>
      <c r="R408" s="238"/>
      <c r="S408" s="238"/>
      <c r="T408" s="238"/>
      <c r="U408" s="238"/>
      <c r="V408" s="238"/>
      <c r="W408" s="238"/>
      <c r="X408" s="238"/>
      <c r="Y408" s="238"/>
      <c r="Z408" s="238"/>
      <c r="AA408" s="238"/>
      <c r="AB408" s="238"/>
    </row>
    <row r="409" ht="13.5" customHeight="1">
      <c r="A409" s="238"/>
      <c r="B409" s="309"/>
      <c r="C409" s="238"/>
      <c r="D409" s="309"/>
      <c r="E409" s="238"/>
      <c r="F409" s="238"/>
      <c r="G409" s="238"/>
      <c r="H409" s="307"/>
      <c r="I409" s="307"/>
      <c r="J409" s="238"/>
      <c r="K409" s="308"/>
      <c r="L409" s="238"/>
      <c r="M409" s="238"/>
      <c r="N409" s="238"/>
      <c r="O409" s="238"/>
      <c r="P409" s="238"/>
      <c r="Q409" s="238"/>
      <c r="R409" s="238"/>
      <c r="S409" s="238"/>
      <c r="T409" s="238"/>
      <c r="U409" s="238"/>
      <c r="V409" s="238"/>
      <c r="W409" s="238"/>
      <c r="X409" s="238"/>
      <c r="Y409" s="238"/>
      <c r="Z409" s="238"/>
      <c r="AA409" s="238"/>
      <c r="AB409" s="238"/>
    </row>
    <row r="410" ht="13.5" customHeight="1">
      <c r="A410" s="238"/>
      <c r="B410" s="309"/>
      <c r="C410" s="238"/>
      <c r="D410" s="309"/>
      <c r="E410" s="238"/>
      <c r="F410" s="238"/>
      <c r="G410" s="238"/>
      <c r="H410" s="307"/>
      <c r="I410" s="307"/>
      <c r="J410" s="238"/>
      <c r="K410" s="308"/>
      <c r="L410" s="238"/>
      <c r="M410" s="238"/>
      <c r="N410" s="238"/>
      <c r="O410" s="238"/>
      <c r="P410" s="238"/>
      <c r="Q410" s="238"/>
      <c r="R410" s="238"/>
      <c r="S410" s="238"/>
      <c r="T410" s="238"/>
      <c r="U410" s="238"/>
      <c r="V410" s="238"/>
      <c r="W410" s="238"/>
      <c r="X410" s="238"/>
      <c r="Y410" s="238"/>
      <c r="Z410" s="238"/>
      <c r="AA410" s="238"/>
      <c r="AB410" s="238"/>
    </row>
    <row r="411" ht="13.5" customHeight="1">
      <c r="A411" s="238"/>
      <c r="B411" s="309"/>
      <c r="C411" s="238"/>
      <c r="D411" s="309"/>
      <c r="E411" s="238"/>
      <c r="F411" s="238"/>
      <c r="G411" s="238"/>
      <c r="H411" s="307"/>
      <c r="I411" s="307"/>
      <c r="J411" s="238"/>
      <c r="K411" s="308"/>
      <c r="L411" s="238"/>
      <c r="M411" s="238"/>
      <c r="N411" s="238"/>
      <c r="O411" s="238"/>
      <c r="P411" s="238"/>
      <c r="Q411" s="238"/>
      <c r="R411" s="238"/>
      <c r="S411" s="238"/>
      <c r="T411" s="238"/>
      <c r="U411" s="238"/>
      <c r="V411" s="238"/>
      <c r="W411" s="238"/>
      <c r="X411" s="238"/>
      <c r="Y411" s="238"/>
      <c r="Z411" s="238"/>
      <c r="AA411" s="238"/>
      <c r="AB411" s="238"/>
    </row>
    <row r="412" ht="13.5" customHeight="1">
      <c r="A412" s="238"/>
      <c r="B412" s="309"/>
      <c r="C412" s="238"/>
      <c r="D412" s="309"/>
      <c r="E412" s="238"/>
      <c r="F412" s="238"/>
      <c r="G412" s="238"/>
      <c r="H412" s="307"/>
      <c r="I412" s="307"/>
      <c r="J412" s="238"/>
      <c r="K412" s="308"/>
      <c r="L412" s="238"/>
      <c r="M412" s="238"/>
      <c r="N412" s="238"/>
      <c r="O412" s="238"/>
      <c r="P412" s="238"/>
      <c r="Q412" s="238"/>
      <c r="R412" s="238"/>
      <c r="S412" s="238"/>
      <c r="T412" s="238"/>
      <c r="U412" s="238"/>
      <c r="V412" s="238"/>
      <c r="W412" s="238"/>
      <c r="X412" s="238"/>
      <c r="Y412" s="238"/>
      <c r="Z412" s="238"/>
      <c r="AA412" s="238"/>
      <c r="AB412" s="238"/>
    </row>
    <row r="413" ht="13.5" customHeight="1">
      <c r="A413" s="238"/>
      <c r="B413" s="309"/>
      <c r="C413" s="238"/>
      <c r="D413" s="309"/>
      <c r="E413" s="238"/>
      <c r="F413" s="238"/>
      <c r="G413" s="238"/>
      <c r="H413" s="307"/>
      <c r="I413" s="307"/>
      <c r="J413" s="238"/>
      <c r="K413" s="308"/>
      <c r="L413" s="238"/>
      <c r="M413" s="238"/>
      <c r="N413" s="238"/>
      <c r="O413" s="238"/>
      <c r="P413" s="238"/>
      <c r="Q413" s="238"/>
      <c r="R413" s="238"/>
      <c r="S413" s="238"/>
      <c r="T413" s="238"/>
      <c r="U413" s="238"/>
      <c r="V413" s="238"/>
      <c r="W413" s="238"/>
      <c r="X413" s="238"/>
      <c r="Y413" s="238"/>
      <c r="Z413" s="238"/>
      <c r="AA413" s="238"/>
      <c r="AB413" s="238"/>
    </row>
    <row r="414" ht="13.5" customHeight="1">
      <c r="A414" s="238"/>
      <c r="B414" s="309"/>
      <c r="C414" s="238"/>
      <c r="D414" s="309"/>
      <c r="E414" s="238"/>
      <c r="F414" s="238"/>
      <c r="G414" s="238"/>
      <c r="H414" s="307"/>
      <c r="I414" s="307"/>
      <c r="J414" s="238"/>
      <c r="K414" s="308"/>
      <c r="L414" s="238"/>
      <c r="M414" s="238"/>
      <c r="N414" s="238"/>
      <c r="O414" s="238"/>
      <c r="P414" s="238"/>
      <c r="Q414" s="238"/>
      <c r="R414" s="238"/>
      <c r="S414" s="238"/>
      <c r="T414" s="238"/>
      <c r="U414" s="238"/>
      <c r="V414" s="238"/>
      <c r="W414" s="238"/>
      <c r="X414" s="238"/>
      <c r="Y414" s="238"/>
      <c r="Z414" s="238"/>
      <c r="AA414" s="238"/>
      <c r="AB414" s="238"/>
    </row>
    <row r="415" ht="13.5" customHeight="1">
      <c r="A415" s="238"/>
      <c r="B415" s="309"/>
      <c r="C415" s="238"/>
      <c r="D415" s="309"/>
      <c r="E415" s="238"/>
      <c r="F415" s="238"/>
      <c r="G415" s="238"/>
      <c r="H415" s="307"/>
      <c r="I415" s="307"/>
      <c r="J415" s="238"/>
      <c r="K415" s="308"/>
      <c r="L415" s="238"/>
      <c r="M415" s="238"/>
      <c r="N415" s="238"/>
      <c r="O415" s="238"/>
      <c r="P415" s="238"/>
      <c r="Q415" s="238"/>
      <c r="R415" s="238"/>
      <c r="S415" s="238"/>
      <c r="T415" s="238"/>
      <c r="U415" s="238"/>
      <c r="V415" s="238"/>
      <c r="W415" s="238"/>
      <c r="X415" s="238"/>
      <c r="Y415" s="238"/>
      <c r="Z415" s="238"/>
      <c r="AA415" s="238"/>
      <c r="AB415" s="238"/>
    </row>
    <row r="416" ht="13.5" customHeight="1">
      <c r="A416" s="238"/>
      <c r="B416" s="309"/>
      <c r="C416" s="238"/>
      <c r="D416" s="309"/>
      <c r="E416" s="238"/>
      <c r="F416" s="238"/>
      <c r="G416" s="238"/>
      <c r="H416" s="307"/>
      <c r="I416" s="307"/>
      <c r="J416" s="238"/>
      <c r="K416" s="308"/>
      <c r="L416" s="238"/>
      <c r="M416" s="238"/>
      <c r="N416" s="238"/>
      <c r="O416" s="238"/>
      <c r="P416" s="238"/>
      <c r="Q416" s="238"/>
      <c r="R416" s="238"/>
      <c r="S416" s="238"/>
      <c r="T416" s="238"/>
      <c r="U416" s="238"/>
      <c r="V416" s="238"/>
      <c r="W416" s="238"/>
      <c r="X416" s="238"/>
      <c r="Y416" s="238"/>
      <c r="Z416" s="238"/>
      <c r="AA416" s="238"/>
      <c r="AB416" s="238"/>
    </row>
    <row r="417" ht="13.5" customHeight="1">
      <c r="A417" s="238"/>
      <c r="B417" s="309"/>
      <c r="C417" s="238"/>
      <c r="D417" s="309"/>
      <c r="E417" s="238"/>
      <c r="F417" s="238"/>
      <c r="G417" s="238"/>
      <c r="H417" s="307"/>
      <c r="I417" s="307"/>
      <c r="J417" s="238"/>
      <c r="K417" s="308"/>
      <c r="L417" s="238"/>
      <c r="M417" s="238"/>
      <c r="N417" s="238"/>
      <c r="O417" s="238"/>
      <c r="P417" s="238"/>
      <c r="Q417" s="238"/>
      <c r="R417" s="238"/>
      <c r="S417" s="238"/>
      <c r="T417" s="238"/>
      <c r="U417" s="238"/>
      <c r="V417" s="238"/>
      <c r="W417" s="238"/>
      <c r="X417" s="238"/>
      <c r="Y417" s="238"/>
      <c r="Z417" s="238"/>
      <c r="AA417" s="238"/>
      <c r="AB417" s="238"/>
    </row>
    <row r="418" ht="13.5" customHeight="1">
      <c r="A418" s="238"/>
      <c r="B418" s="309"/>
      <c r="C418" s="238"/>
      <c r="D418" s="309"/>
      <c r="E418" s="238"/>
      <c r="F418" s="238"/>
      <c r="G418" s="238"/>
      <c r="H418" s="307"/>
      <c r="I418" s="307"/>
      <c r="J418" s="238"/>
      <c r="K418" s="308"/>
      <c r="L418" s="238"/>
      <c r="M418" s="238"/>
      <c r="N418" s="238"/>
      <c r="O418" s="238"/>
      <c r="P418" s="238"/>
      <c r="Q418" s="238"/>
      <c r="R418" s="238"/>
      <c r="S418" s="238"/>
      <c r="T418" s="238"/>
      <c r="U418" s="238"/>
      <c r="V418" s="238"/>
      <c r="W418" s="238"/>
      <c r="X418" s="238"/>
      <c r="Y418" s="238"/>
      <c r="Z418" s="238"/>
      <c r="AA418" s="238"/>
      <c r="AB418" s="238"/>
    </row>
    <row r="419" ht="13.5" customHeight="1">
      <c r="A419" s="238"/>
      <c r="B419" s="309"/>
      <c r="C419" s="238"/>
      <c r="D419" s="309"/>
      <c r="E419" s="238"/>
      <c r="F419" s="238"/>
      <c r="G419" s="238"/>
      <c r="H419" s="307"/>
      <c r="I419" s="307"/>
      <c r="J419" s="238"/>
      <c r="K419" s="308"/>
      <c r="L419" s="238"/>
      <c r="M419" s="238"/>
      <c r="N419" s="238"/>
      <c r="O419" s="238"/>
      <c r="P419" s="238"/>
      <c r="Q419" s="238"/>
      <c r="R419" s="238"/>
      <c r="S419" s="238"/>
      <c r="T419" s="238"/>
      <c r="U419" s="238"/>
      <c r="V419" s="238"/>
      <c r="W419" s="238"/>
      <c r="X419" s="238"/>
      <c r="Y419" s="238"/>
      <c r="Z419" s="238"/>
      <c r="AA419" s="238"/>
      <c r="AB419" s="238"/>
    </row>
    <row r="420" ht="13.5" customHeight="1">
      <c r="A420" s="238"/>
      <c r="B420" s="309"/>
      <c r="C420" s="238"/>
      <c r="D420" s="309"/>
      <c r="E420" s="238"/>
      <c r="F420" s="238"/>
      <c r="G420" s="238"/>
      <c r="H420" s="307"/>
      <c r="I420" s="307"/>
      <c r="J420" s="238"/>
      <c r="K420" s="308"/>
      <c r="L420" s="238"/>
      <c r="M420" s="238"/>
      <c r="N420" s="238"/>
      <c r="O420" s="238"/>
      <c r="P420" s="238"/>
      <c r="Q420" s="238"/>
      <c r="R420" s="238"/>
      <c r="S420" s="238"/>
      <c r="T420" s="238"/>
      <c r="U420" s="238"/>
      <c r="V420" s="238"/>
      <c r="W420" s="238"/>
      <c r="X420" s="238"/>
      <c r="Y420" s="238"/>
      <c r="Z420" s="238"/>
      <c r="AA420" s="238"/>
      <c r="AB420" s="238"/>
    </row>
    <row r="421" ht="13.5" customHeight="1">
      <c r="A421" s="238"/>
      <c r="B421" s="309"/>
      <c r="C421" s="238"/>
      <c r="D421" s="309"/>
      <c r="E421" s="238"/>
      <c r="F421" s="238"/>
      <c r="G421" s="238"/>
      <c r="H421" s="307"/>
      <c r="I421" s="307"/>
      <c r="J421" s="238"/>
      <c r="K421" s="308"/>
      <c r="L421" s="238"/>
      <c r="M421" s="238"/>
      <c r="N421" s="238"/>
      <c r="O421" s="238"/>
      <c r="P421" s="238"/>
      <c r="Q421" s="238"/>
      <c r="R421" s="238"/>
      <c r="S421" s="238"/>
      <c r="T421" s="238"/>
      <c r="U421" s="238"/>
      <c r="V421" s="238"/>
      <c r="W421" s="238"/>
      <c r="X421" s="238"/>
      <c r="Y421" s="238"/>
      <c r="Z421" s="238"/>
      <c r="AA421" s="238"/>
      <c r="AB421" s="238"/>
    </row>
    <row r="422" ht="13.5" customHeight="1">
      <c r="A422" s="238"/>
      <c r="B422" s="309"/>
      <c r="C422" s="238"/>
      <c r="D422" s="309"/>
      <c r="E422" s="238"/>
      <c r="F422" s="238"/>
      <c r="G422" s="238"/>
      <c r="H422" s="307"/>
      <c r="I422" s="307"/>
      <c r="J422" s="238"/>
      <c r="K422" s="308"/>
      <c r="L422" s="238"/>
      <c r="M422" s="238"/>
      <c r="N422" s="238"/>
      <c r="O422" s="238"/>
      <c r="P422" s="238"/>
      <c r="Q422" s="238"/>
      <c r="R422" s="238"/>
      <c r="S422" s="238"/>
      <c r="T422" s="238"/>
      <c r="U422" s="238"/>
      <c r="V422" s="238"/>
      <c r="W422" s="238"/>
      <c r="X422" s="238"/>
      <c r="Y422" s="238"/>
      <c r="Z422" s="238"/>
      <c r="AA422" s="238"/>
      <c r="AB422" s="238"/>
    </row>
    <row r="423" ht="13.5" customHeight="1">
      <c r="A423" s="238"/>
      <c r="B423" s="309"/>
      <c r="C423" s="238"/>
      <c r="D423" s="309"/>
      <c r="E423" s="238"/>
      <c r="F423" s="238"/>
      <c r="G423" s="238"/>
      <c r="H423" s="307"/>
      <c r="I423" s="307"/>
      <c r="J423" s="238"/>
      <c r="K423" s="308"/>
      <c r="L423" s="238"/>
      <c r="M423" s="238"/>
      <c r="N423" s="238"/>
      <c r="O423" s="238"/>
      <c r="P423" s="238"/>
      <c r="Q423" s="238"/>
      <c r="R423" s="238"/>
      <c r="S423" s="238"/>
      <c r="T423" s="238"/>
      <c r="U423" s="238"/>
      <c r="V423" s="238"/>
      <c r="W423" s="238"/>
      <c r="X423" s="238"/>
      <c r="Y423" s="238"/>
      <c r="Z423" s="238"/>
      <c r="AA423" s="238"/>
      <c r="AB423" s="238"/>
    </row>
    <row r="424" ht="13.5" customHeight="1">
      <c r="A424" s="238"/>
      <c r="B424" s="309"/>
      <c r="C424" s="238"/>
      <c r="D424" s="309"/>
      <c r="E424" s="238"/>
      <c r="F424" s="238"/>
      <c r="G424" s="238"/>
      <c r="H424" s="307"/>
      <c r="I424" s="307"/>
      <c r="J424" s="238"/>
      <c r="K424" s="308"/>
      <c r="L424" s="238"/>
      <c r="M424" s="238"/>
      <c r="N424" s="238"/>
      <c r="O424" s="238"/>
      <c r="P424" s="238"/>
      <c r="Q424" s="238"/>
      <c r="R424" s="238"/>
      <c r="S424" s="238"/>
      <c r="T424" s="238"/>
      <c r="U424" s="238"/>
      <c r="V424" s="238"/>
      <c r="W424" s="238"/>
      <c r="X424" s="238"/>
      <c r="Y424" s="238"/>
      <c r="Z424" s="238"/>
      <c r="AA424" s="238"/>
      <c r="AB424" s="238"/>
    </row>
    <row r="425" ht="13.5" customHeight="1">
      <c r="A425" s="238"/>
      <c r="B425" s="309"/>
      <c r="C425" s="238"/>
      <c r="D425" s="309"/>
      <c r="E425" s="238"/>
      <c r="F425" s="238"/>
      <c r="G425" s="238"/>
      <c r="H425" s="307"/>
      <c r="I425" s="307"/>
      <c r="J425" s="238"/>
      <c r="K425" s="308"/>
      <c r="L425" s="238"/>
      <c r="M425" s="238"/>
      <c r="N425" s="238"/>
      <c r="O425" s="238"/>
      <c r="P425" s="238"/>
      <c r="Q425" s="238"/>
      <c r="R425" s="238"/>
      <c r="S425" s="238"/>
      <c r="T425" s="238"/>
      <c r="U425" s="238"/>
      <c r="V425" s="238"/>
      <c r="W425" s="238"/>
      <c r="X425" s="238"/>
      <c r="Y425" s="238"/>
      <c r="Z425" s="238"/>
      <c r="AA425" s="238"/>
      <c r="AB425" s="238"/>
    </row>
    <row r="426" ht="13.5" customHeight="1">
      <c r="A426" s="238"/>
      <c r="B426" s="309"/>
      <c r="C426" s="238"/>
      <c r="D426" s="309"/>
      <c r="E426" s="238"/>
      <c r="F426" s="238"/>
      <c r="G426" s="238"/>
      <c r="H426" s="307"/>
      <c r="I426" s="307"/>
      <c r="J426" s="238"/>
      <c r="K426" s="308"/>
      <c r="L426" s="238"/>
      <c r="M426" s="238"/>
      <c r="N426" s="238"/>
      <c r="O426" s="238"/>
      <c r="P426" s="238"/>
      <c r="Q426" s="238"/>
      <c r="R426" s="238"/>
      <c r="S426" s="238"/>
      <c r="T426" s="238"/>
      <c r="U426" s="238"/>
      <c r="V426" s="238"/>
      <c r="W426" s="238"/>
      <c r="X426" s="238"/>
      <c r="Y426" s="238"/>
      <c r="Z426" s="238"/>
      <c r="AA426" s="238"/>
      <c r="AB426" s="238"/>
    </row>
    <row r="427" ht="13.5" customHeight="1">
      <c r="A427" s="238"/>
      <c r="B427" s="309"/>
      <c r="C427" s="238"/>
      <c r="D427" s="309"/>
      <c r="E427" s="238"/>
      <c r="F427" s="238"/>
      <c r="G427" s="238"/>
      <c r="H427" s="307"/>
      <c r="I427" s="307"/>
      <c r="J427" s="238"/>
      <c r="K427" s="308"/>
      <c r="L427" s="238"/>
      <c r="M427" s="238"/>
      <c r="N427" s="238"/>
      <c r="O427" s="238"/>
      <c r="P427" s="238"/>
      <c r="Q427" s="238"/>
      <c r="R427" s="238"/>
      <c r="S427" s="238"/>
      <c r="T427" s="238"/>
      <c r="U427" s="238"/>
      <c r="V427" s="238"/>
      <c r="W427" s="238"/>
      <c r="X427" s="238"/>
      <c r="Y427" s="238"/>
      <c r="Z427" s="238"/>
      <c r="AA427" s="238"/>
      <c r="AB427" s="238"/>
    </row>
    <row r="428" ht="13.5" customHeight="1">
      <c r="A428" s="238"/>
      <c r="B428" s="309"/>
      <c r="C428" s="238"/>
      <c r="D428" s="309"/>
      <c r="E428" s="238"/>
      <c r="F428" s="238"/>
      <c r="G428" s="238"/>
      <c r="H428" s="307"/>
      <c r="I428" s="307"/>
      <c r="J428" s="238"/>
      <c r="K428" s="308"/>
      <c r="L428" s="238"/>
      <c r="M428" s="238"/>
      <c r="N428" s="238"/>
      <c r="O428" s="238"/>
      <c r="P428" s="238"/>
      <c r="Q428" s="238"/>
      <c r="R428" s="238"/>
      <c r="S428" s="238"/>
      <c r="T428" s="238"/>
      <c r="U428" s="238"/>
      <c r="V428" s="238"/>
      <c r="W428" s="238"/>
      <c r="X428" s="238"/>
      <c r="Y428" s="238"/>
      <c r="Z428" s="238"/>
      <c r="AA428" s="238"/>
      <c r="AB428" s="238"/>
    </row>
    <row r="429" ht="13.5" customHeight="1">
      <c r="A429" s="238"/>
      <c r="B429" s="309"/>
      <c r="C429" s="238"/>
      <c r="D429" s="309"/>
      <c r="E429" s="238"/>
      <c r="F429" s="238"/>
      <c r="G429" s="238"/>
      <c r="H429" s="307"/>
      <c r="I429" s="307"/>
      <c r="J429" s="238"/>
      <c r="K429" s="308"/>
      <c r="L429" s="238"/>
      <c r="M429" s="238"/>
      <c r="N429" s="238"/>
      <c r="O429" s="238"/>
      <c r="P429" s="238"/>
      <c r="Q429" s="238"/>
      <c r="R429" s="238"/>
      <c r="S429" s="238"/>
      <c r="T429" s="238"/>
      <c r="U429" s="238"/>
      <c r="V429" s="238"/>
      <c r="W429" s="238"/>
      <c r="X429" s="238"/>
      <c r="Y429" s="238"/>
      <c r="Z429" s="238"/>
      <c r="AA429" s="238"/>
      <c r="AB429" s="238"/>
    </row>
    <row r="430" ht="13.5" customHeight="1">
      <c r="A430" s="238"/>
      <c r="B430" s="309"/>
      <c r="C430" s="238"/>
      <c r="D430" s="309"/>
      <c r="E430" s="238"/>
      <c r="F430" s="238"/>
      <c r="G430" s="238"/>
      <c r="H430" s="307"/>
      <c r="I430" s="307"/>
      <c r="J430" s="238"/>
      <c r="K430" s="308"/>
      <c r="L430" s="238"/>
      <c r="M430" s="238"/>
      <c r="N430" s="238"/>
      <c r="O430" s="238"/>
      <c r="P430" s="238"/>
      <c r="Q430" s="238"/>
      <c r="R430" s="238"/>
      <c r="S430" s="238"/>
      <c r="T430" s="238"/>
      <c r="U430" s="238"/>
      <c r="V430" s="238"/>
      <c r="W430" s="238"/>
      <c r="X430" s="238"/>
      <c r="Y430" s="238"/>
      <c r="Z430" s="238"/>
      <c r="AA430" s="238"/>
      <c r="AB430" s="238"/>
    </row>
    <row r="431" ht="13.5" customHeight="1">
      <c r="A431" s="238"/>
      <c r="B431" s="309"/>
      <c r="C431" s="238"/>
      <c r="D431" s="309"/>
      <c r="E431" s="238"/>
      <c r="F431" s="238"/>
      <c r="G431" s="238"/>
      <c r="H431" s="307"/>
      <c r="I431" s="307"/>
      <c r="J431" s="238"/>
      <c r="K431" s="308"/>
      <c r="L431" s="238"/>
      <c r="M431" s="238"/>
      <c r="N431" s="238"/>
      <c r="O431" s="238"/>
      <c r="P431" s="238"/>
      <c r="Q431" s="238"/>
      <c r="R431" s="238"/>
      <c r="S431" s="238"/>
      <c r="T431" s="238"/>
      <c r="U431" s="238"/>
      <c r="V431" s="238"/>
      <c r="W431" s="238"/>
      <c r="X431" s="238"/>
      <c r="Y431" s="238"/>
      <c r="Z431" s="238"/>
      <c r="AA431" s="238"/>
      <c r="AB431" s="238"/>
    </row>
    <row r="432" ht="13.5" customHeight="1">
      <c r="A432" s="238"/>
      <c r="B432" s="309"/>
      <c r="C432" s="238"/>
      <c r="D432" s="309"/>
      <c r="E432" s="238"/>
      <c r="F432" s="238"/>
      <c r="G432" s="238"/>
      <c r="H432" s="307"/>
      <c r="I432" s="307"/>
      <c r="J432" s="238"/>
      <c r="K432" s="308"/>
      <c r="L432" s="238"/>
      <c r="M432" s="238"/>
      <c r="N432" s="238"/>
      <c r="O432" s="238"/>
      <c r="P432" s="238"/>
      <c r="Q432" s="238"/>
      <c r="R432" s="238"/>
      <c r="S432" s="238"/>
      <c r="T432" s="238"/>
      <c r="U432" s="238"/>
      <c r="V432" s="238"/>
      <c r="W432" s="238"/>
      <c r="X432" s="238"/>
      <c r="Y432" s="238"/>
      <c r="Z432" s="238"/>
      <c r="AA432" s="238"/>
      <c r="AB432" s="238"/>
    </row>
    <row r="433" ht="13.5" customHeight="1">
      <c r="A433" s="238"/>
      <c r="B433" s="309"/>
      <c r="C433" s="238"/>
      <c r="D433" s="309"/>
      <c r="E433" s="238"/>
      <c r="F433" s="238"/>
      <c r="G433" s="238"/>
      <c r="H433" s="307"/>
      <c r="I433" s="307"/>
      <c r="J433" s="238"/>
      <c r="K433" s="308"/>
      <c r="L433" s="238"/>
      <c r="M433" s="238"/>
      <c r="N433" s="238"/>
      <c r="O433" s="238"/>
      <c r="P433" s="238"/>
      <c r="Q433" s="238"/>
      <c r="R433" s="238"/>
      <c r="S433" s="238"/>
      <c r="T433" s="238"/>
      <c r="U433" s="238"/>
      <c r="V433" s="238"/>
      <c r="W433" s="238"/>
      <c r="X433" s="238"/>
      <c r="Y433" s="238"/>
      <c r="Z433" s="238"/>
      <c r="AA433" s="238"/>
      <c r="AB433" s="238"/>
    </row>
    <row r="434" ht="13.5" customHeight="1">
      <c r="A434" s="238"/>
      <c r="B434" s="309"/>
      <c r="C434" s="238"/>
      <c r="D434" s="309"/>
      <c r="E434" s="238"/>
      <c r="F434" s="238"/>
      <c r="G434" s="238"/>
      <c r="H434" s="307"/>
      <c r="I434" s="307"/>
      <c r="J434" s="238"/>
      <c r="K434" s="308"/>
      <c r="L434" s="238"/>
      <c r="M434" s="238"/>
      <c r="N434" s="238"/>
      <c r="O434" s="238"/>
      <c r="P434" s="238"/>
      <c r="Q434" s="238"/>
      <c r="R434" s="238"/>
      <c r="S434" s="238"/>
      <c r="T434" s="238"/>
      <c r="U434" s="238"/>
      <c r="V434" s="238"/>
      <c r="W434" s="238"/>
      <c r="X434" s="238"/>
      <c r="Y434" s="238"/>
      <c r="Z434" s="238"/>
      <c r="AA434" s="238"/>
      <c r="AB434" s="238"/>
    </row>
    <row r="435" ht="13.5" customHeight="1">
      <c r="A435" s="238"/>
      <c r="B435" s="309"/>
      <c r="C435" s="238"/>
      <c r="D435" s="309"/>
      <c r="E435" s="238"/>
      <c r="F435" s="238"/>
      <c r="G435" s="238"/>
      <c r="H435" s="307"/>
      <c r="I435" s="307"/>
      <c r="J435" s="238"/>
      <c r="K435" s="308"/>
      <c r="L435" s="238"/>
      <c r="M435" s="238"/>
      <c r="N435" s="238"/>
      <c r="O435" s="238"/>
      <c r="P435" s="238"/>
      <c r="Q435" s="238"/>
      <c r="R435" s="238"/>
      <c r="S435" s="238"/>
      <c r="T435" s="238"/>
      <c r="U435" s="238"/>
      <c r="V435" s="238"/>
      <c r="W435" s="238"/>
      <c r="X435" s="238"/>
      <c r="Y435" s="238"/>
      <c r="Z435" s="238"/>
      <c r="AA435" s="238"/>
      <c r="AB435" s="238"/>
    </row>
    <row r="436" ht="13.5" customHeight="1">
      <c r="A436" s="238"/>
      <c r="B436" s="309"/>
      <c r="C436" s="238"/>
      <c r="D436" s="309"/>
      <c r="E436" s="238"/>
      <c r="F436" s="238"/>
      <c r="G436" s="238"/>
      <c r="H436" s="307"/>
      <c r="I436" s="307"/>
      <c r="J436" s="238"/>
      <c r="K436" s="308"/>
      <c r="L436" s="238"/>
      <c r="M436" s="238"/>
      <c r="N436" s="238"/>
      <c r="O436" s="238"/>
      <c r="P436" s="238"/>
      <c r="Q436" s="238"/>
      <c r="R436" s="238"/>
      <c r="S436" s="238"/>
      <c r="T436" s="238"/>
      <c r="U436" s="238"/>
      <c r="V436" s="238"/>
      <c r="W436" s="238"/>
      <c r="X436" s="238"/>
      <c r="Y436" s="238"/>
      <c r="Z436" s="238"/>
      <c r="AA436" s="238"/>
      <c r="AB436" s="238"/>
    </row>
    <row r="437" ht="13.5" customHeight="1">
      <c r="A437" s="238"/>
      <c r="B437" s="309"/>
      <c r="C437" s="238"/>
      <c r="D437" s="309"/>
      <c r="E437" s="238"/>
      <c r="F437" s="238"/>
      <c r="G437" s="238"/>
      <c r="H437" s="307"/>
      <c r="I437" s="307"/>
      <c r="J437" s="238"/>
      <c r="K437" s="308"/>
      <c r="L437" s="238"/>
      <c r="M437" s="238"/>
      <c r="N437" s="238"/>
      <c r="O437" s="238"/>
      <c r="P437" s="238"/>
      <c r="Q437" s="238"/>
      <c r="R437" s="238"/>
      <c r="S437" s="238"/>
      <c r="T437" s="238"/>
      <c r="U437" s="238"/>
      <c r="V437" s="238"/>
      <c r="W437" s="238"/>
      <c r="X437" s="238"/>
      <c r="Y437" s="238"/>
      <c r="Z437" s="238"/>
      <c r="AA437" s="238"/>
      <c r="AB437" s="238"/>
    </row>
    <row r="438" ht="13.5" customHeight="1">
      <c r="A438" s="238"/>
      <c r="B438" s="309"/>
      <c r="C438" s="238"/>
      <c r="D438" s="309"/>
      <c r="E438" s="238"/>
      <c r="F438" s="238"/>
      <c r="G438" s="238"/>
      <c r="H438" s="307"/>
      <c r="I438" s="307"/>
      <c r="J438" s="238"/>
      <c r="K438" s="308"/>
      <c r="L438" s="238"/>
      <c r="M438" s="238"/>
      <c r="N438" s="238"/>
      <c r="O438" s="238"/>
      <c r="P438" s="238"/>
      <c r="Q438" s="238"/>
      <c r="R438" s="238"/>
      <c r="S438" s="238"/>
      <c r="T438" s="238"/>
      <c r="U438" s="238"/>
      <c r="V438" s="238"/>
      <c r="W438" s="238"/>
      <c r="X438" s="238"/>
      <c r="Y438" s="238"/>
      <c r="Z438" s="238"/>
      <c r="AA438" s="238"/>
      <c r="AB438" s="238"/>
    </row>
    <row r="439" ht="13.5" customHeight="1">
      <c r="A439" s="238"/>
      <c r="B439" s="309"/>
      <c r="C439" s="238"/>
      <c r="D439" s="309"/>
      <c r="E439" s="238"/>
      <c r="F439" s="238"/>
      <c r="G439" s="238"/>
      <c r="H439" s="307"/>
      <c r="I439" s="307"/>
      <c r="J439" s="238"/>
      <c r="K439" s="308"/>
      <c r="L439" s="238"/>
      <c r="M439" s="238"/>
      <c r="N439" s="238"/>
      <c r="O439" s="238"/>
      <c r="P439" s="238"/>
      <c r="Q439" s="238"/>
      <c r="R439" s="238"/>
      <c r="S439" s="238"/>
      <c r="T439" s="238"/>
      <c r="U439" s="238"/>
      <c r="V439" s="238"/>
      <c r="W439" s="238"/>
      <c r="X439" s="238"/>
      <c r="Y439" s="238"/>
      <c r="Z439" s="238"/>
      <c r="AA439" s="238"/>
      <c r="AB439" s="238"/>
    </row>
    <row r="440" ht="13.5" customHeight="1">
      <c r="A440" s="238"/>
      <c r="B440" s="309"/>
      <c r="C440" s="238"/>
      <c r="D440" s="309"/>
      <c r="E440" s="238"/>
      <c r="F440" s="238"/>
      <c r="G440" s="238"/>
      <c r="H440" s="307"/>
      <c r="I440" s="307"/>
      <c r="J440" s="238"/>
      <c r="K440" s="308"/>
      <c r="L440" s="238"/>
      <c r="M440" s="238"/>
      <c r="N440" s="238"/>
      <c r="O440" s="238"/>
      <c r="P440" s="238"/>
      <c r="Q440" s="238"/>
      <c r="R440" s="238"/>
      <c r="S440" s="238"/>
      <c r="T440" s="238"/>
      <c r="U440" s="238"/>
      <c r="V440" s="238"/>
      <c r="W440" s="238"/>
      <c r="X440" s="238"/>
      <c r="Y440" s="238"/>
      <c r="Z440" s="238"/>
      <c r="AA440" s="238"/>
      <c r="AB440" s="238"/>
    </row>
    <row r="441" ht="13.5" customHeight="1">
      <c r="A441" s="238"/>
      <c r="B441" s="309"/>
      <c r="C441" s="238"/>
      <c r="D441" s="309"/>
      <c r="E441" s="238"/>
      <c r="F441" s="238"/>
      <c r="G441" s="238"/>
      <c r="H441" s="307"/>
      <c r="I441" s="307"/>
      <c r="J441" s="238"/>
      <c r="K441" s="308"/>
      <c r="L441" s="238"/>
      <c r="M441" s="238"/>
      <c r="N441" s="238"/>
      <c r="O441" s="238"/>
      <c r="P441" s="238"/>
      <c r="Q441" s="238"/>
      <c r="R441" s="238"/>
      <c r="S441" s="238"/>
      <c r="T441" s="238"/>
      <c r="U441" s="238"/>
      <c r="V441" s="238"/>
      <c r="W441" s="238"/>
      <c r="X441" s="238"/>
      <c r="Y441" s="238"/>
      <c r="Z441" s="238"/>
      <c r="AA441" s="238"/>
      <c r="AB441" s="238"/>
    </row>
    <row r="442" ht="13.5" customHeight="1">
      <c r="A442" s="238"/>
      <c r="B442" s="309"/>
      <c r="C442" s="238"/>
      <c r="D442" s="309"/>
      <c r="E442" s="238"/>
      <c r="F442" s="238"/>
      <c r="G442" s="238"/>
      <c r="H442" s="307"/>
      <c r="I442" s="307"/>
      <c r="J442" s="238"/>
      <c r="K442" s="308"/>
      <c r="L442" s="238"/>
      <c r="M442" s="238"/>
      <c r="N442" s="238"/>
      <c r="O442" s="238"/>
      <c r="P442" s="238"/>
      <c r="Q442" s="238"/>
      <c r="R442" s="238"/>
      <c r="S442" s="238"/>
      <c r="T442" s="238"/>
      <c r="U442" s="238"/>
      <c r="V442" s="238"/>
      <c r="W442" s="238"/>
      <c r="X442" s="238"/>
      <c r="Y442" s="238"/>
      <c r="Z442" s="238"/>
      <c r="AA442" s="238"/>
      <c r="AB442" s="238"/>
    </row>
    <row r="443" ht="13.5" customHeight="1">
      <c r="A443" s="238"/>
      <c r="B443" s="309"/>
      <c r="C443" s="238"/>
      <c r="D443" s="309"/>
      <c r="E443" s="238"/>
      <c r="F443" s="238"/>
      <c r="G443" s="238"/>
      <c r="H443" s="307"/>
      <c r="I443" s="307"/>
      <c r="J443" s="238"/>
      <c r="K443" s="308"/>
      <c r="L443" s="238"/>
      <c r="M443" s="238"/>
      <c r="N443" s="238"/>
      <c r="O443" s="238"/>
      <c r="P443" s="238"/>
      <c r="Q443" s="238"/>
      <c r="R443" s="238"/>
      <c r="S443" s="238"/>
      <c r="T443" s="238"/>
      <c r="U443" s="238"/>
      <c r="V443" s="238"/>
      <c r="W443" s="238"/>
      <c r="X443" s="238"/>
      <c r="Y443" s="238"/>
      <c r="Z443" s="238"/>
      <c r="AA443" s="238"/>
      <c r="AB443" s="238"/>
    </row>
    <row r="444" ht="13.5" customHeight="1">
      <c r="A444" s="238"/>
      <c r="B444" s="309"/>
      <c r="C444" s="238"/>
      <c r="D444" s="309"/>
      <c r="E444" s="238"/>
      <c r="F444" s="238"/>
      <c r="G444" s="238"/>
      <c r="H444" s="307"/>
      <c r="I444" s="307"/>
      <c r="J444" s="238"/>
      <c r="K444" s="308"/>
      <c r="L444" s="238"/>
      <c r="M444" s="238"/>
      <c r="N444" s="238"/>
      <c r="O444" s="238"/>
      <c r="P444" s="238"/>
      <c r="Q444" s="238"/>
      <c r="R444" s="238"/>
      <c r="S444" s="238"/>
      <c r="T444" s="238"/>
      <c r="U444" s="238"/>
      <c r="V444" s="238"/>
      <c r="W444" s="238"/>
      <c r="X444" s="238"/>
      <c r="Y444" s="238"/>
      <c r="Z444" s="238"/>
      <c r="AA444" s="238"/>
      <c r="AB444" s="238"/>
    </row>
    <row r="445" ht="13.5" customHeight="1">
      <c r="A445" s="238"/>
      <c r="B445" s="309"/>
      <c r="C445" s="238"/>
      <c r="D445" s="309"/>
      <c r="E445" s="238"/>
      <c r="F445" s="238"/>
      <c r="G445" s="238"/>
      <c r="H445" s="307"/>
      <c r="I445" s="307"/>
      <c r="J445" s="238"/>
      <c r="K445" s="308"/>
      <c r="L445" s="238"/>
      <c r="M445" s="238"/>
      <c r="N445" s="238"/>
      <c r="O445" s="238"/>
      <c r="P445" s="238"/>
      <c r="Q445" s="238"/>
      <c r="R445" s="238"/>
      <c r="S445" s="238"/>
      <c r="T445" s="238"/>
      <c r="U445" s="238"/>
      <c r="V445" s="238"/>
      <c r="W445" s="238"/>
      <c r="X445" s="238"/>
      <c r="Y445" s="238"/>
      <c r="Z445" s="238"/>
      <c r="AA445" s="238"/>
      <c r="AB445" s="238"/>
    </row>
    <row r="446" ht="13.5" customHeight="1">
      <c r="A446" s="238"/>
      <c r="B446" s="309"/>
      <c r="C446" s="238"/>
      <c r="D446" s="309"/>
      <c r="E446" s="238"/>
      <c r="F446" s="238"/>
      <c r="G446" s="238"/>
      <c r="H446" s="307"/>
      <c r="I446" s="307"/>
      <c r="J446" s="238"/>
      <c r="K446" s="308"/>
      <c r="L446" s="238"/>
      <c r="M446" s="238"/>
      <c r="N446" s="238"/>
      <c r="O446" s="238"/>
      <c r="P446" s="238"/>
      <c r="Q446" s="238"/>
      <c r="R446" s="238"/>
      <c r="S446" s="238"/>
      <c r="T446" s="238"/>
      <c r="U446" s="238"/>
      <c r="V446" s="238"/>
      <c r="W446" s="238"/>
      <c r="X446" s="238"/>
      <c r="Y446" s="238"/>
      <c r="Z446" s="238"/>
      <c r="AA446" s="238"/>
      <c r="AB446" s="238"/>
    </row>
    <row r="447" ht="13.5" customHeight="1">
      <c r="A447" s="238"/>
      <c r="B447" s="309"/>
      <c r="C447" s="238"/>
      <c r="D447" s="309"/>
      <c r="E447" s="238"/>
      <c r="F447" s="238"/>
      <c r="G447" s="238"/>
      <c r="H447" s="307"/>
      <c r="I447" s="307"/>
      <c r="J447" s="238"/>
      <c r="K447" s="308"/>
      <c r="L447" s="238"/>
      <c r="M447" s="238"/>
      <c r="N447" s="238"/>
      <c r="O447" s="238"/>
      <c r="P447" s="238"/>
      <c r="Q447" s="238"/>
      <c r="R447" s="238"/>
      <c r="S447" s="238"/>
      <c r="T447" s="238"/>
      <c r="U447" s="238"/>
      <c r="V447" s="238"/>
      <c r="W447" s="238"/>
      <c r="X447" s="238"/>
      <c r="Y447" s="238"/>
      <c r="Z447" s="238"/>
      <c r="AA447" s="238"/>
      <c r="AB447" s="238"/>
    </row>
    <row r="448" ht="13.5" customHeight="1">
      <c r="A448" s="238"/>
      <c r="B448" s="309"/>
      <c r="C448" s="238"/>
      <c r="D448" s="309"/>
      <c r="E448" s="238"/>
      <c r="F448" s="238"/>
      <c r="G448" s="238"/>
      <c r="H448" s="307"/>
      <c r="I448" s="307"/>
      <c r="J448" s="238"/>
      <c r="K448" s="308"/>
      <c r="L448" s="238"/>
      <c r="M448" s="238"/>
      <c r="N448" s="238"/>
      <c r="O448" s="238"/>
      <c r="P448" s="238"/>
      <c r="Q448" s="238"/>
      <c r="R448" s="238"/>
      <c r="S448" s="238"/>
      <c r="T448" s="238"/>
      <c r="U448" s="238"/>
      <c r="V448" s="238"/>
      <c r="W448" s="238"/>
      <c r="X448" s="238"/>
      <c r="Y448" s="238"/>
      <c r="Z448" s="238"/>
      <c r="AA448" s="238"/>
      <c r="AB448" s="238"/>
    </row>
    <row r="449" ht="13.5" customHeight="1">
      <c r="A449" s="238"/>
      <c r="B449" s="309"/>
      <c r="C449" s="238"/>
      <c r="D449" s="309"/>
      <c r="E449" s="238"/>
      <c r="F449" s="238"/>
      <c r="G449" s="238"/>
      <c r="H449" s="307"/>
      <c r="I449" s="307"/>
      <c r="J449" s="238"/>
      <c r="K449" s="308"/>
      <c r="L449" s="238"/>
      <c r="M449" s="238"/>
      <c r="N449" s="238"/>
      <c r="O449" s="238"/>
      <c r="P449" s="238"/>
      <c r="Q449" s="238"/>
      <c r="R449" s="238"/>
      <c r="S449" s="238"/>
      <c r="T449" s="238"/>
      <c r="U449" s="238"/>
      <c r="V449" s="238"/>
      <c r="W449" s="238"/>
      <c r="X449" s="238"/>
      <c r="Y449" s="238"/>
      <c r="Z449" s="238"/>
      <c r="AA449" s="238"/>
      <c r="AB449" s="238"/>
    </row>
    <row r="450" ht="13.5" customHeight="1">
      <c r="A450" s="238"/>
      <c r="B450" s="309"/>
      <c r="C450" s="238"/>
      <c r="D450" s="309"/>
      <c r="E450" s="238"/>
      <c r="F450" s="238"/>
      <c r="G450" s="238"/>
      <c r="H450" s="307"/>
      <c r="I450" s="307"/>
      <c r="J450" s="238"/>
      <c r="K450" s="308"/>
      <c r="L450" s="238"/>
      <c r="M450" s="238"/>
      <c r="N450" s="238"/>
      <c r="O450" s="238"/>
      <c r="P450" s="238"/>
      <c r="Q450" s="238"/>
      <c r="R450" s="238"/>
      <c r="S450" s="238"/>
      <c r="T450" s="238"/>
      <c r="U450" s="238"/>
      <c r="V450" s="238"/>
      <c r="W450" s="238"/>
      <c r="X450" s="238"/>
      <c r="Y450" s="238"/>
      <c r="Z450" s="238"/>
      <c r="AA450" s="238"/>
      <c r="AB450" s="238"/>
    </row>
    <row r="451" ht="13.5" customHeight="1">
      <c r="A451" s="238"/>
      <c r="B451" s="309"/>
      <c r="C451" s="238"/>
      <c r="D451" s="309"/>
      <c r="E451" s="238"/>
      <c r="F451" s="238"/>
      <c r="G451" s="238"/>
      <c r="H451" s="307"/>
      <c r="I451" s="307"/>
      <c r="J451" s="238"/>
      <c r="K451" s="308"/>
      <c r="L451" s="238"/>
      <c r="M451" s="238"/>
      <c r="N451" s="238"/>
      <c r="O451" s="238"/>
      <c r="P451" s="238"/>
      <c r="Q451" s="238"/>
      <c r="R451" s="238"/>
      <c r="S451" s="238"/>
      <c r="T451" s="238"/>
      <c r="U451" s="238"/>
      <c r="V451" s="238"/>
      <c r="W451" s="238"/>
      <c r="X451" s="238"/>
      <c r="Y451" s="238"/>
      <c r="Z451" s="238"/>
      <c r="AA451" s="238"/>
      <c r="AB451" s="238"/>
    </row>
    <row r="452" ht="13.5" customHeight="1">
      <c r="A452" s="238"/>
      <c r="B452" s="309"/>
      <c r="C452" s="238"/>
      <c r="D452" s="309"/>
      <c r="E452" s="238"/>
      <c r="F452" s="238"/>
      <c r="G452" s="238"/>
      <c r="H452" s="307"/>
      <c r="I452" s="307"/>
      <c r="J452" s="238"/>
      <c r="K452" s="308"/>
      <c r="L452" s="238"/>
      <c r="M452" s="238"/>
      <c r="N452" s="238"/>
      <c r="O452" s="238"/>
      <c r="P452" s="238"/>
      <c r="Q452" s="238"/>
      <c r="R452" s="238"/>
      <c r="S452" s="238"/>
      <c r="T452" s="238"/>
      <c r="U452" s="238"/>
      <c r="V452" s="238"/>
      <c r="W452" s="238"/>
      <c r="X452" s="238"/>
      <c r="Y452" s="238"/>
      <c r="Z452" s="238"/>
      <c r="AA452" s="238"/>
      <c r="AB452" s="238"/>
    </row>
    <row r="453" ht="13.5" customHeight="1">
      <c r="A453" s="238"/>
      <c r="B453" s="309"/>
      <c r="C453" s="238"/>
      <c r="D453" s="309"/>
      <c r="E453" s="238"/>
      <c r="F453" s="238"/>
      <c r="G453" s="238"/>
      <c r="H453" s="307"/>
      <c r="I453" s="307"/>
      <c r="J453" s="238"/>
      <c r="K453" s="308"/>
      <c r="L453" s="238"/>
      <c r="M453" s="238"/>
      <c r="N453" s="238"/>
      <c r="O453" s="238"/>
      <c r="P453" s="238"/>
      <c r="Q453" s="238"/>
      <c r="R453" s="238"/>
      <c r="S453" s="238"/>
      <c r="T453" s="238"/>
      <c r="U453" s="238"/>
      <c r="V453" s="238"/>
      <c r="W453" s="238"/>
      <c r="X453" s="238"/>
      <c r="Y453" s="238"/>
      <c r="Z453" s="238"/>
      <c r="AA453" s="238"/>
      <c r="AB453" s="238"/>
    </row>
    <row r="454" ht="13.5" customHeight="1">
      <c r="A454" s="238"/>
      <c r="B454" s="309"/>
      <c r="C454" s="238"/>
      <c r="D454" s="309"/>
      <c r="E454" s="238"/>
      <c r="F454" s="238"/>
      <c r="G454" s="238"/>
      <c r="H454" s="307"/>
      <c r="I454" s="307"/>
      <c r="J454" s="238"/>
      <c r="K454" s="308"/>
      <c r="L454" s="238"/>
      <c r="M454" s="238"/>
      <c r="N454" s="238"/>
      <c r="O454" s="238"/>
      <c r="P454" s="238"/>
      <c r="Q454" s="238"/>
      <c r="R454" s="238"/>
      <c r="S454" s="238"/>
      <c r="T454" s="238"/>
      <c r="U454" s="238"/>
      <c r="V454" s="238"/>
      <c r="W454" s="238"/>
      <c r="X454" s="238"/>
      <c r="Y454" s="238"/>
      <c r="Z454" s="238"/>
      <c r="AA454" s="238"/>
      <c r="AB454" s="238"/>
    </row>
    <row r="455" ht="13.5" customHeight="1">
      <c r="A455" s="238"/>
      <c r="B455" s="309"/>
      <c r="C455" s="238"/>
      <c r="D455" s="309"/>
      <c r="E455" s="238"/>
      <c r="F455" s="238"/>
      <c r="G455" s="238"/>
      <c r="H455" s="307"/>
      <c r="I455" s="307"/>
      <c r="J455" s="238"/>
      <c r="K455" s="308"/>
      <c r="L455" s="238"/>
      <c r="M455" s="238"/>
      <c r="N455" s="238"/>
      <c r="O455" s="238"/>
      <c r="P455" s="238"/>
      <c r="Q455" s="238"/>
      <c r="R455" s="238"/>
      <c r="S455" s="238"/>
      <c r="T455" s="238"/>
      <c r="U455" s="238"/>
      <c r="V455" s="238"/>
      <c r="W455" s="238"/>
      <c r="X455" s="238"/>
      <c r="Y455" s="238"/>
      <c r="Z455" s="238"/>
      <c r="AA455" s="238"/>
      <c r="AB455" s="238"/>
    </row>
    <row r="456" ht="13.5" customHeight="1">
      <c r="A456" s="238"/>
      <c r="B456" s="309"/>
      <c r="C456" s="238"/>
      <c r="D456" s="309"/>
      <c r="E456" s="238"/>
      <c r="F456" s="238"/>
      <c r="G456" s="238"/>
      <c r="H456" s="307"/>
      <c r="I456" s="307"/>
      <c r="J456" s="238"/>
      <c r="K456" s="308"/>
      <c r="L456" s="238"/>
      <c r="M456" s="238"/>
      <c r="N456" s="238"/>
      <c r="O456" s="238"/>
      <c r="P456" s="238"/>
      <c r="Q456" s="238"/>
      <c r="R456" s="238"/>
      <c r="S456" s="238"/>
      <c r="T456" s="238"/>
      <c r="U456" s="238"/>
      <c r="V456" s="238"/>
      <c r="W456" s="238"/>
      <c r="X456" s="238"/>
      <c r="Y456" s="238"/>
      <c r="Z456" s="238"/>
      <c r="AA456" s="238"/>
      <c r="AB456" s="238"/>
    </row>
    <row r="457" ht="13.5" customHeight="1">
      <c r="A457" s="238"/>
      <c r="B457" s="238"/>
      <c r="C457" s="238"/>
      <c r="D457" s="238"/>
      <c r="E457" s="238"/>
      <c r="F457" s="238"/>
      <c r="G457" s="238"/>
      <c r="H457" s="238"/>
      <c r="I457" s="238"/>
      <c r="J457" s="238"/>
      <c r="K457" s="308"/>
      <c r="L457" s="238"/>
      <c r="M457" s="238"/>
      <c r="N457" s="238"/>
      <c r="O457" s="238"/>
      <c r="P457" s="238"/>
      <c r="Q457" s="238"/>
      <c r="R457" s="238"/>
      <c r="S457" s="238"/>
      <c r="T457" s="238"/>
      <c r="U457" s="238"/>
      <c r="V457" s="238"/>
      <c r="W457" s="238"/>
      <c r="X457" s="238"/>
      <c r="Y457" s="238"/>
      <c r="Z457" s="238"/>
      <c r="AA457" s="238"/>
      <c r="AB457" s="238"/>
    </row>
    <row r="458" ht="13.5" customHeight="1">
      <c r="A458" s="238"/>
      <c r="B458" s="238"/>
      <c r="C458" s="238"/>
      <c r="D458" s="238"/>
      <c r="E458" s="238"/>
      <c r="F458" s="238"/>
      <c r="G458" s="238"/>
      <c r="H458" s="238"/>
      <c r="I458" s="238"/>
      <c r="J458" s="238"/>
      <c r="K458" s="308"/>
      <c r="L458" s="238"/>
      <c r="M458" s="238"/>
      <c r="N458" s="238"/>
      <c r="O458" s="238"/>
      <c r="P458" s="238"/>
      <c r="Q458" s="238"/>
      <c r="R458" s="238"/>
      <c r="S458" s="238"/>
      <c r="T458" s="238"/>
      <c r="U458" s="238"/>
      <c r="V458" s="238"/>
      <c r="W458" s="238"/>
      <c r="X458" s="238"/>
      <c r="Y458" s="238"/>
      <c r="Z458" s="238"/>
      <c r="AA458" s="238"/>
      <c r="AB458" s="238"/>
    </row>
    <row r="459" ht="13.5" customHeight="1">
      <c r="A459" s="238"/>
      <c r="B459" s="238"/>
      <c r="C459" s="238"/>
      <c r="D459" s="238"/>
      <c r="E459" s="238"/>
      <c r="F459" s="238"/>
      <c r="G459" s="238"/>
      <c r="H459" s="238"/>
      <c r="I459" s="238"/>
      <c r="J459" s="238"/>
      <c r="K459" s="308"/>
      <c r="L459" s="238"/>
      <c r="M459" s="238"/>
      <c r="N459" s="238"/>
      <c r="O459" s="238"/>
      <c r="P459" s="238"/>
      <c r="Q459" s="238"/>
      <c r="R459" s="238"/>
      <c r="S459" s="238"/>
      <c r="T459" s="238"/>
      <c r="U459" s="238"/>
      <c r="V459" s="238"/>
      <c r="W459" s="238"/>
      <c r="X459" s="238"/>
      <c r="Y459" s="238"/>
      <c r="Z459" s="238"/>
      <c r="AA459" s="238"/>
      <c r="AB459" s="238"/>
    </row>
    <row r="460" ht="13.5" customHeight="1">
      <c r="A460" s="238"/>
      <c r="B460" s="238"/>
      <c r="C460" s="238"/>
      <c r="D460" s="238"/>
      <c r="E460" s="238"/>
      <c r="F460" s="238"/>
      <c r="G460" s="238"/>
      <c r="H460" s="238"/>
      <c r="I460" s="238"/>
      <c r="J460" s="238"/>
      <c r="K460" s="308"/>
      <c r="L460" s="238"/>
      <c r="M460" s="238"/>
      <c r="N460" s="238"/>
      <c r="O460" s="238"/>
      <c r="P460" s="238"/>
      <c r="Q460" s="238"/>
      <c r="R460" s="238"/>
      <c r="S460" s="238"/>
      <c r="T460" s="238"/>
      <c r="U460" s="238"/>
      <c r="V460" s="238"/>
      <c r="W460" s="238"/>
      <c r="X460" s="238"/>
      <c r="Y460" s="238"/>
      <c r="Z460" s="238"/>
      <c r="AA460" s="238"/>
      <c r="AB460" s="238"/>
    </row>
    <row r="461" ht="13.5" customHeight="1">
      <c r="A461" s="238"/>
      <c r="B461" s="238"/>
      <c r="C461" s="238"/>
      <c r="D461" s="238"/>
      <c r="E461" s="238"/>
      <c r="F461" s="238"/>
      <c r="G461" s="238"/>
      <c r="H461" s="238"/>
      <c r="I461" s="238"/>
      <c r="J461" s="238"/>
      <c r="K461" s="308"/>
      <c r="L461" s="238"/>
      <c r="M461" s="238"/>
      <c r="N461" s="238"/>
      <c r="O461" s="238"/>
      <c r="P461" s="238"/>
      <c r="Q461" s="238"/>
      <c r="R461" s="238"/>
      <c r="S461" s="238"/>
      <c r="T461" s="238"/>
      <c r="U461" s="238"/>
      <c r="V461" s="238"/>
      <c r="W461" s="238"/>
      <c r="X461" s="238"/>
      <c r="Y461" s="238"/>
      <c r="Z461" s="238"/>
      <c r="AA461" s="238"/>
      <c r="AB461" s="238"/>
    </row>
    <row r="462" ht="13.5" customHeight="1">
      <c r="A462" s="238"/>
      <c r="B462" s="238"/>
      <c r="C462" s="238"/>
      <c r="D462" s="238"/>
      <c r="E462" s="238"/>
      <c r="F462" s="238"/>
      <c r="G462" s="238"/>
      <c r="H462" s="238"/>
      <c r="I462" s="238"/>
      <c r="J462" s="238"/>
      <c r="K462" s="308"/>
      <c r="L462" s="238"/>
      <c r="M462" s="238"/>
      <c r="N462" s="238"/>
      <c r="O462" s="238"/>
      <c r="P462" s="238"/>
      <c r="Q462" s="238"/>
      <c r="R462" s="238"/>
      <c r="S462" s="238"/>
      <c r="T462" s="238"/>
      <c r="U462" s="238"/>
      <c r="V462" s="238"/>
      <c r="W462" s="238"/>
      <c r="X462" s="238"/>
      <c r="Y462" s="238"/>
      <c r="Z462" s="238"/>
      <c r="AA462" s="238"/>
      <c r="AB462" s="238"/>
    </row>
    <row r="463" ht="13.5" customHeight="1">
      <c r="A463" s="238"/>
      <c r="B463" s="238"/>
      <c r="C463" s="238"/>
      <c r="D463" s="238"/>
      <c r="E463" s="238"/>
      <c r="F463" s="238"/>
      <c r="G463" s="238"/>
      <c r="H463" s="238"/>
      <c r="I463" s="238"/>
      <c r="J463" s="238"/>
      <c r="K463" s="308"/>
      <c r="L463" s="238"/>
      <c r="M463" s="238"/>
      <c r="N463" s="238"/>
      <c r="O463" s="238"/>
      <c r="P463" s="238"/>
      <c r="Q463" s="238"/>
      <c r="R463" s="238"/>
      <c r="S463" s="238"/>
      <c r="T463" s="238"/>
      <c r="U463" s="238"/>
      <c r="V463" s="238"/>
      <c r="W463" s="238"/>
      <c r="X463" s="238"/>
      <c r="Y463" s="238"/>
      <c r="Z463" s="238"/>
      <c r="AA463" s="238"/>
      <c r="AB463" s="238"/>
    </row>
    <row r="464" ht="13.5" customHeight="1">
      <c r="A464" s="238"/>
      <c r="B464" s="238"/>
      <c r="C464" s="238"/>
      <c r="D464" s="238"/>
      <c r="E464" s="238"/>
      <c r="F464" s="238"/>
      <c r="G464" s="238"/>
      <c r="H464" s="238"/>
      <c r="I464" s="238"/>
      <c r="J464" s="238"/>
      <c r="K464" s="308"/>
      <c r="L464" s="238"/>
      <c r="M464" s="238"/>
      <c r="N464" s="238"/>
      <c r="O464" s="238"/>
      <c r="P464" s="238"/>
      <c r="Q464" s="238"/>
      <c r="R464" s="238"/>
      <c r="S464" s="238"/>
      <c r="T464" s="238"/>
      <c r="U464" s="238"/>
      <c r="V464" s="238"/>
      <c r="W464" s="238"/>
      <c r="X464" s="238"/>
      <c r="Y464" s="238"/>
      <c r="Z464" s="238"/>
      <c r="AA464" s="238"/>
      <c r="AB464" s="238"/>
    </row>
    <row r="465" ht="13.5" customHeight="1">
      <c r="A465" s="238"/>
      <c r="B465" s="238"/>
      <c r="C465" s="238"/>
      <c r="D465" s="238"/>
      <c r="E465" s="238"/>
      <c r="F465" s="238"/>
      <c r="G465" s="238"/>
      <c r="H465" s="238"/>
      <c r="I465" s="238"/>
      <c r="J465" s="238"/>
      <c r="K465" s="308"/>
      <c r="L465" s="238"/>
      <c r="M465" s="238"/>
      <c r="N465" s="238"/>
      <c r="O465" s="238"/>
      <c r="P465" s="238"/>
      <c r="Q465" s="238"/>
      <c r="R465" s="238"/>
      <c r="S465" s="238"/>
      <c r="T465" s="238"/>
      <c r="U465" s="238"/>
      <c r="V465" s="238"/>
      <c r="W465" s="238"/>
      <c r="X465" s="238"/>
      <c r="Y465" s="238"/>
      <c r="Z465" s="238"/>
      <c r="AA465" s="238"/>
      <c r="AB465" s="238"/>
    </row>
    <row r="466" ht="13.5" customHeight="1">
      <c r="A466" s="238"/>
      <c r="B466" s="238"/>
      <c r="C466" s="238"/>
      <c r="D466" s="238"/>
      <c r="E466" s="238"/>
      <c r="F466" s="238"/>
      <c r="G466" s="238"/>
      <c r="H466" s="238"/>
      <c r="I466" s="238"/>
      <c r="J466" s="238"/>
      <c r="K466" s="308"/>
      <c r="L466" s="238"/>
      <c r="M466" s="238"/>
      <c r="N466" s="238"/>
      <c r="O466" s="238"/>
      <c r="P466" s="238"/>
      <c r="Q466" s="238"/>
      <c r="R466" s="238"/>
      <c r="S466" s="238"/>
      <c r="T466" s="238"/>
      <c r="U466" s="238"/>
      <c r="V466" s="238"/>
      <c r="W466" s="238"/>
      <c r="X466" s="238"/>
      <c r="Y466" s="238"/>
      <c r="Z466" s="238"/>
      <c r="AA466" s="238"/>
      <c r="AB466" s="238"/>
    </row>
    <row r="467" ht="13.5" customHeight="1">
      <c r="A467" s="238"/>
      <c r="B467" s="238"/>
      <c r="C467" s="238"/>
      <c r="D467" s="238"/>
      <c r="E467" s="238"/>
      <c r="F467" s="238"/>
      <c r="G467" s="238"/>
      <c r="H467" s="238"/>
      <c r="I467" s="238"/>
      <c r="J467" s="238"/>
      <c r="K467" s="308"/>
      <c r="L467" s="238"/>
      <c r="M467" s="238"/>
      <c r="N467" s="238"/>
      <c r="O467" s="238"/>
      <c r="P467" s="238"/>
      <c r="Q467" s="238"/>
      <c r="R467" s="238"/>
      <c r="S467" s="238"/>
      <c r="T467" s="238"/>
      <c r="U467" s="238"/>
      <c r="V467" s="238"/>
      <c r="W467" s="238"/>
      <c r="X467" s="238"/>
      <c r="Y467" s="238"/>
      <c r="Z467" s="238"/>
      <c r="AA467" s="238"/>
      <c r="AB467" s="238"/>
    </row>
    <row r="468" ht="13.5" customHeight="1">
      <c r="A468" s="238"/>
      <c r="B468" s="238"/>
      <c r="C468" s="238"/>
      <c r="D468" s="238"/>
      <c r="E468" s="238"/>
      <c r="F468" s="238"/>
      <c r="G468" s="238"/>
      <c r="H468" s="238"/>
      <c r="I468" s="238"/>
      <c r="J468" s="238"/>
      <c r="K468" s="308"/>
      <c r="L468" s="238"/>
      <c r="M468" s="238"/>
      <c r="N468" s="238"/>
      <c r="O468" s="238"/>
      <c r="P468" s="238"/>
      <c r="Q468" s="238"/>
      <c r="R468" s="238"/>
      <c r="S468" s="238"/>
      <c r="T468" s="238"/>
      <c r="U468" s="238"/>
      <c r="V468" s="238"/>
      <c r="W468" s="238"/>
      <c r="X468" s="238"/>
      <c r="Y468" s="238"/>
      <c r="Z468" s="238"/>
      <c r="AA468" s="238"/>
      <c r="AB468" s="238"/>
    </row>
    <row r="469" ht="13.5" customHeight="1">
      <c r="A469" s="238"/>
      <c r="B469" s="238"/>
      <c r="C469" s="238"/>
      <c r="D469" s="238"/>
      <c r="E469" s="238"/>
      <c r="F469" s="238"/>
      <c r="G469" s="238"/>
      <c r="H469" s="238"/>
      <c r="I469" s="238"/>
      <c r="J469" s="238"/>
      <c r="K469" s="308"/>
      <c r="L469" s="238"/>
      <c r="M469" s="238"/>
      <c r="N469" s="238"/>
      <c r="O469" s="238"/>
      <c r="P469" s="238"/>
      <c r="Q469" s="238"/>
      <c r="R469" s="238"/>
      <c r="S469" s="238"/>
      <c r="T469" s="238"/>
      <c r="U469" s="238"/>
      <c r="V469" s="238"/>
      <c r="W469" s="238"/>
      <c r="X469" s="238"/>
      <c r="Y469" s="238"/>
      <c r="Z469" s="238"/>
      <c r="AA469" s="238"/>
      <c r="AB469" s="238"/>
    </row>
    <row r="470" ht="13.5" customHeight="1">
      <c r="A470" s="238"/>
      <c r="B470" s="238"/>
      <c r="C470" s="238"/>
      <c r="D470" s="238"/>
      <c r="E470" s="238"/>
      <c r="F470" s="238"/>
      <c r="G470" s="238"/>
      <c r="H470" s="238"/>
      <c r="I470" s="238"/>
      <c r="J470" s="238"/>
      <c r="K470" s="308"/>
      <c r="L470" s="238"/>
      <c r="M470" s="238"/>
      <c r="N470" s="238"/>
      <c r="O470" s="238"/>
      <c r="P470" s="238"/>
      <c r="Q470" s="238"/>
      <c r="R470" s="238"/>
      <c r="S470" s="238"/>
      <c r="T470" s="238"/>
      <c r="U470" s="238"/>
      <c r="V470" s="238"/>
      <c r="W470" s="238"/>
      <c r="X470" s="238"/>
      <c r="Y470" s="238"/>
      <c r="Z470" s="238"/>
      <c r="AA470" s="238"/>
      <c r="AB470" s="238"/>
    </row>
    <row r="471" ht="13.5" customHeight="1">
      <c r="A471" s="238"/>
      <c r="B471" s="238"/>
      <c r="C471" s="238"/>
      <c r="D471" s="238"/>
      <c r="E471" s="238"/>
      <c r="F471" s="238"/>
      <c r="G471" s="238"/>
      <c r="H471" s="238"/>
      <c r="I471" s="238"/>
      <c r="J471" s="238"/>
      <c r="K471" s="308"/>
      <c r="L471" s="238"/>
      <c r="M471" s="238"/>
      <c r="N471" s="238"/>
      <c r="O471" s="238"/>
      <c r="P471" s="238"/>
      <c r="Q471" s="238"/>
      <c r="R471" s="238"/>
      <c r="S471" s="238"/>
      <c r="T471" s="238"/>
      <c r="U471" s="238"/>
      <c r="V471" s="238"/>
      <c r="W471" s="238"/>
      <c r="X471" s="238"/>
      <c r="Y471" s="238"/>
      <c r="Z471" s="238"/>
      <c r="AA471" s="238"/>
      <c r="AB471" s="238"/>
    </row>
    <row r="472" ht="13.5" customHeight="1">
      <c r="A472" s="238"/>
      <c r="B472" s="238"/>
      <c r="C472" s="238"/>
      <c r="D472" s="238"/>
      <c r="E472" s="238"/>
      <c r="F472" s="238"/>
      <c r="G472" s="238"/>
      <c r="H472" s="238"/>
      <c r="I472" s="238"/>
      <c r="J472" s="238"/>
      <c r="K472" s="308"/>
      <c r="L472" s="238"/>
      <c r="M472" s="238"/>
      <c r="N472" s="238"/>
      <c r="O472" s="238"/>
      <c r="P472" s="238"/>
      <c r="Q472" s="238"/>
      <c r="R472" s="238"/>
      <c r="S472" s="238"/>
      <c r="T472" s="238"/>
      <c r="U472" s="238"/>
      <c r="V472" s="238"/>
      <c r="W472" s="238"/>
      <c r="X472" s="238"/>
      <c r="Y472" s="238"/>
      <c r="Z472" s="238"/>
      <c r="AA472" s="238"/>
      <c r="AB472" s="238"/>
    </row>
    <row r="473" ht="13.5" customHeight="1">
      <c r="A473" s="238"/>
      <c r="B473" s="238"/>
      <c r="C473" s="238"/>
      <c r="D473" s="238"/>
      <c r="E473" s="238"/>
      <c r="F473" s="238"/>
      <c r="G473" s="238"/>
      <c r="H473" s="238"/>
      <c r="I473" s="238"/>
      <c r="J473" s="238"/>
      <c r="K473" s="308"/>
      <c r="L473" s="238"/>
      <c r="M473" s="238"/>
      <c r="N473" s="238"/>
      <c r="O473" s="238"/>
      <c r="P473" s="238"/>
      <c r="Q473" s="238"/>
      <c r="R473" s="238"/>
      <c r="S473" s="238"/>
      <c r="T473" s="238"/>
      <c r="U473" s="238"/>
      <c r="V473" s="238"/>
      <c r="W473" s="238"/>
      <c r="X473" s="238"/>
      <c r="Y473" s="238"/>
      <c r="Z473" s="238"/>
      <c r="AA473" s="238"/>
      <c r="AB473" s="238"/>
    </row>
    <row r="474" ht="13.5" customHeight="1">
      <c r="A474" s="238"/>
      <c r="B474" s="238"/>
      <c r="C474" s="238"/>
      <c r="D474" s="238"/>
      <c r="E474" s="238"/>
      <c r="F474" s="238"/>
      <c r="G474" s="238"/>
      <c r="H474" s="238"/>
      <c r="I474" s="238"/>
      <c r="J474" s="238"/>
      <c r="K474" s="308"/>
      <c r="L474" s="238"/>
      <c r="M474" s="238"/>
      <c r="N474" s="238"/>
      <c r="O474" s="238"/>
      <c r="P474" s="238"/>
      <c r="Q474" s="238"/>
      <c r="R474" s="238"/>
      <c r="S474" s="238"/>
      <c r="T474" s="238"/>
      <c r="U474" s="238"/>
      <c r="V474" s="238"/>
      <c r="W474" s="238"/>
      <c r="X474" s="238"/>
      <c r="Y474" s="238"/>
      <c r="Z474" s="238"/>
      <c r="AA474" s="238"/>
      <c r="AB474" s="238"/>
    </row>
    <row r="475" ht="13.5" customHeight="1">
      <c r="A475" s="238"/>
      <c r="B475" s="238"/>
      <c r="C475" s="238"/>
      <c r="D475" s="238"/>
      <c r="E475" s="238"/>
      <c r="F475" s="238"/>
      <c r="G475" s="238"/>
      <c r="H475" s="238"/>
      <c r="I475" s="238"/>
      <c r="J475" s="238"/>
      <c r="K475" s="308"/>
      <c r="L475" s="238"/>
      <c r="M475" s="238"/>
      <c r="N475" s="238"/>
      <c r="O475" s="238"/>
      <c r="P475" s="238"/>
      <c r="Q475" s="238"/>
      <c r="R475" s="238"/>
      <c r="S475" s="238"/>
      <c r="T475" s="238"/>
      <c r="U475" s="238"/>
      <c r="V475" s="238"/>
      <c r="W475" s="238"/>
      <c r="X475" s="238"/>
      <c r="Y475" s="238"/>
      <c r="Z475" s="238"/>
      <c r="AA475" s="238"/>
      <c r="AB475" s="238"/>
    </row>
    <row r="476" ht="13.5" customHeight="1">
      <c r="A476" s="238"/>
      <c r="B476" s="238"/>
      <c r="C476" s="238"/>
      <c r="D476" s="238"/>
      <c r="E476" s="238"/>
      <c r="F476" s="238"/>
      <c r="G476" s="238"/>
      <c r="H476" s="238"/>
      <c r="I476" s="238"/>
      <c r="J476" s="238"/>
      <c r="K476" s="308"/>
      <c r="L476" s="238"/>
      <c r="M476" s="238"/>
      <c r="N476" s="238"/>
      <c r="O476" s="238"/>
      <c r="P476" s="238"/>
      <c r="Q476" s="238"/>
      <c r="R476" s="238"/>
      <c r="S476" s="238"/>
      <c r="T476" s="238"/>
      <c r="U476" s="238"/>
      <c r="V476" s="238"/>
      <c r="W476" s="238"/>
      <c r="X476" s="238"/>
      <c r="Y476" s="238"/>
      <c r="Z476" s="238"/>
      <c r="AA476" s="238"/>
      <c r="AB476" s="238"/>
    </row>
    <row r="477" ht="13.5" customHeight="1">
      <c r="A477" s="238"/>
      <c r="B477" s="238"/>
      <c r="C477" s="238"/>
      <c r="D477" s="238"/>
      <c r="E477" s="238"/>
      <c r="F477" s="238"/>
      <c r="G477" s="238"/>
      <c r="H477" s="238"/>
      <c r="I477" s="238"/>
      <c r="J477" s="238"/>
      <c r="K477" s="308"/>
      <c r="L477" s="238"/>
      <c r="M477" s="238"/>
      <c r="N477" s="238"/>
      <c r="O477" s="238"/>
      <c r="P477" s="238"/>
      <c r="Q477" s="238"/>
      <c r="R477" s="238"/>
      <c r="S477" s="238"/>
      <c r="T477" s="238"/>
      <c r="U477" s="238"/>
      <c r="V477" s="238"/>
      <c r="W477" s="238"/>
      <c r="X477" s="238"/>
      <c r="Y477" s="238"/>
      <c r="Z477" s="238"/>
      <c r="AA477" s="238"/>
      <c r="AB477" s="238"/>
    </row>
    <row r="478" ht="13.5" customHeight="1">
      <c r="A478" s="238"/>
      <c r="B478" s="238"/>
      <c r="C478" s="238"/>
      <c r="D478" s="238"/>
      <c r="E478" s="238"/>
      <c r="F478" s="238"/>
      <c r="G478" s="238"/>
      <c r="H478" s="238"/>
      <c r="I478" s="238"/>
      <c r="J478" s="238"/>
      <c r="K478" s="308"/>
      <c r="L478" s="238"/>
      <c r="M478" s="238"/>
      <c r="N478" s="238"/>
      <c r="O478" s="238"/>
      <c r="P478" s="238"/>
      <c r="Q478" s="238"/>
      <c r="R478" s="238"/>
      <c r="S478" s="238"/>
      <c r="T478" s="238"/>
      <c r="U478" s="238"/>
      <c r="V478" s="238"/>
      <c r="W478" s="238"/>
      <c r="X478" s="238"/>
      <c r="Y478" s="238"/>
      <c r="Z478" s="238"/>
      <c r="AA478" s="238"/>
      <c r="AB478" s="238"/>
    </row>
    <row r="479" ht="13.5" customHeight="1">
      <c r="A479" s="238"/>
      <c r="B479" s="238"/>
      <c r="C479" s="238"/>
      <c r="D479" s="238"/>
      <c r="E479" s="238"/>
      <c r="F479" s="238"/>
      <c r="G479" s="238"/>
      <c r="H479" s="238"/>
      <c r="I479" s="238"/>
      <c r="J479" s="238"/>
      <c r="K479" s="308"/>
      <c r="L479" s="238"/>
      <c r="M479" s="238"/>
      <c r="N479" s="238"/>
      <c r="O479" s="238"/>
      <c r="P479" s="238"/>
      <c r="Q479" s="238"/>
      <c r="R479" s="238"/>
      <c r="S479" s="238"/>
      <c r="T479" s="238"/>
      <c r="U479" s="238"/>
      <c r="V479" s="238"/>
      <c r="W479" s="238"/>
      <c r="X479" s="238"/>
      <c r="Y479" s="238"/>
      <c r="Z479" s="238"/>
      <c r="AA479" s="238"/>
      <c r="AB479" s="238"/>
    </row>
    <row r="480" ht="13.5" customHeight="1">
      <c r="A480" s="238"/>
      <c r="B480" s="238"/>
      <c r="C480" s="238"/>
      <c r="D480" s="238"/>
      <c r="E480" s="238"/>
      <c r="F480" s="238"/>
      <c r="G480" s="238"/>
      <c r="H480" s="238"/>
      <c r="I480" s="238"/>
      <c r="J480" s="238"/>
      <c r="K480" s="308"/>
      <c r="L480" s="238"/>
      <c r="M480" s="238"/>
      <c r="N480" s="238"/>
      <c r="O480" s="238"/>
      <c r="P480" s="238"/>
      <c r="Q480" s="238"/>
      <c r="R480" s="238"/>
      <c r="S480" s="238"/>
      <c r="T480" s="238"/>
      <c r="U480" s="238"/>
      <c r="V480" s="238"/>
      <c r="W480" s="238"/>
      <c r="X480" s="238"/>
      <c r="Y480" s="238"/>
      <c r="Z480" s="238"/>
      <c r="AA480" s="238"/>
      <c r="AB480" s="238"/>
    </row>
    <row r="481" ht="13.5" customHeight="1">
      <c r="A481" s="238"/>
      <c r="B481" s="238"/>
      <c r="C481" s="238"/>
      <c r="D481" s="238"/>
      <c r="E481" s="238"/>
      <c r="F481" s="238"/>
      <c r="G481" s="238"/>
      <c r="H481" s="238"/>
      <c r="I481" s="238"/>
      <c r="J481" s="238"/>
      <c r="K481" s="308"/>
      <c r="L481" s="238"/>
      <c r="M481" s="238"/>
      <c r="N481" s="238"/>
      <c r="O481" s="238"/>
      <c r="P481" s="238"/>
      <c r="Q481" s="238"/>
      <c r="R481" s="238"/>
      <c r="S481" s="238"/>
      <c r="T481" s="238"/>
      <c r="U481" s="238"/>
      <c r="V481" s="238"/>
      <c r="W481" s="238"/>
      <c r="X481" s="238"/>
      <c r="Y481" s="238"/>
      <c r="Z481" s="238"/>
      <c r="AA481" s="238"/>
      <c r="AB481" s="238"/>
    </row>
    <row r="482" ht="13.5" customHeight="1">
      <c r="A482" s="238"/>
      <c r="B482" s="238"/>
      <c r="C482" s="238"/>
      <c r="D482" s="238"/>
      <c r="E482" s="238"/>
      <c r="F482" s="238"/>
      <c r="G482" s="238"/>
      <c r="H482" s="238"/>
      <c r="I482" s="238"/>
      <c r="J482" s="238"/>
      <c r="K482" s="308"/>
      <c r="L482" s="238"/>
      <c r="M482" s="238"/>
      <c r="N482" s="238"/>
      <c r="O482" s="238"/>
      <c r="P482" s="238"/>
      <c r="Q482" s="238"/>
      <c r="R482" s="238"/>
      <c r="S482" s="238"/>
      <c r="T482" s="238"/>
      <c r="U482" s="238"/>
      <c r="V482" s="238"/>
      <c r="W482" s="238"/>
      <c r="X482" s="238"/>
      <c r="Y482" s="238"/>
      <c r="Z482" s="238"/>
      <c r="AA482" s="238"/>
      <c r="AB482" s="238"/>
    </row>
    <row r="483" ht="13.5" customHeight="1">
      <c r="A483" s="238"/>
      <c r="B483" s="238"/>
      <c r="C483" s="238"/>
      <c r="D483" s="238"/>
      <c r="E483" s="238"/>
      <c r="F483" s="238"/>
      <c r="G483" s="238"/>
      <c r="H483" s="238"/>
      <c r="I483" s="238"/>
      <c r="J483" s="238"/>
      <c r="K483" s="308"/>
      <c r="L483" s="238"/>
      <c r="M483" s="238"/>
      <c r="N483" s="238"/>
      <c r="O483" s="238"/>
      <c r="P483" s="238"/>
      <c r="Q483" s="238"/>
      <c r="R483" s="238"/>
      <c r="S483" s="238"/>
      <c r="T483" s="238"/>
      <c r="U483" s="238"/>
      <c r="V483" s="238"/>
      <c r="W483" s="238"/>
      <c r="X483" s="238"/>
      <c r="Y483" s="238"/>
      <c r="Z483" s="238"/>
      <c r="AA483" s="238"/>
      <c r="AB483" s="238"/>
    </row>
    <row r="484" ht="13.5" customHeight="1">
      <c r="A484" s="238"/>
      <c r="B484" s="238"/>
      <c r="C484" s="238"/>
      <c r="D484" s="238"/>
      <c r="E484" s="238"/>
      <c r="F484" s="238"/>
      <c r="G484" s="238"/>
      <c r="H484" s="238"/>
      <c r="I484" s="238"/>
      <c r="J484" s="238"/>
      <c r="K484" s="308"/>
      <c r="L484" s="238"/>
      <c r="M484" s="238"/>
      <c r="N484" s="238"/>
      <c r="O484" s="238"/>
      <c r="P484" s="238"/>
      <c r="Q484" s="238"/>
      <c r="R484" s="238"/>
      <c r="S484" s="238"/>
      <c r="T484" s="238"/>
      <c r="U484" s="238"/>
      <c r="V484" s="238"/>
      <c r="W484" s="238"/>
      <c r="X484" s="238"/>
      <c r="Y484" s="238"/>
      <c r="Z484" s="238"/>
      <c r="AA484" s="238"/>
      <c r="AB484" s="238"/>
    </row>
    <row r="485" ht="13.5" customHeight="1">
      <c r="A485" s="238"/>
      <c r="B485" s="238"/>
      <c r="C485" s="238"/>
      <c r="D485" s="238"/>
      <c r="E485" s="238"/>
      <c r="F485" s="238"/>
      <c r="G485" s="238"/>
      <c r="H485" s="238"/>
      <c r="I485" s="238"/>
      <c r="J485" s="238"/>
      <c r="K485" s="308"/>
      <c r="L485" s="238"/>
      <c r="M485" s="238"/>
      <c r="N485" s="238"/>
      <c r="O485" s="238"/>
      <c r="P485" s="238"/>
      <c r="Q485" s="238"/>
      <c r="R485" s="238"/>
      <c r="S485" s="238"/>
      <c r="T485" s="238"/>
      <c r="U485" s="238"/>
      <c r="V485" s="238"/>
      <c r="W485" s="238"/>
      <c r="X485" s="238"/>
      <c r="Y485" s="238"/>
      <c r="Z485" s="238"/>
      <c r="AA485" s="238"/>
      <c r="AB485" s="238"/>
    </row>
    <row r="486" ht="13.5" customHeight="1">
      <c r="A486" s="238"/>
      <c r="B486" s="238"/>
      <c r="C486" s="238"/>
      <c r="D486" s="238"/>
      <c r="E486" s="238"/>
      <c r="F486" s="238"/>
      <c r="G486" s="238"/>
      <c r="H486" s="238"/>
      <c r="I486" s="238"/>
      <c r="J486" s="238"/>
      <c r="K486" s="308"/>
      <c r="L486" s="238"/>
      <c r="M486" s="238"/>
      <c r="N486" s="238"/>
      <c r="O486" s="238"/>
      <c r="P486" s="238"/>
      <c r="Q486" s="238"/>
      <c r="R486" s="238"/>
      <c r="S486" s="238"/>
      <c r="T486" s="238"/>
      <c r="U486" s="238"/>
      <c r="V486" s="238"/>
      <c r="W486" s="238"/>
      <c r="X486" s="238"/>
      <c r="Y486" s="238"/>
      <c r="Z486" s="238"/>
      <c r="AA486" s="238"/>
      <c r="AB486" s="238"/>
    </row>
    <row r="487" ht="13.5" customHeight="1">
      <c r="A487" s="238"/>
      <c r="B487" s="238"/>
      <c r="C487" s="238"/>
      <c r="D487" s="238"/>
      <c r="E487" s="238"/>
      <c r="F487" s="238"/>
      <c r="G487" s="238"/>
      <c r="H487" s="238"/>
      <c r="I487" s="238"/>
      <c r="J487" s="238"/>
      <c r="K487" s="308"/>
      <c r="L487" s="238"/>
      <c r="M487" s="238"/>
      <c r="N487" s="238"/>
      <c r="O487" s="238"/>
      <c r="P487" s="238"/>
      <c r="Q487" s="238"/>
      <c r="R487" s="238"/>
      <c r="S487" s="238"/>
      <c r="T487" s="238"/>
      <c r="U487" s="238"/>
      <c r="V487" s="238"/>
      <c r="W487" s="238"/>
      <c r="X487" s="238"/>
      <c r="Y487" s="238"/>
      <c r="Z487" s="238"/>
      <c r="AA487" s="238"/>
      <c r="AB487" s="238"/>
    </row>
    <row r="488" ht="13.5" customHeight="1">
      <c r="A488" s="238"/>
      <c r="B488" s="238"/>
      <c r="C488" s="238"/>
      <c r="D488" s="238"/>
      <c r="E488" s="238"/>
      <c r="F488" s="238"/>
      <c r="G488" s="238"/>
      <c r="H488" s="238"/>
      <c r="I488" s="238"/>
      <c r="J488" s="238"/>
      <c r="K488" s="308"/>
      <c r="L488" s="238"/>
      <c r="M488" s="238"/>
      <c r="N488" s="238"/>
      <c r="O488" s="238"/>
      <c r="P488" s="238"/>
      <c r="Q488" s="238"/>
      <c r="R488" s="238"/>
      <c r="S488" s="238"/>
      <c r="T488" s="238"/>
      <c r="U488" s="238"/>
      <c r="V488" s="238"/>
      <c r="W488" s="238"/>
      <c r="X488" s="238"/>
      <c r="Y488" s="238"/>
      <c r="Z488" s="238"/>
      <c r="AA488" s="238"/>
      <c r="AB488" s="238"/>
    </row>
    <row r="489" ht="13.5" customHeight="1">
      <c r="A489" s="238"/>
      <c r="B489" s="238"/>
      <c r="C489" s="238"/>
      <c r="D489" s="238"/>
      <c r="E489" s="238"/>
      <c r="F489" s="238"/>
      <c r="G489" s="238"/>
      <c r="H489" s="238"/>
      <c r="I489" s="238"/>
      <c r="J489" s="238"/>
      <c r="K489" s="308"/>
      <c r="L489" s="238"/>
      <c r="M489" s="238"/>
      <c r="N489" s="238"/>
      <c r="O489" s="238"/>
      <c r="P489" s="238"/>
      <c r="Q489" s="238"/>
      <c r="R489" s="238"/>
      <c r="S489" s="238"/>
      <c r="T489" s="238"/>
      <c r="U489" s="238"/>
      <c r="V489" s="238"/>
      <c r="W489" s="238"/>
      <c r="X489" s="238"/>
      <c r="Y489" s="238"/>
      <c r="Z489" s="238"/>
      <c r="AA489" s="238"/>
      <c r="AB489" s="238"/>
    </row>
    <row r="490" ht="13.5" customHeight="1">
      <c r="A490" s="238"/>
      <c r="B490" s="238"/>
      <c r="C490" s="238"/>
      <c r="D490" s="238"/>
      <c r="E490" s="238"/>
      <c r="F490" s="238"/>
      <c r="G490" s="238"/>
      <c r="H490" s="238"/>
      <c r="I490" s="238"/>
      <c r="J490" s="238"/>
      <c r="K490" s="308"/>
      <c r="L490" s="238"/>
      <c r="M490" s="238"/>
      <c r="N490" s="238"/>
      <c r="O490" s="238"/>
      <c r="P490" s="238"/>
      <c r="Q490" s="238"/>
      <c r="R490" s="238"/>
      <c r="S490" s="238"/>
      <c r="T490" s="238"/>
      <c r="U490" s="238"/>
      <c r="V490" s="238"/>
      <c r="W490" s="238"/>
      <c r="X490" s="238"/>
      <c r="Y490" s="238"/>
      <c r="Z490" s="238"/>
      <c r="AA490" s="238"/>
      <c r="AB490" s="238"/>
    </row>
    <row r="491" ht="13.5" customHeight="1">
      <c r="A491" s="238"/>
      <c r="B491" s="238"/>
      <c r="C491" s="238"/>
      <c r="D491" s="238"/>
      <c r="E491" s="238"/>
      <c r="F491" s="238"/>
      <c r="G491" s="238"/>
      <c r="H491" s="238"/>
      <c r="I491" s="238"/>
      <c r="J491" s="238"/>
      <c r="K491" s="308"/>
      <c r="L491" s="238"/>
      <c r="M491" s="238"/>
      <c r="N491" s="238"/>
      <c r="O491" s="238"/>
      <c r="P491" s="238"/>
      <c r="Q491" s="238"/>
      <c r="R491" s="238"/>
      <c r="S491" s="238"/>
      <c r="T491" s="238"/>
      <c r="U491" s="238"/>
      <c r="V491" s="238"/>
      <c r="W491" s="238"/>
      <c r="X491" s="238"/>
      <c r="Y491" s="238"/>
      <c r="Z491" s="238"/>
      <c r="AA491" s="238"/>
      <c r="AB491" s="238"/>
    </row>
    <row r="492" ht="13.5" customHeight="1">
      <c r="A492" s="238"/>
      <c r="B492" s="238"/>
      <c r="C492" s="238"/>
      <c r="D492" s="238"/>
      <c r="E492" s="238"/>
      <c r="F492" s="238"/>
      <c r="G492" s="238"/>
      <c r="H492" s="238"/>
      <c r="I492" s="238"/>
      <c r="J492" s="238"/>
      <c r="K492" s="308"/>
      <c r="L492" s="238"/>
      <c r="M492" s="238"/>
      <c r="N492" s="238"/>
      <c r="O492" s="238"/>
      <c r="P492" s="238"/>
      <c r="Q492" s="238"/>
      <c r="R492" s="238"/>
      <c r="S492" s="238"/>
      <c r="T492" s="238"/>
      <c r="U492" s="238"/>
      <c r="V492" s="238"/>
      <c r="W492" s="238"/>
      <c r="X492" s="238"/>
      <c r="Y492" s="238"/>
      <c r="Z492" s="238"/>
      <c r="AA492" s="238"/>
      <c r="AB492" s="238"/>
    </row>
    <row r="493" ht="13.5" customHeight="1">
      <c r="A493" s="238"/>
      <c r="B493" s="238"/>
      <c r="C493" s="238"/>
      <c r="D493" s="238"/>
      <c r="E493" s="238"/>
      <c r="F493" s="238"/>
      <c r="G493" s="238"/>
      <c r="H493" s="238"/>
      <c r="I493" s="238"/>
      <c r="J493" s="238"/>
      <c r="K493" s="308"/>
      <c r="L493" s="238"/>
      <c r="M493" s="238"/>
      <c r="N493" s="238"/>
      <c r="O493" s="238"/>
      <c r="P493" s="238"/>
      <c r="Q493" s="238"/>
      <c r="R493" s="238"/>
      <c r="S493" s="238"/>
      <c r="T493" s="238"/>
      <c r="U493" s="238"/>
      <c r="V493" s="238"/>
      <c r="W493" s="238"/>
      <c r="X493" s="238"/>
      <c r="Y493" s="238"/>
      <c r="Z493" s="238"/>
      <c r="AA493" s="238"/>
      <c r="AB493" s="238"/>
    </row>
    <row r="494" ht="13.5" customHeight="1">
      <c r="A494" s="238"/>
      <c r="B494" s="238"/>
      <c r="C494" s="238"/>
      <c r="D494" s="238"/>
      <c r="E494" s="238"/>
      <c r="F494" s="238"/>
      <c r="G494" s="238"/>
      <c r="H494" s="238"/>
      <c r="I494" s="238"/>
      <c r="J494" s="238"/>
      <c r="K494" s="308"/>
      <c r="L494" s="238"/>
      <c r="M494" s="238"/>
      <c r="N494" s="238"/>
      <c r="O494" s="238"/>
      <c r="P494" s="238"/>
      <c r="Q494" s="238"/>
      <c r="R494" s="238"/>
      <c r="S494" s="238"/>
      <c r="T494" s="238"/>
      <c r="U494" s="238"/>
      <c r="V494" s="238"/>
      <c r="W494" s="238"/>
      <c r="X494" s="238"/>
      <c r="Y494" s="238"/>
      <c r="Z494" s="238"/>
      <c r="AA494" s="238"/>
      <c r="AB494" s="238"/>
    </row>
    <row r="495" ht="13.5" customHeight="1">
      <c r="A495" s="238"/>
      <c r="B495" s="238"/>
      <c r="C495" s="238"/>
      <c r="D495" s="238"/>
      <c r="E495" s="238"/>
      <c r="F495" s="238"/>
      <c r="G495" s="238"/>
      <c r="H495" s="238"/>
      <c r="I495" s="238"/>
      <c r="J495" s="238"/>
      <c r="K495" s="308"/>
      <c r="L495" s="238"/>
      <c r="M495" s="238"/>
      <c r="N495" s="238"/>
      <c r="O495" s="238"/>
      <c r="P495" s="238"/>
      <c r="Q495" s="238"/>
      <c r="R495" s="238"/>
      <c r="S495" s="238"/>
      <c r="T495" s="238"/>
      <c r="U495" s="238"/>
      <c r="V495" s="238"/>
      <c r="W495" s="238"/>
      <c r="X495" s="238"/>
      <c r="Y495" s="238"/>
      <c r="Z495" s="238"/>
      <c r="AA495" s="238"/>
      <c r="AB495" s="238"/>
    </row>
    <row r="496" ht="13.5" customHeight="1">
      <c r="A496" s="238"/>
      <c r="B496" s="238"/>
      <c r="C496" s="238"/>
      <c r="D496" s="238"/>
      <c r="E496" s="238"/>
      <c r="F496" s="238"/>
      <c r="G496" s="238"/>
      <c r="H496" s="238"/>
      <c r="I496" s="238"/>
      <c r="J496" s="238"/>
      <c r="K496" s="308"/>
      <c r="L496" s="238"/>
      <c r="M496" s="238"/>
      <c r="N496" s="238"/>
      <c r="O496" s="238"/>
      <c r="P496" s="238"/>
      <c r="Q496" s="238"/>
      <c r="R496" s="238"/>
      <c r="S496" s="238"/>
      <c r="T496" s="238"/>
      <c r="U496" s="238"/>
      <c r="V496" s="238"/>
      <c r="W496" s="238"/>
      <c r="X496" s="238"/>
      <c r="Y496" s="238"/>
      <c r="Z496" s="238"/>
      <c r="AA496" s="238"/>
      <c r="AB496" s="238"/>
    </row>
    <row r="497" ht="13.5" customHeight="1">
      <c r="A497" s="238"/>
      <c r="B497" s="238"/>
      <c r="C497" s="238"/>
      <c r="D497" s="238"/>
      <c r="E497" s="238"/>
      <c r="F497" s="238"/>
      <c r="G497" s="238"/>
      <c r="H497" s="238"/>
      <c r="I497" s="238"/>
      <c r="J497" s="238"/>
      <c r="K497" s="308"/>
      <c r="L497" s="238"/>
      <c r="M497" s="238"/>
      <c r="N497" s="238"/>
      <c r="O497" s="238"/>
      <c r="P497" s="238"/>
      <c r="Q497" s="238"/>
      <c r="R497" s="238"/>
      <c r="S497" s="238"/>
      <c r="T497" s="238"/>
      <c r="U497" s="238"/>
      <c r="V497" s="238"/>
      <c r="W497" s="238"/>
      <c r="X497" s="238"/>
      <c r="Y497" s="238"/>
      <c r="Z497" s="238"/>
      <c r="AA497" s="238"/>
      <c r="AB497" s="238"/>
    </row>
    <row r="498" ht="13.5" customHeight="1">
      <c r="A498" s="238"/>
      <c r="B498" s="238"/>
      <c r="C498" s="238"/>
      <c r="D498" s="238"/>
      <c r="E498" s="238"/>
      <c r="F498" s="238"/>
      <c r="G498" s="238"/>
      <c r="H498" s="238"/>
      <c r="I498" s="238"/>
      <c r="J498" s="238"/>
      <c r="K498" s="308"/>
      <c r="L498" s="238"/>
      <c r="M498" s="238"/>
      <c r="N498" s="238"/>
      <c r="O498" s="238"/>
      <c r="P498" s="238"/>
      <c r="Q498" s="238"/>
      <c r="R498" s="238"/>
      <c r="S498" s="238"/>
      <c r="T498" s="238"/>
      <c r="U498" s="238"/>
      <c r="V498" s="238"/>
      <c r="W498" s="238"/>
      <c r="X498" s="238"/>
      <c r="Y498" s="238"/>
      <c r="Z498" s="238"/>
      <c r="AA498" s="238"/>
      <c r="AB498" s="238"/>
    </row>
    <row r="499" ht="13.5" customHeight="1">
      <c r="A499" s="238"/>
      <c r="B499" s="238"/>
      <c r="C499" s="238"/>
      <c r="D499" s="238"/>
      <c r="E499" s="238"/>
      <c r="F499" s="238"/>
      <c r="G499" s="238"/>
      <c r="H499" s="238"/>
      <c r="I499" s="238"/>
      <c r="J499" s="238"/>
      <c r="K499" s="308"/>
      <c r="L499" s="238"/>
      <c r="M499" s="238"/>
      <c r="N499" s="238"/>
      <c r="O499" s="238"/>
      <c r="P499" s="238"/>
      <c r="Q499" s="238"/>
      <c r="R499" s="238"/>
      <c r="S499" s="238"/>
      <c r="T499" s="238"/>
      <c r="U499" s="238"/>
      <c r="V499" s="238"/>
      <c r="W499" s="238"/>
      <c r="X499" s="238"/>
      <c r="Y499" s="238"/>
      <c r="Z499" s="238"/>
      <c r="AA499" s="238"/>
      <c r="AB499" s="238"/>
    </row>
    <row r="500" ht="13.5" customHeight="1">
      <c r="A500" s="238"/>
      <c r="B500" s="238"/>
      <c r="C500" s="238"/>
      <c r="D500" s="238"/>
      <c r="E500" s="238"/>
      <c r="F500" s="238"/>
      <c r="G500" s="238"/>
      <c r="H500" s="238"/>
      <c r="I500" s="238"/>
      <c r="J500" s="238"/>
      <c r="K500" s="308"/>
      <c r="L500" s="238"/>
      <c r="M500" s="238"/>
      <c r="N500" s="238"/>
      <c r="O500" s="238"/>
      <c r="P500" s="238"/>
      <c r="Q500" s="238"/>
      <c r="R500" s="238"/>
      <c r="S500" s="238"/>
      <c r="T500" s="238"/>
      <c r="U500" s="238"/>
      <c r="V500" s="238"/>
      <c r="W500" s="238"/>
      <c r="X500" s="238"/>
      <c r="Y500" s="238"/>
      <c r="Z500" s="238"/>
      <c r="AA500" s="238"/>
      <c r="AB500" s="238"/>
    </row>
    <row r="501" ht="13.5" customHeight="1">
      <c r="A501" s="238"/>
      <c r="B501" s="238"/>
      <c r="C501" s="238"/>
      <c r="D501" s="238"/>
      <c r="E501" s="238"/>
      <c r="F501" s="238"/>
      <c r="G501" s="238"/>
      <c r="H501" s="238"/>
      <c r="I501" s="238"/>
      <c r="J501" s="238"/>
      <c r="K501" s="308"/>
      <c r="L501" s="238"/>
      <c r="M501" s="238"/>
      <c r="N501" s="238"/>
      <c r="O501" s="238"/>
      <c r="P501" s="238"/>
      <c r="Q501" s="238"/>
      <c r="R501" s="238"/>
      <c r="S501" s="238"/>
      <c r="T501" s="238"/>
      <c r="U501" s="238"/>
      <c r="V501" s="238"/>
      <c r="W501" s="238"/>
      <c r="X501" s="238"/>
      <c r="Y501" s="238"/>
      <c r="Z501" s="238"/>
      <c r="AA501" s="238"/>
      <c r="AB501" s="238"/>
    </row>
    <row r="502" ht="13.5" customHeight="1">
      <c r="A502" s="238"/>
      <c r="B502" s="238"/>
      <c r="C502" s="238"/>
      <c r="D502" s="238"/>
      <c r="E502" s="238"/>
      <c r="F502" s="238"/>
      <c r="G502" s="238"/>
      <c r="H502" s="238"/>
      <c r="I502" s="238"/>
      <c r="J502" s="238"/>
      <c r="K502" s="308"/>
      <c r="L502" s="238"/>
      <c r="M502" s="238"/>
      <c r="N502" s="238"/>
      <c r="O502" s="238"/>
      <c r="P502" s="238"/>
      <c r="Q502" s="238"/>
      <c r="R502" s="238"/>
      <c r="S502" s="238"/>
      <c r="T502" s="238"/>
      <c r="U502" s="238"/>
      <c r="V502" s="238"/>
      <c r="W502" s="238"/>
      <c r="X502" s="238"/>
      <c r="Y502" s="238"/>
      <c r="Z502" s="238"/>
      <c r="AA502" s="238"/>
      <c r="AB502" s="238"/>
    </row>
    <row r="503" ht="13.5" customHeight="1">
      <c r="A503" s="238"/>
      <c r="B503" s="238"/>
      <c r="C503" s="238"/>
      <c r="D503" s="238"/>
      <c r="E503" s="238"/>
      <c r="F503" s="238"/>
      <c r="G503" s="238"/>
      <c r="H503" s="238"/>
      <c r="I503" s="238"/>
      <c r="J503" s="238"/>
      <c r="K503" s="308"/>
      <c r="L503" s="238"/>
      <c r="M503" s="238"/>
      <c r="N503" s="238"/>
      <c r="O503" s="238"/>
      <c r="P503" s="238"/>
      <c r="Q503" s="238"/>
      <c r="R503" s="238"/>
      <c r="S503" s="238"/>
      <c r="T503" s="238"/>
      <c r="U503" s="238"/>
      <c r="V503" s="238"/>
      <c r="W503" s="238"/>
      <c r="X503" s="238"/>
      <c r="Y503" s="238"/>
      <c r="Z503" s="238"/>
      <c r="AA503" s="238"/>
      <c r="AB503" s="238"/>
    </row>
    <row r="504" ht="13.5" customHeight="1">
      <c r="A504" s="238"/>
      <c r="B504" s="238"/>
      <c r="C504" s="238"/>
      <c r="D504" s="238"/>
      <c r="E504" s="238"/>
      <c r="F504" s="238"/>
      <c r="G504" s="238"/>
      <c r="H504" s="238"/>
      <c r="I504" s="238"/>
      <c r="J504" s="238"/>
      <c r="K504" s="308"/>
      <c r="L504" s="238"/>
      <c r="M504" s="238"/>
      <c r="N504" s="238"/>
      <c r="O504" s="238"/>
      <c r="P504" s="238"/>
      <c r="Q504" s="238"/>
      <c r="R504" s="238"/>
      <c r="S504" s="238"/>
      <c r="T504" s="238"/>
      <c r="U504" s="238"/>
      <c r="V504" s="238"/>
      <c r="W504" s="238"/>
      <c r="X504" s="238"/>
      <c r="Y504" s="238"/>
      <c r="Z504" s="238"/>
      <c r="AA504" s="238"/>
      <c r="AB504" s="238"/>
    </row>
    <row r="505" ht="13.5" customHeight="1">
      <c r="A505" s="238"/>
      <c r="B505" s="238"/>
      <c r="C505" s="238"/>
      <c r="D505" s="238"/>
      <c r="E505" s="238"/>
      <c r="F505" s="238"/>
      <c r="G505" s="238"/>
      <c r="H505" s="238"/>
      <c r="I505" s="238"/>
      <c r="J505" s="238"/>
      <c r="K505" s="308"/>
      <c r="L505" s="238"/>
      <c r="M505" s="238"/>
      <c r="N505" s="238"/>
      <c r="O505" s="238"/>
      <c r="P505" s="238"/>
      <c r="Q505" s="238"/>
      <c r="R505" s="238"/>
      <c r="S505" s="238"/>
      <c r="T505" s="238"/>
      <c r="U505" s="238"/>
      <c r="V505" s="238"/>
      <c r="W505" s="238"/>
      <c r="X505" s="238"/>
      <c r="Y505" s="238"/>
      <c r="Z505" s="238"/>
      <c r="AA505" s="238"/>
      <c r="AB505" s="238"/>
    </row>
    <row r="506" ht="13.5" customHeight="1">
      <c r="A506" s="238"/>
      <c r="B506" s="238"/>
      <c r="C506" s="238"/>
      <c r="D506" s="238"/>
      <c r="E506" s="238"/>
      <c r="F506" s="238"/>
      <c r="G506" s="238"/>
      <c r="H506" s="238"/>
      <c r="I506" s="238"/>
      <c r="J506" s="238"/>
      <c r="K506" s="308"/>
      <c r="L506" s="238"/>
      <c r="M506" s="238"/>
      <c r="N506" s="238"/>
      <c r="O506" s="238"/>
      <c r="P506" s="238"/>
      <c r="Q506" s="238"/>
      <c r="R506" s="238"/>
      <c r="S506" s="238"/>
      <c r="T506" s="238"/>
      <c r="U506" s="238"/>
      <c r="V506" s="238"/>
      <c r="W506" s="238"/>
      <c r="X506" s="238"/>
      <c r="Y506" s="238"/>
      <c r="Z506" s="238"/>
      <c r="AA506" s="238"/>
      <c r="AB506" s="238"/>
    </row>
    <row r="507" ht="13.5" customHeight="1">
      <c r="A507" s="238"/>
      <c r="B507" s="238"/>
      <c r="C507" s="238"/>
      <c r="D507" s="238"/>
      <c r="E507" s="238"/>
      <c r="F507" s="238"/>
      <c r="G507" s="238"/>
      <c r="H507" s="238"/>
      <c r="I507" s="238"/>
      <c r="J507" s="238"/>
      <c r="K507" s="308"/>
      <c r="L507" s="238"/>
      <c r="M507" s="238"/>
      <c r="N507" s="238"/>
      <c r="O507" s="238"/>
      <c r="P507" s="238"/>
      <c r="Q507" s="238"/>
      <c r="R507" s="238"/>
      <c r="S507" s="238"/>
      <c r="T507" s="238"/>
      <c r="U507" s="238"/>
      <c r="V507" s="238"/>
      <c r="W507" s="238"/>
      <c r="X507" s="238"/>
      <c r="Y507" s="238"/>
      <c r="Z507" s="238"/>
      <c r="AA507" s="238"/>
      <c r="AB507" s="238"/>
    </row>
    <row r="508" ht="13.5" customHeight="1">
      <c r="A508" s="238"/>
      <c r="B508" s="238"/>
      <c r="C508" s="238"/>
      <c r="D508" s="238"/>
      <c r="E508" s="238"/>
      <c r="F508" s="238"/>
      <c r="G508" s="238"/>
      <c r="H508" s="238"/>
      <c r="I508" s="238"/>
      <c r="J508" s="238"/>
      <c r="K508" s="308"/>
      <c r="L508" s="238"/>
      <c r="M508" s="238"/>
      <c r="N508" s="238"/>
      <c r="O508" s="238"/>
      <c r="P508" s="238"/>
      <c r="Q508" s="238"/>
      <c r="R508" s="238"/>
      <c r="S508" s="238"/>
      <c r="T508" s="238"/>
      <c r="U508" s="238"/>
      <c r="V508" s="238"/>
      <c r="W508" s="238"/>
      <c r="X508" s="238"/>
      <c r="Y508" s="238"/>
      <c r="Z508" s="238"/>
      <c r="AA508" s="238"/>
      <c r="AB508" s="238"/>
    </row>
    <row r="509" ht="13.5" customHeight="1">
      <c r="A509" s="238"/>
      <c r="B509" s="238"/>
      <c r="C509" s="238"/>
      <c r="D509" s="238"/>
      <c r="E509" s="238"/>
      <c r="F509" s="238"/>
      <c r="G509" s="238"/>
      <c r="H509" s="238"/>
      <c r="I509" s="238"/>
      <c r="J509" s="238"/>
      <c r="K509" s="308"/>
      <c r="L509" s="238"/>
      <c r="M509" s="238"/>
      <c r="N509" s="238"/>
      <c r="O509" s="238"/>
      <c r="P509" s="238"/>
      <c r="Q509" s="238"/>
      <c r="R509" s="238"/>
      <c r="S509" s="238"/>
      <c r="T509" s="238"/>
      <c r="U509" s="238"/>
      <c r="V509" s="238"/>
      <c r="W509" s="238"/>
      <c r="X509" s="238"/>
      <c r="Y509" s="238"/>
      <c r="Z509" s="238"/>
      <c r="AA509" s="238"/>
      <c r="AB509" s="238"/>
    </row>
    <row r="510" ht="13.5" customHeight="1">
      <c r="A510" s="238"/>
      <c r="B510" s="238"/>
      <c r="C510" s="238"/>
      <c r="D510" s="238"/>
      <c r="E510" s="238"/>
      <c r="F510" s="238"/>
      <c r="G510" s="238"/>
      <c r="H510" s="238"/>
      <c r="I510" s="238"/>
      <c r="J510" s="238"/>
      <c r="K510" s="308"/>
      <c r="L510" s="238"/>
      <c r="M510" s="238"/>
      <c r="N510" s="238"/>
      <c r="O510" s="238"/>
      <c r="P510" s="238"/>
      <c r="Q510" s="238"/>
      <c r="R510" s="238"/>
      <c r="S510" s="238"/>
      <c r="T510" s="238"/>
      <c r="U510" s="238"/>
      <c r="V510" s="238"/>
      <c r="W510" s="238"/>
      <c r="X510" s="238"/>
      <c r="Y510" s="238"/>
      <c r="Z510" s="238"/>
      <c r="AA510" s="238"/>
      <c r="AB510" s="238"/>
    </row>
    <row r="511" ht="13.5" customHeight="1">
      <c r="A511" s="238"/>
      <c r="B511" s="238"/>
      <c r="C511" s="238"/>
      <c r="D511" s="238"/>
      <c r="E511" s="238"/>
      <c r="F511" s="238"/>
      <c r="G511" s="238"/>
      <c r="H511" s="238"/>
      <c r="I511" s="238"/>
      <c r="J511" s="238"/>
      <c r="K511" s="308"/>
      <c r="L511" s="238"/>
      <c r="M511" s="238"/>
      <c r="N511" s="238"/>
      <c r="O511" s="238"/>
      <c r="P511" s="238"/>
      <c r="Q511" s="238"/>
      <c r="R511" s="238"/>
      <c r="S511" s="238"/>
      <c r="T511" s="238"/>
      <c r="U511" s="238"/>
      <c r="V511" s="238"/>
      <c r="W511" s="238"/>
      <c r="X511" s="238"/>
      <c r="Y511" s="238"/>
      <c r="Z511" s="238"/>
      <c r="AA511" s="238"/>
      <c r="AB511" s="238"/>
    </row>
    <row r="512" ht="13.5" customHeight="1">
      <c r="A512" s="238"/>
      <c r="B512" s="238"/>
      <c r="C512" s="238"/>
      <c r="D512" s="238"/>
      <c r="E512" s="238"/>
      <c r="F512" s="238"/>
      <c r="G512" s="238"/>
      <c r="H512" s="238"/>
      <c r="I512" s="238"/>
      <c r="J512" s="238"/>
      <c r="K512" s="308"/>
      <c r="L512" s="238"/>
      <c r="M512" s="238"/>
      <c r="N512" s="238"/>
      <c r="O512" s="238"/>
      <c r="P512" s="238"/>
      <c r="Q512" s="238"/>
      <c r="R512" s="238"/>
      <c r="S512" s="238"/>
      <c r="T512" s="238"/>
      <c r="U512" s="238"/>
      <c r="V512" s="238"/>
      <c r="W512" s="238"/>
      <c r="X512" s="238"/>
      <c r="Y512" s="238"/>
      <c r="Z512" s="238"/>
      <c r="AA512" s="238"/>
      <c r="AB512" s="238"/>
    </row>
    <row r="513" ht="13.5" customHeight="1">
      <c r="A513" s="238"/>
      <c r="B513" s="238"/>
      <c r="C513" s="238"/>
      <c r="D513" s="238"/>
      <c r="E513" s="238"/>
      <c r="F513" s="238"/>
      <c r="G513" s="238"/>
      <c r="H513" s="238"/>
      <c r="I513" s="238"/>
      <c r="J513" s="238"/>
      <c r="K513" s="308"/>
      <c r="L513" s="238"/>
      <c r="M513" s="238"/>
      <c r="N513" s="238"/>
      <c r="O513" s="238"/>
      <c r="P513" s="238"/>
      <c r="Q513" s="238"/>
      <c r="R513" s="238"/>
      <c r="S513" s="238"/>
      <c r="T513" s="238"/>
      <c r="U513" s="238"/>
      <c r="V513" s="238"/>
      <c r="W513" s="238"/>
      <c r="X513" s="238"/>
      <c r="Y513" s="238"/>
      <c r="Z513" s="238"/>
      <c r="AA513" s="238"/>
      <c r="AB513" s="238"/>
    </row>
    <row r="514" ht="13.5" customHeight="1">
      <c r="A514" s="238"/>
      <c r="B514" s="238"/>
      <c r="C514" s="238"/>
      <c r="D514" s="238"/>
      <c r="E514" s="238"/>
      <c r="F514" s="238"/>
      <c r="G514" s="238"/>
      <c r="H514" s="238"/>
      <c r="I514" s="238"/>
      <c r="J514" s="238"/>
      <c r="K514" s="308"/>
      <c r="L514" s="238"/>
      <c r="M514" s="238"/>
      <c r="N514" s="238"/>
      <c r="O514" s="238"/>
      <c r="P514" s="238"/>
      <c r="Q514" s="238"/>
      <c r="R514" s="238"/>
      <c r="S514" s="238"/>
      <c r="T514" s="238"/>
      <c r="U514" s="238"/>
      <c r="V514" s="238"/>
      <c r="W514" s="238"/>
      <c r="X514" s="238"/>
      <c r="Y514" s="238"/>
      <c r="Z514" s="238"/>
      <c r="AA514" s="238"/>
      <c r="AB514" s="238"/>
    </row>
    <row r="515" ht="13.5" customHeight="1">
      <c r="A515" s="238"/>
      <c r="B515" s="238"/>
      <c r="C515" s="238"/>
      <c r="D515" s="238"/>
      <c r="E515" s="238"/>
      <c r="F515" s="238"/>
      <c r="G515" s="238"/>
      <c r="H515" s="238"/>
      <c r="I515" s="238"/>
      <c r="J515" s="238"/>
      <c r="K515" s="308"/>
      <c r="L515" s="238"/>
      <c r="M515" s="238"/>
      <c r="N515" s="238"/>
      <c r="O515" s="238"/>
      <c r="P515" s="238"/>
      <c r="Q515" s="238"/>
      <c r="R515" s="238"/>
      <c r="S515" s="238"/>
      <c r="T515" s="238"/>
      <c r="U515" s="238"/>
      <c r="V515" s="238"/>
      <c r="W515" s="238"/>
      <c r="X515" s="238"/>
      <c r="Y515" s="238"/>
      <c r="Z515" s="238"/>
      <c r="AA515" s="238"/>
      <c r="AB515" s="238"/>
    </row>
    <row r="516" ht="13.5" customHeight="1">
      <c r="A516" s="238"/>
      <c r="B516" s="238"/>
      <c r="C516" s="238"/>
      <c r="D516" s="238"/>
      <c r="E516" s="238"/>
      <c r="F516" s="238"/>
      <c r="G516" s="238"/>
      <c r="H516" s="238"/>
      <c r="I516" s="238"/>
      <c r="J516" s="238"/>
      <c r="K516" s="308"/>
      <c r="L516" s="238"/>
      <c r="M516" s="238"/>
      <c r="N516" s="238"/>
      <c r="O516" s="238"/>
      <c r="P516" s="238"/>
      <c r="Q516" s="238"/>
      <c r="R516" s="238"/>
      <c r="S516" s="238"/>
      <c r="T516" s="238"/>
      <c r="U516" s="238"/>
      <c r="V516" s="238"/>
      <c r="W516" s="238"/>
      <c r="X516" s="238"/>
      <c r="Y516" s="238"/>
      <c r="Z516" s="238"/>
      <c r="AA516" s="238"/>
      <c r="AB516" s="238"/>
    </row>
    <row r="517" ht="13.5" customHeight="1">
      <c r="A517" s="238"/>
      <c r="B517" s="238"/>
      <c r="C517" s="238"/>
      <c r="D517" s="238"/>
      <c r="E517" s="238"/>
      <c r="F517" s="238"/>
      <c r="G517" s="238"/>
      <c r="H517" s="238"/>
      <c r="I517" s="238"/>
      <c r="J517" s="238"/>
      <c r="K517" s="308"/>
      <c r="L517" s="238"/>
      <c r="M517" s="238"/>
      <c r="N517" s="238"/>
      <c r="O517" s="238"/>
      <c r="P517" s="238"/>
      <c r="Q517" s="238"/>
      <c r="R517" s="238"/>
      <c r="S517" s="238"/>
      <c r="T517" s="238"/>
      <c r="U517" s="238"/>
      <c r="V517" s="238"/>
      <c r="W517" s="238"/>
      <c r="X517" s="238"/>
      <c r="Y517" s="238"/>
      <c r="Z517" s="238"/>
      <c r="AA517" s="238"/>
      <c r="AB517" s="238"/>
    </row>
    <row r="518" ht="13.5" customHeight="1">
      <c r="A518" s="238"/>
      <c r="B518" s="238"/>
      <c r="C518" s="238"/>
      <c r="D518" s="238"/>
      <c r="E518" s="238"/>
      <c r="F518" s="238"/>
      <c r="G518" s="238"/>
      <c r="H518" s="238"/>
      <c r="I518" s="238"/>
      <c r="J518" s="238"/>
      <c r="K518" s="308"/>
      <c r="L518" s="238"/>
      <c r="M518" s="238"/>
      <c r="N518" s="238"/>
      <c r="O518" s="238"/>
      <c r="P518" s="238"/>
      <c r="Q518" s="238"/>
      <c r="R518" s="238"/>
      <c r="S518" s="238"/>
      <c r="T518" s="238"/>
      <c r="U518" s="238"/>
      <c r="V518" s="238"/>
      <c r="W518" s="238"/>
      <c r="X518" s="238"/>
      <c r="Y518" s="238"/>
      <c r="Z518" s="238"/>
      <c r="AA518" s="238"/>
      <c r="AB518" s="238"/>
    </row>
    <row r="519" ht="13.5" customHeight="1">
      <c r="A519" s="238"/>
      <c r="B519" s="238"/>
      <c r="C519" s="238"/>
      <c r="D519" s="238"/>
      <c r="E519" s="238"/>
      <c r="F519" s="238"/>
      <c r="G519" s="238"/>
      <c r="H519" s="238"/>
      <c r="I519" s="238"/>
      <c r="J519" s="238"/>
      <c r="K519" s="308"/>
      <c r="L519" s="238"/>
      <c r="M519" s="238"/>
      <c r="N519" s="238"/>
      <c r="O519" s="238"/>
      <c r="P519" s="238"/>
      <c r="Q519" s="238"/>
      <c r="R519" s="238"/>
      <c r="S519" s="238"/>
      <c r="T519" s="238"/>
      <c r="U519" s="238"/>
      <c r="V519" s="238"/>
      <c r="W519" s="238"/>
      <c r="X519" s="238"/>
      <c r="Y519" s="238"/>
      <c r="Z519" s="238"/>
      <c r="AA519" s="238"/>
      <c r="AB519" s="238"/>
    </row>
    <row r="520" ht="13.5" customHeight="1">
      <c r="A520" s="238"/>
      <c r="B520" s="238"/>
      <c r="C520" s="238"/>
      <c r="D520" s="238"/>
      <c r="E520" s="238"/>
      <c r="F520" s="238"/>
      <c r="G520" s="238"/>
      <c r="H520" s="238"/>
      <c r="I520" s="238"/>
      <c r="J520" s="238"/>
      <c r="K520" s="308"/>
      <c r="L520" s="238"/>
      <c r="M520" s="238"/>
      <c r="N520" s="238"/>
      <c r="O520" s="238"/>
      <c r="P520" s="238"/>
      <c r="Q520" s="238"/>
      <c r="R520" s="238"/>
      <c r="S520" s="238"/>
      <c r="T520" s="238"/>
      <c r="U520" s="238"/>
      <c r="V520" s="238"/>
      <c r="W520" s="238"/>
      <c r="X520" s="238"/>
      <c r="Y520" s="238"/>
      <c r="Z520" s="238"/>
      <c r="AA520" s="238"/>
      <c r="AB520" s="238"/>
    </row>
    <row r="521" ht="13.5" customHeight="1">
      <c r="A521" s="238"/>
      <c r="B521" s="238"/>
      <c r="C521" s="238"/>
      <c r="D521" s="238"/>
      <c r="E521" s="238"/>
      <c r="F521" s="238"/>
      <c r="G521" s="238"/>
      <c r="H521" s="238"/>
      <c r="I521" s="238"/>
      <c r="J521" s="238"/>
      <c r="K521" s="308"/>
      <c r="L521" s="238"/>
      <c r="M521" s="238"/>
      <c r="N521" s="238"/>
      <c r="O521" s="238"/>
      <c r="P521" s="238"/>
      <c r="Q521" s="238"/>
      <c r="R521" s="238"/>
      <c r="S521" s="238"/>
      <c r="T521" s="238"/>
      <c r="U521" s="238"/>
      <c r="V521" s="238"/>
      <c r="W521" s="238"/>
      <c r="X521" s="238"/>
      <c r="Y521" s="238"/>
      <c r="Z521" s="238"/>
      <c r="AA521" s="238"/>
      <c r="AB521" s="238"/>
    </row>
    <row r="522" ht="13.5" customHeight="1">
      <c r="A522" s="238"/>
      <c r="B522" s="238"/>
      <c r="C522" s="238"/>
      <c r="D522" s="238"/>
      <c r="E522" s="238"/>
      <c r="F522" s="238"/>
      <c r="G522" s="238"/>
      <c r="H522" s="238"/>
      <c r="I522" s="238"/>
      <c r="J522" s="238"/>
      <c r="K522" s="308"/>
      <c r="L522" s="238"/>
      <c r="M522" s="238"/>
      <c r="N522" s="238"/>
      <c r="O522" s="238"/>
      <c r="P522" s="238"/>
      <c r="Q522" s="238"/>
      <c r="R522" s="238"/>
      <c r="S522" s="238"/>
      <c r="T522" s="238"/>
      <c r="U522" s="238"/>
      <c r="V522" s="238"/>
      <c r="W522" s="238"/>
      <c r="X522" s="238"/>
      <c r="Y522" s="238"/>
      <c r="Z522" s="238"/>
      <c r="AA522" s="238"/>
      <c r="AB522" s="238"/>
    </row>
    <row r="523" ht="13.5" customHeight="1">
      <c r="A523" s="238"/>
      <c r="B523" s="238"/>
      <c r="C523" s="238"/>
      <c r="D523" s="238"/>
      <c r="E523" s="238"/>
      <c r="F523" s="238"/>
      <c r="G523" s="238"/>
      <c r="H523" s="238"/>
      <c r="I523" s="238"/>
      <c r="J523" s="238"/>
      <c r="K523" s="308"/>
      <c r="L523" s="238"/>
      <c r="M523" s="238"/>
      <c r="N523" s="238"/>
      <c r="O523" s="238"/>
      <c r="P523" s="238"/>
      <c r="Q523" s="238"/>
      <c r="R523" s="238"/>
      <c r="S523" s="238"/>
      <c r="T523" s="238"/>
      <c r="U523" s="238"/>
      <c r="V523" s="238"/>
      <c r="W523" s="238"/>
      <c r="X523" s="238"/>
      <c r="Y523" s="238"/>
      <c r="Z523" s="238"/>
      <c r="AA523" s="238"/>
      <c r="AB523" s="238"/>
    </row>
    <row r="524" ht="13.5" customHeight="1">
      <c r="A524" s="238"/>
      <c r="B524" s="238"/>
      <c r="C524" s="238"/>
      <c r="D524" s="238"/>
      <c r="E524" s="238"/>
      <c r="F524" s="238"/>
      <c r="G524" s="238"/>
      <c r="H524" s="238"/>
      <c r="I524" s="238"/>
      <c r="J524" s="238"/>
      <c r="K524" s="308"/>
      <c r="L524" s="238"/>
      <c r="M524" s="238"/>
      <c r="N524" s="238"/>
      <c r="O524" s="238"/>
      <c r="P524" s="238"/>
      <c r="Q524" s="238"/>
      <c r="R524" s="238"/>
      <c r="S524" s="238"/>
      <c r="T524" s="238"/>
      <c r="U524" s="238"/>
      <c r="V524" s="238"/>
      <c r="W524" s="238"/>
      <c r="X524" s="238"/>
      <c r="Y524" s="238"/>
      <c r="Z524" s="238"/>
      <c r="AA524" s="238"/>
      <c r="AB524" s="238"/>
    </row>
    <row r="525" ht="13.5" customHeight="1">
      <c r="A525" s="238"/>
      <c r="B525" s="238"/>
      <c r="C525" s="238"/>
      <c r="D525" s="238"/>
      <c r="E525" s="238"/>
      <c r="F525" s="238"/>
      <c r="G525" s="238"/>
      <c r="H525" s="238"/>
      <c r="I525" s="238"/>
      <c r="J525" s="238"/>
      <c r="K525" s="308"/>
      <c r="L525" s="238"/>
      <c r="M525" s="238"/>
      <c r="N525" s="238"/>
      <c r="O525" s="238"/>
      <c r="P525" s="238"/>
      <c r="Q525" s="238"/>
      <c r="R525" s="238"/>
      <c r="S525" s="238"/>
      <c r="T525" s="238"/>
      <c r="U525" s="238"/>
      <c r="V525" s="238"/>
      <c r="W525" s="238"/>
      <c r="X525" s="238"/>
      <c r="Y525" s="238"/>
      <c r="Z525" s="238"/>
      <c r="AA525" s="238"/>
      <c r="AB525" s="238"/>
    </row>
    <row r="526" ht="13.5" customHeight="1">
      <c r="A526" s="238"/>
      <c r="B526" s="238"/>
      <c r="C526" s="238"/>
      <c r="D526" s="238"/>
      <c r="E526" s="238"/>
      <c r="F526" s="238"/>
      <c r="G526" s="238"/>
      <c r="H526" s="238"/>
      <c r="I526" s="238"/>
      <c r="J526" s="238"/>
      <c r="K526" s="308"/>
      <c r="L526" s="238"/>
      <c r="M526" s="238"/>
      <c r="N526" s="238"/>
      <c r="O526" s="238"/>
      <c r="P526" s="238"/>
      <c r="Q526" s="238"/>
      <c r="R526" s="238"/>
      <c r="S526" s="238"/>
      <c r="T526" s="238"/>
      <c r="U526" s="238"/>
      <c r="V526" s="238"/>
      <c r="W526" s="238"/>
      <c r="X526" s="238"/>
      <c r="Y526" s="238"/>
      <c r="Z526" s="238"/>
      <c r="AA526" s="238"/>
      <c r="AB526" s="238"/>
    </row>
    <row r="527" ht="13.5" customHeight="1">
      <c r="A527" s="238"/>
      <c r="B527" s="238"/>
      <c r="C527" s="238"/>
      <c r="D527" s="238"/>
      <c r="E527" s="238"/>
      <c r="F527" s="238"/>
      <c r="G527" s="238"/>
      <c r="H527" s="238"/>
      <c r="I527" s="238"/>
      <c r="J527" s="238"/>
      <c r="K527" s="308"/>
      <c r="L527" s="238"/>
      <c r="M527" s="238"/>
      <c r="N527" s="238"/>
      <c r="O527" s="238"/>
      <c r="P527" s="238"/>
      <c r="Q527" s="238"/>
      <c r="R527" s="238"/>
      <c r="S527" s="238"/>
      <c r="T527" s="238"/>
      <c r="U527" s="238"/>
      <c r="V527" s="238"/>
      <c r="W527" s="238"/>
      <c r="X527" s="238"/>
      <c r="Y527" s="238"/>
      <c r="Z527" s="238"/>
      <c r="AA527" s="238"/>
      <c r="AB527" s="238"/>
    </row>
    <row r="528" ht="13.5" customHeight="1">
      <c r="A528" s="238"/>
      <c r="B528" s="238"/>
      <c r="C528" s="238"/>
      <c r="D528" s="238"/>
      <c r="E528" s="238"/>
      <c r="F528" s="238"/>
      <c r="G528" s="238"/>
      <c r="H528" s="238"/>
      <c r="I528" s="238"/>
      <c r="J528" s="238"/>
      <c r="K528" s="308"/>
      <c r="L528" s="238"/>
      <c r="M528" s="238"/>
      <c r="N528" s="238"/>
      <c r="O528" s="238"/>
      <c r="P528" s="238"/>
      <c r="Q528" s="238"/>
      <c r="R528" s="238"/>
      <c r="S528" s="238"/>
      <c r="T528" s="238"/>
      <c r="U528" s="238"/>
      <c r="V528" s="238"/>
      <c r="W528" s="238"/>
      <c r="X528" s="238"/>
      <c r="Y528" s="238"/>
      <c r="Z528" s="238"/>
      <c r="AA528" s="238"/>
      <c r="AB528" s="238"/>
    </row>
    <row r="529" ht="13.5" customHeight="1">
      <c r="A529" s="238"/>
      <c r="B529" s="238"/>
      <c r="C529" s="238"/>
      <c r="D529" s="238"/>
      <c r="E529" s="238"/>
      <c r="F529" s="238"/>
      <c r="G529" s="238"/>
      <c r="H529" s="238"/>
      <c r="I529" s="238"/>
      <c r="J529" s="238"/>
      <c r="K529" s="308"/>
      <c r="L529" s="238"/>
      <c r="M529" s="238"/>
      <c r="N529" s="238"/>
      <c r="O529" s="238"/>
      <c r="P529" s="238"/>
      <c r="Q529" s="238"/>
      <c r="R529" s="238"/>
      <c r="S529" s="238"/>
      <c r="T529" s="238"/>
      <c r="U529" s="238"/>
      <c r="V529" s="238"/>
      <c r="W529" s="238"/>
      <c r="X529" s="238"/>
      <c r="Y529" s="238"/>
      <c r="Z529" s="238"/>
      <c r="AA529" s="238"/>
      <c r="AB529" s="238"/>
    </row>
    <row r="530" ht="13.5" customHeight="1">
      <c r="A530" s="238"/>
      <c r="B530" s="238"/>
      <c r="C530" s="238"/>
      <c r="D530" s="238"/>
      <c r="E530" s="238"/>
      <c r="F530" s="238"/>
      <c r="G530" s="238"/>
      <c r="H530" s="238"/>
      <c r="I530" s="238"/>
      <c r="J530" s="238"/>
      <c r="K530" s="308"/>
      <c r="L530" s="238"/>
      <c r="M530" s="238"/>
      <c r="N530" s="238"/>
      <c r="O530" s="238"/>
      <c r="P530" s="238"/>
      <c r="Q530" s="238"/>
      <c r="R530" s="238"/>
      <c r="S530" s="238"/>
      <c r="T530" s="238"/>
      <c r="U530" s="238"/>
      <c r="V530" s="238"/>
      <c r="W530" s="238"/>
      <c r="X530" s="238"/>
      <c r="Y530" s="238"/>
      <c r="Z530" s="238"/>
      <c r="AA530" s="238"/>
      <c r="AB530" s="238"/>
    </row>
    <row r="531" ht="13.5" customHeight="1">
      <c r="A531" s="238"/>
      <c r="B531" s="238"/>
      <c r="C531" s="238"/>
      <c r="D531" s="238"/>
      <c r="E531" s="238"/>
      <c r="F531" s="238"/>
      <c r="G531" s="238"/>
      <c r="H531" s="238"/>
      <c r="I531" s="238"/>
      <c r="J531" s="238"/>
      <c r="K531" s="308"/>
      <c r="L531" s="238"/>
      <c r="M531" s="238"/>
      <c r="N531" s="238"/>
      <c r="O531" s="238"/>
      <c r="P531" s="238"/>
      <c r="Q531" s="238"/>
      <c r="R531" s="238"/>
      <c r="S531" s="238"/>
      <c r="T531" s="238"/>
      <c r="U531" s="238"/>
      <c r="V531" s="238"/>
      <c r="W531" s="238"/>
      <c r="X531" s="238"/>
      <c r="Y531" s="238"/>
      <c r="Z531" s="238"/>
      <c r="AA531" s="238"/>
      <c r="AB531" s="238"/>
    </row>
    <row r="532" ht="13.5" customHeight="1">
      <c r="A532" s="238"/>
      <c r="B532" s="238"/>
      <c r="C532" s="238"/>
      <c r="D532" s="238"/>
      <c r="E532" s="238"/>
      <c r="F532" s="238"/>
      <c r="G532" s="238"/>
      <c r="H532" s="238"/>
      <c r="I532" s="238"/>
      <c r="J532" s="238"/>
      <c r="K532" s="308"/>
      <c r="L532" s="238"/>
      <c r="M532" s="238"/>
      <c r="N532" s="238"/>
      <c r="O532" s="238"/>
      <c r="P532" s="238"/>
      <c r="Q532" s="238"/>
      <c r="R532" s="238"/>
      <c r="S532" s="238"/>
      <c r="T532" s="238"/>
      <c r="U532" s="238"/>
      <c r="V532" s="238"/>
      <c r="W532" s="238"/>
      <c r="X532" s="238"/>
      <c r="Y532" s="238"/>
      <c r="Z532" s="238"/>
      <c r="AA532" s="238"/>
      <c r="AB532" s="238"/>
    </row>
    <row r="533" ht="13.5" customHeight="1">
      <c r="A533" s="238"/>
      <c r="B533" s="238"/>
      <c r="C533" s="238"/>
      <c r="D533" s="238"/>
      <c r="E533" s="238"/>
      <c r="F533" s="238"/>
      <c r="G533" s="238"/>
      <c r="H533" s="238"/>
      <c r="I533" s="238"/>
      <c r="J533" s="238"/>
      <c r="K533" s="308"/>
      <c r="L533" s="238"/>
      <c r="M533" s="238"/>
      <c r="N533" s="238"/>
      <c r="O533" s="238"/>
      <c r="P533" s="238"/>
      <c r="Q533" s="238"/>
      <c r="R533" s="238"/>
      <c r="S533" s="238"/>
      <c r="T533" s="238"/>
      <c r="U533" s="238"/>
      <c r="V533" s="238"/>
      <c r="W533" s="238"/>
      <c r="X533" s="238"/>
      <c r="Y533" s="238"/>
      <c r="Z533" s="238"/>
      <c r="AA533" s="238"/>
      <c r="AB533" s="238"/>
    </row>
    <row r="534" ht="13.5" customHeight="1">
      <c r="A534" s="238"/>
      <c r="B534" s="238"/>
      <c r="C534" s="238"/>
      <c r="D534" s="238"/>
      <c r="E534" s="238"/>
      <c r="F534" s="238"/>
      <c r="G534" s="238"/>
      <c r="H534" s="238"/>
      <c r="I534" s="238"/>
      <c r="J534" s="238"/>
      <c r="K534" s="308"/>
      <c r="L534" s="238"/>
      <c r="M534" s="238"/>
      <c r="N534" s="238"/>
      <c r="O534" s="238"/>
      <c r="P534" s="238"/>
      <c r="Q534" s="238"/>
      <c r="R534" s="238"/>
      <c r="S534" s="238"/>
      <c r="T534" s="238"/>
      <c r="U534" s="238"/>
      <c r="V534" s="238"/>
      <c r="W534" s="238"/>
      <c r="X534" s="238"/>
      <c r="Y534" s="238"/>
      <c r="Z534" s="238"/>
      <c r="AA534" s="238"/>
      <c r="AB534" s="238"/>
    </row>
    <row r="535" ht="13.5" customHeight="1">
      <c r="A535" s="238"/>
      <c r="B535" s="238"/>
      <c r="C535" s="238"/>
      <c r="D535" s="238"/>
      <c r="E535" s="238"/>
      <c r="F535" s="238"/>
      <c r="G535" s="238"/>
      <c r="H535" s="238"/>
      <c r="I535" s="238"/>
      <c r="J535" s="238"/>
      <c r="K535" s="308"/>
      <c r="L535" s="238"/>
      <c r="M535" s="238"/>
      <c r="N535" s="238"/>
      <c r="O535" s="238"/>
      <c r="P535" s="238"/>
      <c r="Q535" s="238"/>
      <c r="R535" s="238"/>
      <c r="S535" s="238"/>
      <c r="T535" s="238"/>
      <c r="U535" s="238"/>
      <c r="V535" s="238"/>
      <c r="W535" s="238"/>
      <c r="X535" s="238"/>
      <c r="Y535" s="238"/>
      <c r="Z535" s="238"/>
      <c r="AA535" s="238"/>
      <c r="AB535" s="238"/>
    </row>
    <row r="536" ht="13.5" customHeight="1">
      <c r="A536" s="238"/>
      <c r="B536" s="238"/>
      <c r="C536" s="238"/>
      <c r="D536" s="238"/>
      <c r="E536" s="238"/>
      <c r="F536" s="238"/>
      <c r="G536" s="238"/>
      <c r="H536" s="238"/>
      <c r="I536" s="238"/>
      <c r="J536" s="238"/>
      <c r="K536" s="308"/>
      <c r="L536" s="238"/>
      <c r="M536" s="238"/>
      <c r="N536" s="238"/>
      <c r="O536" s="238"/>
      <c r="P536" s="238"/>
      <c r="Q536" s="238"/>
      <c r="R536" s="238"/>
      <c r="S536" s="238"/>
      <c r="T536" s="238"/>
      <c r="U536" s="238"/>
      <c r="V536" s="238"/>
      <c r="W536" s="238"/>
      <c r="X536" s="238"/>
      <c r="Y536" s="238"/>
      <c r="Z536" s="238"/>
      <c r="AA536" s="238"/>
      <c r="AB536" s="238"/>
    </row>
    <row r="537" ht="13.5" customHeight="1">
      <c r="A537" s="238"/>
      <c r="B537" s="238"/>
      <c r="C537" s="238"/>
      <c r="D537" s="238"/>
      <c r="E537" s="238"/>
      <c r="F537" s="238"/>
      <c r="G537" s="238"/>
      <c r="H537" s="238"/>
      <c r="I537" s="238"/>
      <c r="J537" s="238"/>
      <c r="K537" s="308"/>
      <c r="L537" s="238"/>
      <c r="M537" s="238"/>
      <c r="N537" s="238"/>
      <c r="O537" s="238"/>
      <c r="P537" s="238"/>
      <c r="Q537" s="238"/>
      <c r="R537" s="238"/>
      <c r="S537" s="238"/>
      <c r="T537" s="238"/>
      <c r="U537" s="238"/>
      <c r="V537" s="238"/>
      <c r="W537" s="238"/>
      <c r="X537" s="238"/>
      <c r="Y537" s="238"/>
      <c r="Z537" s="238"/>
      <c r="AA537" s="238"/>
      <c r="AB537" s="238"/>
    </row>
    <row r="538" ht="13.5" customHeight="1">
      <c r="A538" s="238"/>
      <c r="B538" s="238"/>
      <c r="C538" s="238"/>
      <c r="D538" s="238"/>
      <c r="E538" s="238"/>
      <c r="F538" s="238"/>
      <c r="G538" s="238"/>
      <c r="H538" s="238"/>
      <c r="I538" s="238"/>
      <c r="J538" s="238"/>
      <c r="K538" s="308"/>
      <c r="L538" s="238"/>
      <c r="M538" s="238"/>
      <c r="N538" s="238"/>
      <c r="O538" s="238"/>
      <c r="P538" s="238"/>
      <c r="Q538" s="238"/>
      <c r="R538" s="238"/>
      <c r="S538" s="238"/>
      <c r="T538" s="238"/>
      <c r="U538" s="238"/>
      <c r="V538" s="238"/>
      <c r="W538" s="238"/>
      <c r="X538" s="238"/>
      <c r="Y538" s="238"/>
      <c r="Z538" s="238"/>
      <c r="AA538" s="238"/>
      <c r="AB538" s="238"/>
    </row>
    <row r="539" ht="13.5" customHeight="1">
      <c r="A539" s="238"/>
      <c r="B539" s="238"/>
      <c r="C539" s="238"/>
      <c r="D539" s="238"/>
      <c r="E539" s="238"/>
      <c r="F539" s="238"/>
      <c r="G539" s="238"/>
      <c r="H539" s="238"/>
      <c r="I539" s="238"/>
      <c r="J539" s="238"/>
      <c r="K539" s="308"/>
      <c r="L539" s="238"/>
      <c r="M539" s="238"/>
      <c r="N539" s="238"/>
      <c r="O539" s="238"/>
      <c r="P539" s="238"/>
      <c r="Q539" s="238"/>
      <c r="R539" s="238"/>
      <c r="S539" s="238"/>
      <c r="T539" s="238"/>
      <c r="U539" s="238"/>
      <c r="V539" s="238"/>
      <c r="W539" s="238"/>
      <c r="X539" s="238"/>
      <c r="Y539" s="238"/>
      <c r="Z539" s="238"/>
      <c r="AA539" s="238"/>
      <c r="AB539" s="238"/>
    </row>
    <row r="540" ht="13.5" customHeight="1">
      <c r="A540" s="238"/>
      <c r="B540" s="238"/>
      <c r="C540" s="238"/>
      <c r="D540" s="238"/>
      <c r="E540" s="238"/>
      <c r="F540" s="238"/>
      <c r="G540" s="238"/>
      <c r="H540" s="238"/>
      <c r="I540" s="238"/>
      <c r="J540" s="238"/>
      <c r="K540" s="308"/>
      <c r="L540" s="238"/>
      <c r="M540" s="238"/>
      <c r="N540" s="238"/>
      <c r="O540" s="238"/>
      <c r="P540" s="238"/>
      <c r="Q540" s="238"/>
      <c r="R540" s="238"/>
      <c r="S540" s="238"/>
      <c r="T540" s="238"/>
      <c r="U540" s="238"/>
      <c r="V540" s="238"/>
      <c r="W540" s="238"/>
      <c r="X540" s="238"/>
      <c r="Y540" s="238"/>
      <c r="Z540" s="238"/>
      <c r="AA540" s="238"/>
      <c r="AB540" s="238"/>
    </row>
    <row r="541" ht="13.5" customHeight="1">
      <c r="A541" s="238"/>
      <c r="B541" s="238"/>
      <c r="C541" s="238"/>
      <c r="D541" s="238"/>
      <c r="E541" s="238"/>
      <c r="F541" s="238"/>
      <c r="G541" s="238"/>
      <c r="H541" s="238"/>
      <c r="I541" s="238"/>
      <c r="J541" s="238"/>
      <c r="K541" s="308"/>
      <c r="L541" s="238"/>
      <c r="M541" s="238"/>
      <c r="N541" s="238"/>
      <c r="O541" s="238"/>
      <c r="P541" s="238"/>
      <c r="Q541" s="238"/>
      <c r="R541" s="238"/>
      <c r="S541" s="238"/>
      <c r="T541" s="238"/>
      <c r="U541" s="238"/>
      <c r="V541" s="238"/>
      <c r="W541" s="238"/>
      <c r="X541" s="238"/>
      <c r="Y541" s="238"/>
      <c r="Z541" s="238"/>
      <c r="AA541" s="238"/>
      <c r="AB541" s="238"/>
    </row>
    <row r="542" ht="13.5" customHeight="1">
      <c r="A542" s="238"/>
      <c r="B542" s="238"/>
      <c r="C542" s="238"/>
      <c r="D542" s="238"/>
      <c r="E542" s="238"/>
      <c r="F542" s="238"/>
      <c r="G542" s="238"/>
      <c r="H542" s="238"/>
      <c r="I542" s="238"/>
      <c r="J542" s="238"/>
      <c r="K542" s="308"/>
      <c r="L542" s="238"/>
      <c r="M542" s="238"/>
      <c r="N542" s="238"/>
      <c r="O542" s="238"/>
      <c r="P542" s="238"/>
      <c r="Q542" s="238"/>
      <c r="R542" s="238"/>
      <c r="S542" s="238"/>
      <c r="T542" s="238"/>
      <c r="U542" s="238"/>
      <c r="V542" s="238"/>
      <c r="W542" s="238"/>
      <c r="X542" s="238"/>
      <c r="Y542" s="238"/>
      <c r="Z542" s="238"/>
      <c r="AA542" s="238"/>
      <c r="AB542" s="238"/>
    </row>
    <row r="543" ht="13.5" customHeight="1">
      <c r="A543" s="238"/>
      <c r="B543" s="238"/>
      <c r="C543" s="238"/>
      <c r="D543" s="238"/>
      <c r="E543" s="238"/>
      <c r="F543" s="238"/>
      <c r="G543" s="238"/>
      <c r="H543" s="238"/>
      <c r="I543" s="238"/>
      <c r="J543" s="238"/>
      <c r="K543" s="308"/>
      <c r="L543" s="238"/>
      <c r="M543" s="238"/>
      <c r="N543" s="238"/>
      <c r="O543" s="238"/>
      <c r="P543" s="238"/>
      <c r="Q543" s="238"/>
      <c r="R543" s="238"/>
      <c r="S543" s="238"/>
      <c r="T543" s="238"/>
      <c r="U543" s="238"/>
      <c r="V543" s="238"/>
      <c r="W543" s="238"/>
      <c r="X543" s="238"/>
      <c r="Y543" s="238"/>
      <c r="Z543" s="238"/>
      <c r="AA543" s="238"/>
      <c r="AB543" s="238"/>
    </row>
    <row r="544" ht="13.5" customHeight="1">
      <c r="A544" s="238"/>
      <c r="B544" s="238"/>
      <c r="C544" s="238"/>
      <c r="D544" s="238"/>
      <c r="E544" s="238"/>
      <c r="F544" s="238"/>
      <c r="G544" s="238"/>
      <c r="H544" s="238"/>
      <c r="I544" s="238"/>
      <c r="J544" s="238"/>
      <c r="K544" s="308"/>
      <c r="L544" s="238"/>
      <c r="M544" s="238"/>
      <c r="N544" s="238"/>
      <c r="O544" s="238"/>
      <c r="P544" s="238"/>
      <c r="Q544" s="238"/>
      <c r="R544" s="238"/>
      <c r="S544" s="238"/>
      <c r="T544" s="238"/>
      <c r="U544" s="238"/>
      <c r="V544" s="238"/>
      <c r="W544" s="238"/>
      <c r="X544" s="238"/>
      <c r="Y544" s="238"/>
      <c r="Z544" s="238"/>
      <c r="AA544" s="238"/>
      <c r="AB544" s="238"/>
    </row>
    <row r="545" ht="13.5" customHeight="1">
      <c r="A545" s="238"/>
      <c r="B545" s="238"/>
      <c r="C545" s="238"/>
      <c r="D545" s="238"/>
      <c r="E545" s="238"/>
      <c r="F545" s="238"/>
      <c r="G545" s="238"/>
      <c r="H545" s="238"/>
      <c r="I545" s="238"/>
      <c r="J545" s="238"/>
      <c r="K545" s="308"/>
      <c r="L545" s="238"/>
      <c r="M545" s="238"/>
      <c r="N545" s="238"/>
      <c r="O545" s="238"/>
      <c r="P545" s="238"/>
      <c r="Q545" s="238"/>
      <c r="R545" s="238"/>
      <c r="S545" s="238"/>
      <c r="T545" s="238"/>
      <c r="U545" s="238"/>
      <c r="V545" s="238"/>
      <c r="W545" s="238"/>
      <c r="X545" s="238"/>
      <c r="Y545" s="238"/>
      <c r="Z545" s="238"/>
      <c r="AA545" s="238"/>
      <c r="AB545" s="238"/>
    </row>
    <row r="546" ht="13.5" customHeight="1">
      <c r="A546" s="238"/>
      <c r="B546" s="238"/>
      <c r="C546" s="238"/>
      <c r="D546" s="238"/>
      <c r="E546" s="238"/>
      <c r="F546" s="238"/>
      <c r="G546" s="238"/>
      <c r="H546" s="238"/>
      <c r="I546" s="238"/>
      <c r="J546" s="238"/>
      <c r="K546" s="308"/>
      <c r="L546" s="238"/>
      <c r="M546" s="238"/>
      <c r="N546" s="238"/>
      <c r="O546" s="238"/>
      <c r="P546" s="238"/>
      <c r="Q546" s="238"/>
      <c r="R546" s="238"/>
      <c r="S546" s="238"/>
      <c r="T546" s="238"/>
      <c r="U546" s="238"/>
      <c r="V546" s="238"/>
      <c r="W546" s="238"/>
      <c r="X546" s="238"/>
      <c r="Y546" s="238"/>
      <c r="Z546" s="238"/>
      <c r="AA546" s="238"/>
      <c r="AB546" s="238"/>
    </row>
    <row r="547" ht="13.5" customHeight="1">
      <c r="A547" s="238"/>
      <c r="B547" s="238"/>
      <c r="C547" s="238"/>
      <c r="D547" s="238"/>
      <c r="E547" s="238"/>
      <c r="F547" s="238"/>
      <c r="G547" s="238"/>
      <c r="H547" s="238"/>
      <c r="I547" s="238"/>
      <c r="J547" s="238"/>
      <c r="K547" s="308"/>
      <c r="L547" s="238"/>
      <c r="M547" s="238"/>
      <c r="N547" s="238"/>
      <c r="O547" s="238"/>
      <c r="P547" s="238"/>
      <c r="Q547" s="238"/>
      <c r="R547" s="238"/>
      <c r="S547" s="238"/>
      <c r="T547" s="238"/>
      <c r="U547" s="238"/>
      <c r="V547" s="238"/>
      <c r="W547" s="238"/>
      <c r="X547" s="238"/>
      <c r="Y547" s="238"/>
      <c r="Z547" s="238"/>
      <c r="AA547" s="238"/>
      <c r="AB547" s="238"/>
    </row>
    <row r="548" ht="13.5" customHeight="1">
      <c r="A548" s="238"/>
      <c r="B548" s="238"/>
      <c r="C548" s="238"/>
      <c r="D548" s="238"/>
      <c r="E548" s="238"/>
      <c r="F548" s="238"/>
      <c r="G548" s="238"/>
      <c r="H548" s="238"/>
      <c r="I548" s="238"/>
      <c r="J548" s="238"/>
      <c r="K548" s="308"/>
      <c r="L548" s="238"/>
      <c r="M548" s="238"/>
      <c r="N548" s="238"/>
      <c r="O548" s="238"/>
      <c r="P548" s="238"/>
      <c r="Q548" s="238"/>
      <c r="R548" s="238"/>
      <c r="S548" s="238"/>
      <c r="T548" s="238"/>
      <c r="U548" s="238"/>
      <c r="V548" s="238"/>
      <c r="W548" s="238"/>
      <c r="X548" s="238"/>
      <c r="Y548" s="238"/>
      <c r="Z548" s="238"/>
      <c r="AA548" s="238"/>
      <c r="AB548" s="238"/>
    </row>
    <row r="549" ht="13.5" customHeight="1">
      <c r="A549" s="238"/>
      <c r="B549" s="238"/>
      <c r="C549" s="238"/>
      <c r="D549" s="238"/>
      <c r="E549" s="238"/>
      <c r="F549" s="238"/>
      <c r="G549" s="238"/>
      <c r="H549" s="238"/>
      <c r="I549" s="238"/>
      <c r="J549" s="238"/>
      <c r="K549" s="308"/>
      <c r="L549" s="238"/>
      <c r="M549" s="238"/>
      <c r="N549" s="238"/>
      <c r="O549" s="238"/>
      <c r="P549" s="238"/>
      <c r="Q549" s="238"/>
      <c r="R549" s="238"/>
      <c r="S549" s="238"/>
      <c r="T549" s="238"/>
      <c r="U549" s="238"/>
      <c r="V549" s="238"/>
      <c r="W549" s="238"/>
      <c r="X549" s="238"/>
      <c r="Y549" s="238"/>
      <c r="Z549" s="238"/>
      <c r="AA549" s="238"/>
      <c r="AB549" s="238"/>
    </row>
    <row r="550" ht="13.5" customHeight="1">
      <c r="A550" s="238"/>
      <c r="B550" s="238"/>
      <c r="C550" s="238"/>
      <c r="D550" s="238"/>
      <c r="E550" s="238"/>
      <c r="F550" s="238"/>
      <c r="G550" s="238"/>
      <c r="H550" s="238"/>
      <c r="I550" s="238"/>
      <c r="J550" s="238"/>
      <c r="K550" s="308"/>
      <c r="L550" s="238"/>
      <c r="M550" s="238"/>
      <c r="N550" s="238"/>
      <c r="O550" s="238"/>
      <c r="P550" s="238"/>
      <c r="Q550" s="238"/>
      <c r="R550" s="238"/>
      <c r="S550" s="238"/>
      <c r="T550" s="238"/>
      <c r="U550" s="238"/>
      <c r="V550" s="238"/>
      <c r="W550" s="238"/>
      <c r="X550" s="238"/>
      <c r="Y550" s="238"/>
      <c r="Z550" s="238"/>
      <c r="AA550" s="238"/>
      <c r="AB550" s="238"/>
    </row>
    <row r="551" ht="13.5" customHeight="1">
      <c r="A551" s="238"/>
      <c r="B551" s="238"/>
      <c r="C551" s="238"/>
      <c r="D551" s="238"/>
      <c r="E551" s="238"/>
      <c r="F551" s="238"/>
      <c r="G551" s="238"/>
      <c r="H551" s="238"/>
      <c r="I551" s="238"/>
      <c r="J551" s="238"/>
      <c r="K551" s="308"/>
      <c r="L551" s="238"/>
      <c r="M551" s="238"/>
      <c r="N551" s="238"/>
      <c r="O551" s="238"/>
      <c r="P551" s="238"/>
      <c r="Q551" s="238"/>
      <c r="R551" s="238"/>
      <c r="S551" s="238"/>
      <c r="T551" s="238"/>
      <c r="U551" s="238"/>
      <c r="V551" s="238"/>
      <c r="W551" s="238"/>
      <c r="X551" s="238"/>
      <c r="Y551" s="238"/>
      <c r="Z551" s="238"/>
      <c r="AA551" s="238"/>
      <c r="AB551" s="238"/>
    </row>
    <row r="552" ht="13.5" customHeight="1">
      <c r="A552" s="238"/>
      <c r="B552" s="238"/>
      <c r="C552" s="238"/>
      <c r="D552" s="238"/>
      <c r="E552" s="238"/>
      <c r="F552" s="238"/>
      <c r="G552" s="238"/>
      <c r="H552" s="238"/>
      <c r="I552" s="238"/>
      <c r="J552" s="238"/>
      <c r="K552" s="308"/>
      <c r="L552" s="238"/>
      <c r="M552" s="238"/>
      <c r="N552" s="238"/>
      <c r="O552" s="238"/>
      <c r="P552" s="238"/>
      <c r="Q552" s="238"/>
      <c r="R552" s="238"/>
      <c r="S552" s="238"/>
      <c r="T552" s="238"/>
      <c r="U552" s="238"/>
      <c r="V552" s="238"/>
      <c r="W552" s="238"/>
      <c r="X552" s="238"/>
      <c r="Y552" s="238"/>
      <c r="Z552" s="238"/>
      <c r="AA552" s="238"/>
      <c r="AB552" s="238"/>
    </row>
    <row r="553" ht="13.5" customHeight="1">
      <c r="A553" s="238"/>
      <c r="B553" s="238"/>
      <c r="C553" s="238"/>
      <c r="D553" s="238"/>
      <c r="E553" s="238"/>
      <c r="F553" s="238"/>
      <c r="G553" s="238"/>
      <c r="H553" s="238"/>
      <c r="I553" s="238"/>
      <c r="J553" s="238"/>
      <c r="K553" s="308"/>
      <c r="L553" s="238"/>
      <c r="M553" s="238"/>
      <c r="N553" s="238"/>
      <c r="O553" s="238"/>
      <c r="P553" s="238"/>
      <c r="Q553" s="238"/>
      <c r="R553" s="238"/>
      <c r="S553" s="238"/>
      <c r="T553" s="238"/>
      <c r="U553" s="238"/>
      <c r="V553" s="238"/>
      <c r="W553" s="238"/>
      <c r="X553" s="238"/>
      <c r="Y553" s="238"/>
      <c r="Z553" s="238"/>
      <c r="AA553" s="238"/>
      <c r="AB553" s="238"/>
    </row>
    <row r="554" ht="13.5" customHeight="1">
      <c r="A554" s="238"/>
      <c r="B554" s="238"/>
      <c r="C554" s="238"/>
      <c r="D554" s="238"/>
      <c r="E554" s="238"/>
      <c r="F554" s="238"/>
      <c r="G554" s="238"/>
      <c r="H554" s="238"/>
      <c r="I554" s="238"/>
      <c r="J554" s="238"/>
      <c r="K554" s="308"/>
      <c r="L554" s="238"/>
      <c r="M554" s="238"/>
      <c r="N554" s="238"/>
      <c r="O554" s="238"/>
      <c r="P554" s="238"/>
      <c r="Q554" s="238"/>
      <c r="R554" s="238"/>
      <c r="S554" s="238"/>
      <c r="T554" s="238"/>
      <c r="U554" s="238"/>
      <c r="V554" s="238"/>
      <c r="W554" s="238"/>
      <c r="X554" s="238"/>
      <c r="Y554" s="238"/>
      <c r="Z554" s="238"/>
      <c r="AA554" s="238"/>
      <c r="AB554" s="238"/>
    </row>
    <row r="555" ht="13.5" customHeight="1">
      <c r="A555" s="238"/>
      <c r="B555" s="238"/>
      <c r="C555" s="238"/>
      <c r="D555" s="238"/>
      <c r="E555" s="238"/>
      <c r="F555" s="238"/>
      <c r="G555" s="238"/>
      <c r="H555" s="238"/>
      <c r="I555" s="238"/>
      <c r="J555" s="238"/>
      <c r="K555" s="308"/>
      <c r="L555" s="238"/>
      <c r="M555" s="238"/>
      <c r="N555" s="238"/>
      <c r="O555" s="238"/>
      <c r="P555" s="238"/>
      <c r="Q555" s="238"/>
      <c r="R555" s="238"/>
      <c r="S555" s="238"/>
      <c r="T555" s="238"/>
      <c r="U555" s="238"/>
      <c r="V555" s="238"/>
      <c r="W555" s="238"/>
      <c r="X555" s="238"/>
      <c r="Y555" s="238"/>
      <c r="Z555" s="238"/>
      <c r="AA555" s="238"/>
      <c r="AB555" s="238"/>
    </row>
    <row r="556" ht="13.5" customHeight="1">
      <c r="A556" s="238"/>
      <c r="B556" s="238"/>
      <c r="C556" s="238"/>
      <c r="D556" s="238"/>
      <c r="E556" s="238"/>
      <c r="F556" s="238"/>
      <c r="G556" s="238"/>
      <c r="H556" s="238"/>
      <c r="I556" s="238"/>
      <c r="J556" s="238"/>
      <c r="K556" s="308"/>
      <c r="L556" s="238"/>
      <c r="M556" s="238"/>
      <c r="N556" s="238"/>
      <c r="O556" s="238"/>
      <c r="P556" s="238"/>
      <c r="Q556" s="238"/>
      <c r="R556" s="238"/>
      <c r="S556" s="238"/>
      <c r="T556" s="238"/>
      <c r="U556" s="238"/>
      <c r="V556" s="238"/>
      <c r="W556" s="238"/>
      <c r="X556" s="238"/>
      <c r="Y556" s="238"/>
      <c r="Z556" s="238"/>
      <c r="AA556" s="238"/>
      <c r="AB556" s="238"/>
    </row>
    <row r="557" ht="13.5" customHeight="1">
      <c r="A557" s="238"/>
      <c r="B557" s="238"/>
      <c r="C557" s="238"/>
      <c r="D557" s="238"/>
      <c r="E557" s="238"/>
      <c r="F557" s="238"/>
      <c r="G557" s="238"/>
      <c r="H557" s="238"/>
      <c r="I557" s="238"/>
      <c r="J557" s="238"/>
      <c r="K557" s="308"/>
      <c r="L557" s="238"/>
      <c r="M557" s="238"/>
      <c r="N557" s="238"/>
      <c r="O557" s="238"/>
      <c r="P557" s="238"/>
      <c r="Q557" s="238"/>
      <c r="R557" s="238"/>
      <c r="S557" s="238"/>
      <c r="T557" s="238"/>
      <c r="U557" s="238"/>
      <c r="V557" s="238"/>
      <c r="W557" s="238"/>
      <c r="X557" s="238"/>
      <c r="Y557" s="238"/>
      <c r="Z557" s="238"/>
      <c r="AA557" s="238"/>
      <c r="AB557" s="238"/>
    </row>
    <row r="558" ht="13.5" customHeight="1">
      <c r="A558" s="238"/>
      <c r="B558" s="238"/>
      <c r="C558" s="238"/>
      <c r="D558" s="238"/>
      <c r="E558" s="238"/>
      <c r="F558" s="238"/>
      <c r="G558" s="238"/>
      <c r="H558" s="238"/>
      <c r="I558" s="238"/>
      <c r="J558" s="238"/>
      <c r="K558" s="308"/>
      <c r="L558" s="238"/>
      <c r="M558" s="238"/>
      <c r="N558" s="238"/>
      <c r="O558" s="238"/>
      <c r="P558" s="238"/>
      <c r="Q558" s="238"/>
      <c r="R558" s="238"/>
      <c r="S558" s="238"/>
      <c r="T558" s="238"/>
      <c r="U558" s="238"/>
      <c r="V558" s="238"/>
      <c r="W558" s="238"/>
      <c r="X558" s="238"/>
      <c r="Y558" s="238"/>
      <c r="Z558" s="238"/>
      <c r="AA558" s="238"/>
      <c r="AB558" s="238"/>
    </row>
    <row r="559" ht="13.5" customHeight="1">
      <c r="A559" s="238"/>
      <c r="B559" s="238"/>
      <c r="C559" s="238"/>
      <c r="D559" s="238"/>
      <c r="E559" s="238"/>
      <c r="F559" s="238"/>
      <c r="G559" s="238"/>
      <c r="H559" s="238"/>
      <c r="I559" s="238"/>
      <c r="J559" s="238"/>
      <c r="K559" s="308"/>
      <c r="L559" s="238"/>
      <c r="M559" s="238"/>
      <c r="N559" s="238"/>
      <c r="O559" s="238"/>
      <c r="P559" s="238"/>
      <c r="Q559" s="238"/>
      <c r="R559" s="238"/>
      <c r="S559" s="238"/>
      <c r="T559" s="238"/>
      <c r="U559" s="238"/>
      <c r="V559" s="238"/>
      <c r="W559" s="238"/>
      <c r="X559" s="238"/>
      <c r="Y559" s="238"/>
      <c r="Z559" s="238"/>
      <c r="AA559" s="238"/>
      <c r="AB559" s="238"/>
    </row>
    <row r="560" ht="13.5" customHeight="1">
      <c r="A560" s="238"/>
      <c r="B560" s="238"/>
      <c r="C560" s="238"/>
      <c r="D560" s="238"/>
      <c r="E560" s="238"/>
      <c r="F560" s="238"/>
      <c r="G560" s="238"/>
      <c r="H560" s="238"/>
      <c r="I560" s="238"/>
      <c r="J560" s="238"/>
      <c r="K560" s="308"/>
      <c r="L560" s="238"/>
      <c r="M560" s="238"/>
      <c r="N560" s="238"/>
      <c r="O560" s="238"/>
      <c r="P560" s="238"/>
      <c r="Q560" s="238"/>
      <c r="R560" s="238"/>
      <c r="S560" s="238"/>
      <c r="T560" s="238"/>
      <c r="U560" s="238"/>
      <c r="V560" s="238"/>
      <c r="W560" s="238"/>
      <c r="X560" s="238"/>
      <c r="Y560" s="238"/>
      <c r="Z560" s="238"/>
      <c r="AA560" s="238"/>
      <c r="AB560" s="238"/>
    </row>
    <row r="561" ht="13.5" customHeight="1">
      <c r="A561" s="238"/>
      <c r="B561" s="238"/>
      <c r="C561" s="238"/>
      <c r="D561" s="238"/>
      <c r="E561" s="238"/>
      <c r="F561" s="238"/>
      <c r="G561" s="238"/>
      <c r="H561" s="238"/>
      <c r="I561" s="238"/>
      <c r="J561" s="238"/>
      <c r="K561" s="308"/>
      <c r="L561" s="238"/>
      <c r="M561" s="238"/>
      <c r="N561" s="238"/>
      <c r="O561" s="238"/>
      <c r="P561" s="238"/>
      <c r="Q561" s="238"/>
      <c r="R561" s="238"/>
      <c r="S561" s="238"/>
      <c r="T561" s="238"/>
      <c r="U561" s="238"/>
      <c r="V561" s="238"/>
      <c r="W561" s="238"/>
      <c r="X561" s="238"/>
      <c r="Y561" s="238"/>
      <c r="Z561" s="238"/>
      <c r="AA561" s="238"/>
      <c r="AB561" s="238"/>
    </row>
    <row r="562" ht="13.5" customHeight="1">
      <c r="A562" s="238"/>
      <c r="B562" s="238"/>
      <c r="C562" s="238"/>
      <c r="D562" s="238"/>
      <c r="E562" s="238"/>
      <c r="F562" s="238"/>
      <c r="G562" s="238"/>
      <c r="H562" s="238"/>
      <c r="I562" s="238"/>
      <c r="J562" s="238"/>
      <c r="K562" s="308"/>
      <c r="L562" s="238"/>
      <c r="M562" s="238"/>
      <c r="N562" s="238"/>
      <c r="O562" s="238"/>
      <c r="P562" s="238"/>
      <c r="Q562" s="238"/>
      <c r="R562" s="238"/>
      <c r="S562" s="238"/>
      <c r="T562" s="238"/>
      <c r="U562" s="238"/>
      <c r="V562" s="238"/>
      <c r="W562" s="238"/>
      <c r="X562" s="238"/>
      <c r="Y562" s="238"/>
      <c r="Z562" s="238"/>
      <c r="AA562" s="238"/>
      <c r="AB562" s="238"/>
    </row>
    <row r="563" ht="13.5" customHeight="1">
      <c r="A563" s="238"/>
      <c r="B563" s="238"/>
      <c r="C563" s="238"/>
      <c r="D563" s="238"/>
      <c r="E563" s="238"/>
      <c r="F563" s="238"/>
      <c r="G563" s="238"/>
      <c r="H563" s="238"/>
      <c r="I563" s="238"/>
      <c r="J563" s="238"/>
      <c r="K563" s="308"/>
      <c r="L563" s="238"/>
      <c r="M563" s="238"/>
      <c r="N563" s="238"/>
      <c r="O563" s="238"/>
      <c r="P563" s="238"/>
      <c r="Q563" s="238"/>
      <c r="R563" s="238"/>
      <c r="S563" s="238"/>
      <c r="T563" s="238"/>
      <c r="U563" s="238"/>
      <c r="V563" s="238"/>
      <c r="W563" s="238"/>
      <c r="X563" s="238"/>
      <c r="Y563" s="238"/>
      <c r="Z563" s="238"/>
      <c r="AA563" s="238"/>
      <c r="AB563" s="238"/>
    </row>
    <row r="564" ht="13.5" customHeight="1">
      <c r="A564" s="238"/>
      <c r="B564" s="238"/>
      <c r="C564" s="238"/>
      <c r="D564" s="238"/>
      <c r="E564" s="238"/>
      <c r="F564" s="238"/>
      <c r="G564" s="238"/>
      <c r="H564" s="238"/>
      <c r="I564" s="238"/>
      <c r="J564" s="238"/>
      <c r="K564" s="308"/>
      <c r="L564" s="238"/>
      <c r="M564" s="238"/>
      <c r="N564" s="238"/>
      <c r="O564" s="238"/>
      <c r="P564" s="238"/>
      <c r="Q564" s="238"/>
      <c r="R564" s="238"/>
      <c r="S564" s="238"/>
      <c r="T564" s="238"/>
      <c r="U564" s="238"/>
      <c r="V564" s="238"/>
      <c r="W564" s="238"/>
      <c r="X564" s="238"/>
      <c r="Y564" s="238"/>
      <c r="Z564" s="238"/>
      <c r="AA564" s="238"/>
      <c r="AB564" s="238"/>
    </row>
    <row r="565" ht="13.5" customHeight="1">
      <c r="A565" s="238"/>
      <c r="B565" s="238"/>
      <c r="C565" s="238"/>
      <c r="D565" s="238"/>
      <c r="E565" s="238"/>
      <c r="F565" s="238"/>
      <c r="G565" s="238"/>
      <c r="H565" s="238"/>
      <c r="I565" s="238"/>
      <c r="J565" s="238"/>
      <c r="K565" s="308"/>
      <c r="L565" s="238"/>
      <c r="M565" s="238"/>
      <c r="N565" s="238"/>
      <c r="O565" s="238"/>
      <c r="P565" s="238"/>
      <c r="Q565" s="238"/>
      <c r="R565" s="238"/>
      <c r="S565" s="238"/>
      <c r="T565" s="238"/>
      <c r="U565" s="238"/>
      <c r="V565" s="238"/>
      <c r="W565" s="238"/>
      <c r="X565" s="238"/>
      <c r="Y565" s="238"/>
      <c r="Z565" s="238"/>
      <c r="AA565" s="238"/>
      <c r="AB565" s="238"/>
    </row>
    <row r="566" ht="13.5" customHeight="1">
      <c r="A566" s="238"/>
      <c r="B566" s="238"/>
      <c r="C566" s="238"/>
      <c r="D566" s="238"/>
      <c r="E566" s="238"/>
      <c r="F566" s="238"/>
      <c r="G566" s="238"/>
      <c r="H566" s="238"/>
      <c r="I566" s="238"/>
      <c r="J566" s="238"/>
      <c r="K566" s="308"/>
      <c r="L566" s="238"/>
      <c r="M566" s="238"/>
      <c r="N566" s="238"/>
      <c r="O566" s="238"/>
      <c r="P566" s="238"/>
      <c r="Q566" s="238"/>
      <c r="R566" s="238"/>
      <c r="S566" s="238"/>
      <c r="T566" s="238"/>
      <c r="U566" s="238"/>
      <c r="V566" s="238"/>
      <c r="W566" s="238"/>
      <c r="X566" s="238"/>
      <c r="Y566" s="238"/>
      <c r="Z566" s="238"/>
      <c r="AA566" s="238"/>
      <c r="AB566" s="238"/>
    </row>
    <row r="567" ht="13.5" customHeight="1">
      <c r="A567" s="238"/>
      <c r="B567" s="238"/>
      <c r="C567" s="238"/>
      <c r="D567" s="238"/>
      <c r="E567" s="238"/>
      <c r="F567" s="238"/>
      <c r="G567" s="238"/>
      <c r="H567" s="238"/>
      <c r="I567" s="238"/>
      <c r="J567" s="238"/>
      <c r="K567" s="308"/>
      <c r="L567" s="238"/>
      <c r="M567" s="238"/>
      <c r="N567" s="238"/>
      <c r="O567" s="238"/>
      <c r="P567" s="238"/>
      <c r="Q567" s="238"/>
      <c r="R567" s="238"/>
      <c r="S567" s="238"/>
      <c r="T567" s="238"/>
      <c r="U567" s="238"/>
      <c r="V567" s="238"/>
      <c r="W567" s="238"/>
      <c r="X567" s="238"/>
      <c r="Y567" s="238"/>
      <c r="Z567" s="238"/>
      <c r="AA567" s="238"/>
      <c r="AB567" s="238"/>
    </row>
    <row r="568" ht="13.5" customHeight="1">
      <c r="A568" s="238"/>
      <c r="B568" s="238"/>
      <c r="C568" s="238"/>
      <c r="D568" s="238"/>
      <c r="E568" s="238"/>
      <c r="F568" s="238"/>
      <c r="G568" s="238"/>
      <c r="H568" s="238"/>
      <c r="I568" s="238"/>
      <c r="J568" s="238"/>
      <c r="K568" s="308"/>
      <c r="L568" s="238"/>
      <c r="M568" s="238"/>
      <c r="N568" s="238"/>
      <c r="O568" s="238"/>
      <c r="P568" s="238"/>
      <c r="Q568" s="238"/>
      <c r="R568" s="238"/>
      <c r="S568" s="238"/>
      <c r="T568" s="238"/>
      <c r="U568" s="238"/>
      <c r="V568" s="238"/>
      <c r="W568" s="238"/>
      <c r="X568" s="238"/>
      <c r="Y568" s="238"/>
      <c r="Z568" s="238"/>
      <c r="AA568" s="238"/>
      <c r="AB568" s="238"/>
    </row>
    <row r="569" ht="13.5" customHeight="1">
      <c r="A569" s="238"/>
      <c r="B569" s="238"/>
      <c r="C569" s="238"/>
      <c r="D569" s="238"/>
      <c r="E569" s="238"/>
      <c r="F569" s="238"/>
      <c r="G569" s="238"/>
      <c r="H569" s="238"/>
      <c r="I569" s="238"/>
      <c r="J569" s="238"/>
      <c r="K569" s="308"/>
      <c r="L569" s="238"/>
      <c r="M569" s="238"/>
      <c r="N569" s="238"/>
      <c r="O569" s="238"/>
      <c r="P569" s="238"/>
      <c r="Q569" s="238"/>
      <c r="R569" s="238"/>
      <c r="S569" s="238"/>
      <c r="T569" s="238"/>
      <c r="U569" s="238"/>
      <c r="V569" s="238"/>
      <c r="W569" s="238"/>
      <c r="X569" s="238"/>
      <c r="Y569" s="238"/>
      <c r="Z569" s="238"/>
      <c r="AA569" s="238"/>
      <c r="AB569" s="238"/>
    </row>
    <row r="570" ht="13.5" customHeight="1">
      <c r="A570" s="238"/>
      <c r="B570" s="238"/>
      <c r="C570" s="238"/>
      <c r="D570" s="238"/>
      <c r="E570" s="238"/>
      <c r="F570" s="238"/>
      <c r="G570" s="238"/>
      <c r="H570" s="238"/>
      <c r="I570" s="238"/>
      <c r="J570" s="238"/>
      <c r="K570" s="308"/>
      <c r="L570" s="238"/>
      <c r="M570" s="238"/>
      <c r="N570" s="238"/>
      <c r="O570" s="238"/>
      <c r="P570" s="238"/>
      <c r="Q570" s="238"/>
      <c r="R570" s="238"/>
      <c r="S570" s="238"/>
      <c r="T570" s="238"/>
      <c r="U570" s="238"/>
      <c r="V570" s="238"/>
      <c r="W570" s="238"/>
      <c r="X570" s="238"/>
      <c r="Y570" s="238"/>
      <c r="Z570" s="238"/>
      <c r="AA570" s="238"/>
      <c r="AB570" s="238"/>
    </row>
    <row r="571" ht="13.5" customHeight="1">
      <c r="A571" s="238"/>
      <c r="B571" s="238"/>
      <c r="C571" s="238"/>
      <c r="D571" s="238"/>
      <c r="E571" s="238"/>
      <c r="F571" s="238"/>
      <c r="G571" s="238"/>
      <c r="H571" s="238"/>
      <c r="I571" s="238"/>
      <c r="J571" s="238"/>
      <c r="K571" s="308"/>
      <c r="L571" s="238"/>
      <c r="M571" s="238"/>
      <c r="N571" s="238"/>
      <c r="O571" s="238"/>
      <c r="P571" s="238"/>
      <c r="Q571" s="238"/>
      <c r="R571" s="238"/>
      <c r="S571" s="238"/>
      <c r="T571" s="238"/>
      <c r="U571" s="238"/>
      <c r="V571" s="238"/>
      <c r="W571" s="238"/>
      <c r="X571" s="238"/>
      <c r="Y571" s="238"/>
      <c r="Z571" s="238"/>
      <c r="AA571" s="238"/>
      <c r="AB571" s="238"/>
    </row>
    <row r="572" ht="13.5" customHeight="1">
      <c r="A572" s="238"/>
      <c r="B572" s="238"/>
      <c r="C572" s="238"/>
      <c r="D572" s="238"/>
      <c r="E572" s="238"/>
      <c r="F572" s="238"/>
      <c r="G572" s="238"/>
      <c r="H572" s="238"/>
      <c r="I572" s="238"/>
      <c r="J572" s="238"/>
      <c r="K572" s="308"/>
      <c r="L572" s="238"/>
      <c r="M572" s="238"/>
      <c r="N572" s="238"/>
      <c r="O572" s="238"/>
      <c r="P572" s="238"/>
      <c r="Q572" s="238"/>
      <c r="R572" s="238"/>
      <c r="S572" s="238"/>
      <c r="T572" s="238"/>
      <c r="U572" s="238"/>
      <c r="V572" s="238"/>
      <c r="W572" s="238"/>
      <c r="X572" s="238"/>
      <c r="Y572" s="238"/>
      <c r="Z572" s="238"/>
      <c r="AA572" s="238"/>
      <c r="AB572" s="238"/>
    </row>
    <row r="573" ht="13.5" customHeight="1">
      <c r="A573" s="238"/>
      <c r="B573" s="238"/>
      <c r="C573" s="238"/>
      <c r="D573" s="238"/>
      <c r="E573" s="238"/>
      <c r="F573" s="238"/>
      <c r="G573" s="238"/>
      <c r="H573" s="238"/>
      <c r="I573" s="238"/>
      <c r="J573" s="238"/>
      <c r="K573" s="308"/>
      <c r="L573" s="238"/>
      <c r="M573" s="238"/>
      <c r="N573" s="238"/>
      <c r="O573" s="238"/>
      <c r="P573" s="238"/>
      <c r="Q573" s="238"/>
      <c r="R573" s="238"/>
      <c r="S573" s="238"/>
      <c r="T573" s="238"/>
      <c r="U573" s="238"/>
      <c r="V573" s="238"/>
      <c r="W573" s="238"/>
      <c r="X573" s="238"/>
      <c r="Y573" s="238"/>
      <c r="Z573" s="238"/>
      <c r="AA573" s="238"/>
      <c r="AB573" s="238"/>
    </row>
    <row r="574" ht="13.5" customHeight="1">
      <c r="A574" s="238"/>
      <c r="B574" s="238"/>
      <c r="C574" s="238"/>
      <c r="D574" s="238"/>
      <c r="E574" s="238"/>
      <c r="F574" s="238"/>
      <c r="G574" s="238"/>
      <c r="H574" s="238"/>
      <c r="I574" s="238"/>
      <c r="J574" s="238"/>
      <c r="K574" s="308"/>
      <c r="L574" s="238"/>
      <c r="M574" s="238"/>
      <c r="N574" s="238"/>
      <c r="O574" s="238"/>
      <c r="P574" s="238"/>
      <c r="Q574" s="238"/>
      <c r="R574" s="238"/>
      <c r="S574" s="238"/>
      <c r="T574" s="238"/>
      <c r="U574" s="238"/>
      <c r="V574" s="238"/>
      <c r="W574" s="238"/>
      <c r="X574" s="238"/>
      <c r="Y574" s="238"/>
      <c r="Z574" s="238"/>
      <c r="AA574" s="238"/>
      <c r="AB574" s="238"/>
    </row>
    <row r="575" ht="13.5" customHeight="1">
      <c r="A575" s="238"/>
      <c r="B575" s="238"/>
      <c r="C575" s="238"/>
      <c r="D575" s="238"/>
      <c r="E575" s="238"/>
      <c r="F575" s="238"/>
      <c r="G575" s="238"/>
      <c r="H575" s="238"/>
      <c r="I575" s="238"/>
      <c r="J575" s="238"/>
      <c r="K575" s="308"/>
      <c r="L575" s="238"/>
      <c r="M575" s="238"/>
      <c r="N575" s="238"/>
      <c r="O575" s="238"/>
      <c r="P575" s="238"/>
      <c r="Q575" s="238"/>
      <c r="R575" s="238"/>
      <c r="S575" s="238"/>
      <c r="T575" s="238"/>
      <c r="U575" s="238"/>
      <c r="V575" s="238"/>
      <c r="W575" s="238"/>
      <c r="X575" s="238"/>
      <c r="Y575" s="238"/>
      <c r="Z575" s="238"/>
      <c r="AA575" s="238"/>
      <c r="AB575" s="238"/>
    </row>
    <row r="576" ht="13.5" customHeight="1">
      <c r="A576" s="238"/>
      <c r="B576" s="238"/>
      <c r="C576" s="238"/>
      <c r="D576" s="238"/>
      <c r="E576" s="238"/>
      <c r="F576" s="238"/>
      <c r="G576" s="238"/>
      <c r="H576" s="238"/>
      <c r="I576" s="238"/>
      <c r="J576" s="238"/>
      <c r="K576" s="308"/>
      <c r="L576" s="238"/>
      <c r="M576" s="238"/>
      <c r="N576" s="238"/>
      <c r="O576" s="238"/>
      <c r="P576" s="238"/>
      <c r="Q576" s="238"/>
      <c r="R576" s="238"/>
      <c r="S576" s="238"/>
      <c r="T576" s="238"/>
      <c r="U576" s="238"/>
      <c r="V576" s="238"/>
      <c r="W576" s="238"/>
      <c r="X576" s="238"/>
      <c r="Y576" s="238"/>
      <c r="Z576" s="238"/>
      <c r="AA576" s="238"/>
      <c r="AB576" s="238"/>
    </row>
    <row r="577" ht="13.5" customHeight="1">
      <c r="A577" s="238"/>
      <c r="B577" s="238"/>
      <c r="C577" s="238"/>
      <c r="D577" s="238"/>
      <c r="E577" s="238"/>
      <c r="F577" s="238"/>
      <c r="G577" s="238"/>
      <c r="H577" s="238"/>
      <c r="I577" s="238"/>
      <c r="J577" s="238"/>
      <c r="K577" s="308"/>
      <c r="L577" s="238"/>
      <c r="M577" s="238"/>
      <c r="N577" s="238"/>
      <c r="O577" s="238"/>
      <c r="P577" s="238"/>
      <c r="Q577" s="238"/>
      <c r="R577" s="238"/>
      <c r="S577" s="238"/>
      <c r="T577" s="238"/>
      <c r="U577" s="238"/>
      <c r="V577" s="238"/>
      <c r="W577" s="238"/>
      <c r="X577" s="238"/>
      <c r="Y577" s="238"/>
      <c r="Z577" s="238"/>
      <c r="AA577" s="238"/>
      <c r="AB577" s="238"/>
    </row>
    <row r="578" ht="13.5" customHeight="1">
      <c r="A578" s="238"/>
      <c r="B578" s="238"/>
      <c r="C578" s="238"/>
      <c r="D578" s="238"/>
      <c r="E578" s="238"/>
      <c r="F578" s="238"/>
      <c r="G578" s="238"/>
      <c r="H578" s="238"/>
      <c r="I578" s="238"/>
      <c r="J578" s="238"/>
      <c r="K578" s="308"/>
      <c r="L578" s="238"/>
      <c r="M578" s="238"/>
      <c r="N578" s="238"/>
      <c r="O578" s="238"/>
      <c r="P578" s="238"/>
      <c r="Q578" s="238"/>
      <c r="R578" s="238"/>
      <c r="S578" s="238"/>
      <c r="T578" s="238"/>
      <c r="U578" s="238"/>
      <c r="V578" s="238"/>
      <c r="W578" s="238"/>
      <c r="X578" s="238"/>
      <c r="Y578" s="238"/>
      <c r="Z578" s="238"/>
      <c r="AA578" s="238"/>
      <c r="AB578" s="238"/>
    </row>
    <row r="579" ht="13.5" customHeight="1">
      <c r="A579" s="238"/>
      <c r="B579" s="238"/>
      <c r="C579" s="238"/>
      <c r="D579" s="238"/>
      <c r="E579" s="238"/>
      <c r="F579" s="238"/>
      <c r="G579" s="238"/>
      <c r="H579" s="238"/>
      <c r="I579" s="238"/>
      <c r="J579" s="238"/>
      <c r="K579" s="308"/>
      <c r="L579" s="238"/>
      <c r="M579" s="238"/>
      <c r="N579" s="238"/>
      <c r="O579" s="238"/>
      <c r="P579" s="238"/>
      <c r="Q579" s="238"/>
      <c r="R579" s="238"/>
      <c r="S579" s="238"/>
      <c r="T579" s="238"/>
      <c r="U579" s="238"/>
      <c r="V579" s="238"/>
      <c r="W579" s="238"/>
      <c r="X579" s="238"/>
      <c r="Y579" s="238"/>
      <c r="Z579" s="238"/>
      <c r="AA579" s="238"/>
      <c r="AB579" s="238"/>
    </row>
    <row r="580" ht="13.5" customHeight="1">
      <c r="A580" s="238"/>
      <c r="B580" s="238"/>
      <c r="C580" s="238"/>
      <c r="D580" s="238"/>
      <c r="E580" s="238"/>
      <c r="F580" s="238"/>
      <c r="G580" s="238"/>
      <c r="H580" s="238"/>
      <c r="I580" s="238"/>
      <c r="J580" s="238"/>
      <c r="K580" s="308"/>
      <c r="L580" s="238"/>
      <c r="M580" s="238"/>
      <c r="N580" s="238"/>
      <c r="O580" s="238"/>
      <c r="P580" s="238"/>
      <c r="Q580" s="238"/>
      <c r="R580" s="238"/>
      <c r="S580" s="238"/>
      <c r="T580" s="238"/>
      <c r="U580" s="238"/>
      <c r="V580" s="238"/>
      <c r="W580" s="238"/>
      <c r="X580" s="238"/>
      <c r="Y580" s="238"/>
      <c r="Z580" s="238"/>
      <c r="AA580" s="238"/>
      <c r="AB580" s="238"/>
    </row>
    <row r="581" ht="13.5" customHeight="1">
      <c r="A581" s="238"/>
      <c r="B581" s="238"/>
      <c r="C581" s="238"/>
      <c r="D581" s="238"/>
      <c r="E581" s="238"/>
      <c r="F581" s="238"/>
      <c r="G581" s="238"/>
      <c r="H581" s="238"/>
      <c r="I581" s="238"/>
      <c r="J581" s="238"/>
      <c r="K581" s="308"/>
      <c r="L581" s="238"/>
      <c r="M581" s="238"/>
      <c r="N581" s="238"/>
      <c r="O581" s="238"/>
      <c r="P581" s="238"/>
      <c r="Q581" s="238"/>
      <c r="R581" s="238"/>
      <c r="S581" s="238"/>
      <c r="T581" s="238"/>
      <c r="U581" s="238"/>
      <c r="V581" s="238"/>
      <c r="W581" s="238"/>
      <c r="X581" s="238"/>
      <c r="Y581" s="238"/>
      <c r="Z581" s="238"/>
      <c r="AA581" s="238"/>
      <c r="AB581" s="238"/>
    </row>
    <row r="582" ht="13.5" customHeight="1">
      <c r="A582" s="238"/>
      <c r="B582" s="238"/>
      <c r="C582" s="238"/>
      <c r="D582" s="238"/>
      <c r="E582" s="238"/>
      <c r="F582" s="238"/>
      <c r="G582" s="238"/>
      <c r="H582" s="238"/>
      <c r="I582" s="238"/>
      <c r="J582" s="238"/>
      <c r="K582" s="308"/>
      <c r="L582" s="238"/>
      <c r="M582" s="238"/>
      <c r="N582" s="238"/>
      <c r="O582" s="238"/>
      <c r="P582" s="238"/>
      <c r="Q582" s="238"/>
      <c r="R582" s="238"/>
      <c r="S582" s="238"/>
      <c r="T582" s="238"/>
      <c r="U582" s="238"/>
      <c r="V582" s="238"/>
      <c r="W582" s="238"/>
      <c r="X582" s="238"/>
      <c r="Y582" s="238"/>
      <c r="Z582" s="238"/>
      <c r="AA582" s="238"/>
      <c r="AB582" s="238"/>
    </row>
    <row r="583" ht="13.5" customHeight="1">
      <c r="A583" s="238"/>
      <c r="B583" s="238"/>
      <c r="C583" s="238"/>
      <c r="D583" s="238"/>
      <c r="E583" s="238"/>
      <c r="F583" s="238"/>
      <c r="G583" s="238"/>
      <c r="H583" s="238"/>
      <c r="I583" s="238"/>
      <c r="J583" s="238"/>
      <c r="K583" s="308"/>
      <c r="L583" s="238"/>
      <c r="M583" s="238"/>
      <c r="N583" s="238"/>
      <c r="O583" s="238"/>
      <c r="P583" s="238"/>
      <c r="Q583" s="238"/>
      <c r="R583" s="238"/>
      <c r="S583" s="238"/>
      <c r="T583" s="238"/>
      <c r="U583" s="238"/>
      <c r="V583" s="238"/>
      <c r="W583" s="238"/>
      <c r="X583" s="238"/>
      <c r="Y583" s="238"/>
      <c r="Z583" s="238"/>
      <c r="AA583" s="238"/>
      <c r="AB583" s="238"/>
    </row>
    <row r="584" ht="13.5" customHeight="1">
      <c r="A584" s="238"/>
      <c r="B584" s="238"/>
      <c r="C584" s="238"/>
      <c r="D584" s="238"/>
      <c r="E584" s="238"/>
      <c r="F584" s="238"/>
      <c r="G584" s="238"/>
      <c r="H584" s="238"/>
      <c r="I584" s="238"/>
      <c r="J584" s="238"/>
      <c r="K584" s="308"/>
      <c r="L584" s="238"/>
      <c r="M584" s="238"/>
      <c r="N584" s="238"/>
      <c r="O584" s="238"/>
      <c r="P584" s="238"/>
      <c r="Q584" s="238"/>
      <c r="R584" s="238"/>
      <c r="S584" s="238"/>
      <c r="T584" s="238"/>
      <c r="U584" s="238"/>
      <c r="V584" s="238"/>
      <c r="W584" s="238"/>
      <c r="X584" s="238"/>
      <c r="Y584" s="238"/>
      <c r="Z584" s="238"/>
      <c r="AA584" s="238"/>
      <c r="AB584" s="238"/>
    </row>
    <row r="585" ht="13.5" customHeight="1">
      <c r="A585" s="238"/>
      <c r="B585" s="238"/>
      <c r="C585" s="238"/>
      <c r="D585" s="238"/>
      <c r="E585" s="238"/>
      <c r="F585" s="238"/>
      <c r="G585" s="238"/>
      <c r="H585" s="238"/>
      <c r="I585" s="238"/>
      <c r="J585" s="238"/>
      <c r="K585" s="308"/>
      <c r="L585" s="238"/>
      <c r="M585" s="238"/>
      <c r="N585" s="238"/>
      <c r="O585" s="238"/>
      <c r="P585" s="238"/>
      <c r="Q585" s="238"/>
      <c r="R585" s="238"/>
      <c r="S585" s="238"/>
      <c r="T585" s="238"/>
      <c r="U585" s="238"/>
      <c r="V585" s="238"/>
      <c r="W585" s="238"/>
      <c r="X585" s="238"/>
      <c r="Y585" s="238"/>
      <c r="Z585" s="238"/>
      <c r="AA585" s="238"/>
      <c r="AB585" s="238"/>
    </row>
    <row r="586" ht="13.5" customHeight="1">
      <c r="A586" s="238"/>
      <c r="B586" s="238"/>
      <c r="C586" s="238"/>
      <c r="D586" s="238"/>
      <c r="E586" s="238"/>
      <c r="F586" s="238"/>
      <c r="G586" s="238"/>
      <c r="H586" s="238"/>
      <c r="I586" s="238"/>
      <c r="J586" s="238"/>
      <c r="K586" s="308"/>
      <c r="L586" s="238"/>
      <c r="M586" s="238"/>
      <c r="N586" s="238"/>
      <c r="O586" s="238"/>
      <c r="P586" s="238"/>
      <c r="Q586" s="238"/>
      <c r="R586" s="238"/>
      <c r="S586" s="238"/>
      <c r="T586" s="238"/>
      <c r="U586" s="238"/>
      <c r="V586" s="238"/>
      <c r="W586" s="238"/>
      <c r="X586" s="238"/>
      <c r="Y586" s="238"/>
      <c r="Z586" s="238"/>
      <c r="AA586" s="238"/>
      <c r="AB586" s="238"/>
    </row>
    <row r="587" ht="13.5" customHeight="1">
      <c r="A587" s="238"/>
      <c r="B587" s="238"/>
      <c r="C587" s="238"/>
      <c r="D587" s="238"/>
      <c r="E587" s="238"/>
      <c r="F587" s="238"/>
      <c r="G587" s="238"/>
      <c r="H587" s="238"/>
      <c r="I587" s="238"/>
      <c r="J587" s="238"/>
      <c r="K587" s="308"/>
      <c r="L587" s="238"/>
      <c r="M587" s="238"/>
      <c r="N587" s="238"/>
      <c r="O587" s="238"/>
      <c r="P587" s="238"/>
      <c r="Q587" s="238"/>
      <c r="R587" s="238"/>
      <c r="S587" s="238"/>
      <c r="T587" s="238"/>
      <c r="U587" s="238"/>
      <c r="V587" s="238"/>
      <c r="W587" s="238"/>
      <c r="X587" s="238"/>
      <c r="Y587" s="238"/>
      <c r="Z587" s="238"/>
      <c r="AA587" s="238"/>
      <c r="AB587" s="238"/>
    </row>
    <row r="588" ht="13.5" customHeight="1">
      <c r="A588" s="238"/>
      <c r="B588" s="238"/>
      <c r="C588" s="238"/>
      <c r="D588" s="238"/>
      <c r="E588" s="238"/>
      <c r="F588" s="238"/>
      <c r="G588" s="238"/>
      <c r="H588" s="238"/>
      <c r="I588" s="238"/>
      <c r="J588" s="238"/>
      <c r="K588" s="308"/>
      <c r="L588" s="238"/>
      <c r="M588" s="238"/>
      <c r="N588" s="238"/>
      <c r="O588" s="238"/>
      <c r="P588" s="238"/>
      <c r="Q588" s="238"/>
      <c r="R588" s="238"/>
      <c r="S588" s="238"/>
      <c r="T588" s="238"/>
      <c r="U588" s="238"/>
      <c r="V588" s="238"/>
      <c r="W588" s="238"/>
      <c r="X588" s="238"/>
      <c r="Y588" s="238"/>
      <c r="Z588" s="238"/>
      <c r="AA588" s="238"/>
      <c r="AB588" s="238"/>
    </row>
    <row r="589" ht="13.5" customHeight="1">
      <c r="A589" s="238"/>
      <c r="B589" s="238"/>
      <c r="C589" s="238"/>
      <c r="D589" s="238"/>
      <c r="E589" s="238"/>
      <c r="F589" s="238"/>
      <c r="G589" s="238"/>
      <c r="H589" s="238"/>
      <c r="I589" s="238"/>
      <c r="J589" s="238"/>
      <c r="K589" s="308"/>
      <c r="L589" s="238"/>
      <c r="M589" s="238"/>
      <c r="N589" s="238"/>
      <c r="O589" s="238"/>
      <c r="P589" s="238"/>
      <c r="Q589" s="238"/>
      <c r="R589" s="238"/>
      <c r="S589" s="238"/>
      <c r="T589" s="238"/>
      <c r="U589" s="238"/>
      <c r="V589" s="238"/>
      <c r="W589" s="238"/>
      <c r="X589" s="238"/>
      <c r="Y589" s="238"/>
      <c r="Z589" s="238"/>
      <c r="AA589" s="238"/>
      <c r="AB589" s="238"/>
    </row>
    <row r="590" ht="13.5" customHeight="1">
      <c r="A590" s="238"/>
      <c r="B590" s="238"/>
      <c r="C590" s="238"/>
      <c r="D590" s="238"/>
      <c r="E590" s="238"/>
      <c r="F590" s="238"/>
      <c r="G590" s="238"/>
      <c r="H590" s="238"/>
      <c r="I590" s="238"/>
      <c r="J590" s="238"/>
      <c r="K590" s="308"/>
      <c r="L590" s="238"/>
      <c r="M590" s="238"/>
      <c r="N590" s="238"/>
      <c r="O590" s="238"/>
      <c r="P590" s="238"/>
      <c r="Q590" s="238"/>
      <c r="R590" s="238"/>
      <c r="S590" s="238"/>
      <c r="T590" s="238"/>
      <c r="U590" s="238"/>
      <c r="V590" s="238"/>
      <c r="W590" s="238"/>
      <c r="X590" s="238"/>
      <c r="Y590" s="238"/>
      <c r="Z590" s="238"/>
      <c r="AA590" s="238"/>
      <c r="AB590" s="238"/>
    </row>
    <row r="591" ht="13.5" customHeight="1">
      <c r="A591" s="238"/>
      <c r="B591" s="238"/>
      <c r="C591" s="238"/>
      <c r="D591" s="238"/>
      <c r="E591" s="238"/>
      <c r="F591" s="238"/>
      <c r="G591" s="238"/>
      <c r="H591" s="238"/>
      <c r="I591" s="238"/>
      <c r="J591" s="238"/>
      <c r="K591" s="308"/>
      <c r="L591" s="238"/>
      <c r="M591" s="238"/>
      <c r="N591" s="238"/>
      <c r="O591" s="238"/>
      <c r="P591" s="238"/>
      <c r="Q591" s="238"/>
      <c r="R591" s="238"/>
      <c r="S591" s="238"/>
      <c r="T591" s="238"/>
      <c r="U591" s="238"/>
      <c r="V591" s="238"/>
      <c r="W591" s="238"/>
      <c r="X591" s="238"/>
      <c r="Y591" s="238"/>
      <c r="Z591" s="238"/>
      <c r="AA591" s="238"/>
      <c r="AB591" s="238"/>
    </row>
    <row r="592" ht="13.5" customHeight="1">
      <c r="A592" s="238"/>
      <c r="B592" s="238"/>
      <c r="C592" s="238"/>
      <c r="D592" s="238"/>
      <c r="E592" s="238"/>
      <c r="F592" s="238"/>
      <c r="G592" s="238"/>
      <c r="H592" s="238"/>
      <c r="I592" s="238"/>
      <c r="J592" s="238"/>
      <c r="K592" s="308"/>
      <c r="L592" s="238"/>
      <c r="M592" s="238"/>
      <c r="N592" s="238"/>
      <c r="O592" s="238"/>
      <c r="P592" s="238"/>
      <c r="Q592" s="238"/>
      <c r="R592" s="238"/>
      <c r="S592" s="238"/>
      <c r="T592" s="238"/>
      <c r="U592" s="238"/>
      <c r="V592" s="238"/>
      <c r="W592" s="238"/>
      <c r="X592" s="238"/>
      <c r="Y592" s="238"/>
      <c r="Z592" s="238"/>
      <c r="AA592" s="238"/>
      <c r="AB592" s="238"/>
    </row>
    <row r="593" ht="13.5" customHeight="1">
      <c r="A593" s="238"/>
      <c r="B593" s="238"/>
      <c r="C593" s="238"/>
      <c r="D593" s="238"/>
      <c r="E593" s="238"/>
      <c r="F593" s="238"/>
      <c r="G593" s="238"/>
      <c r="H593" s="238"/>
      <c r="I593" s="238"/>
      <c r="J593" s="238"/>
      <c r="K593" s="308"/>
      <c r="L593" s="238"/>
      <c r="M593" s="238"/>
      <c r="N593" s="238"/>
      <c r="O593" s="238"/>
      <c r="P593" s="238"/>
      <c r="Q593" s="238"/>
      <c r="R593" s="238"/>
      <c r="S593" s="238"/>
      <c r="T593" s="238"/>
      <c r="U593" s="238"/>
      <c r="V593" s="238"/>
      <c r="W593" s="238"/>
      <c r="X593" s="238"/>
      <c r="Y593" s="238"/>
      <c r="Z593" s="238"/>
      <c r="AA593" s="238"/>
      <c r="AB593" s="238"/>
    </row>
    <row r="594" ht="13.5" customHeight="1">
      <c r="A594" s="238"/>
      <c r="B594" s="238"/>
      <c r="C594" s="238"/>
      <c r="D594" s="238"/>
      <c r="E594" s="238"/>
      <c r="F594" s="238"/>
      <c r="G594" s="238"/>
      <c r="H594" s="238"/>
      <c r="I594" s="238"/>
      <c r="J594" s="238"/>
      <c r="K594" s="308"/>
      <c r="L594" s="238"/>
      <c r="M594" s="238"/>
      <c r="N594" s="238"/>
      <c r="O594" s="238"/>
      <c r="P594" s="238"/>
      <c r="Q594" s="238"/>
      <c r="R594" s="238"/>
      <c r="S594" s="238"/>
      <c r="T594" s="238"/>
      <c r="U594" s="238"/>
      <c r="V594" s="238"/>
      <c r="W594" s="238"/>
      <c r="X594" s="238"/>
      <c r="Y594" s="238"/>
      <c r="Z594" s="238"/>
      <c r="AA594" s="238"/>
      <c r="AB594" s="238"/>
    </row>
    <row r="595" ht="13.5" customHeight="1">
      <c r="A595" s="238"/>
      <c r="B595" s="238"/>
      <c r="C595" s="238"/>
      <c r="D595" s="238"/>
      <c r="E595" s="238"/>
      <c r="F595" s="238"/>
      <c r="G595" s="238"/>
      <c r="H595" s="238"/>
      <c r="I595" s="238"/>
      <c r="J595" s="238"/>
      <c r="K595" s="308"/>
      <c r="L595" s="238"/>
      <c r="M595" s="238"/>
      <c r="N595" s="238"/>
      <c r="O595" s="238"/>
      <c r="P595" s="238"/>
      <c r="Q595" s="238"/>
      <c r="R595" s="238"/>
      <c r="S595" s="238"/>
      <c r="T595" s="238"/>
      <c r="U595" s="238"/>
      <c r="V595" s="238"/>
      <c r="W595" s="238"/>
      <c r="X595" s="238"/>
      <c r="Y595" s="238"/>
      <c r="Z595" s="238"/>
      <c r="AA595" s="238"/>
      <c r="AB595" s="238"/>
    </row>
    <row r="596" ht="13.5" customHeight="1">
      <c r="A596" s="238"/>
      <c r="B596" s="238"/>
      <c r="C596" s="238"/>
      <c r="D596" s="238"/>
      <c r="E596" s="238"/>
      <c r="F596" s="238"/>
      <c r="G596" s="238"/>
      <c r="H596" s="238"/>
      <c r="I596" s="238"/>
      <c r="J596" s="238"/>
      <c r="K596" s="308"/>
      <c r="L596" s="238"/>
      <c r="M596" s="238"/>
      <c r="N596" s="238"/>
      <c r="O596" s="238"/>
      <c r="P596" s="238"/>
      <c r="Q596" s="238"/>
      <c r="R596" s="238"/>
      <c r="S596" s="238"/>
      <c r="T596" s="238"/>
      <c r="U596" s="238"/>
      <c r="V596" s="238"/>
      <c r="W596" s="238"/>
      <c r="X596" s="238"/>
      <c r="Y596" s="238"/>
      <c r="Z596" s="238"/>
      <c r="AA596" s="238"/>
      <c r="AB596" s="238"/>
    </row>
    <row r="597" ht="13.5" customHeight="1">
      <c r="A597" s="238"/>
      <c r="B597" s="238"/>
      <c r="C597" s="238"/>
      <c r="D597" s="238"/>
      <c r="E597" s="238"/>
      <c r="F597" s="238"/>
      <c r="G597" s="238"/>
      <c r="H597" s="238"/>
      <c r="I597" s="238"/>
      <c r="J597" s="238"/>
      <c r="K597" s="308"/>
      <c r="L597" s="238"/>
      <c r="M597" s="238"/>
      <c r="N597" s="238"/>
      <c r="O597" s="238"/>
      <c r="P597" s="238"/>
      <c r="Q597" s="238"/>
      <c r="R597" s="238"/>
      <c r="S597" s="238"/>
      <c r="T597" s="238"/>
      <c r="U597" s="238"/>
      <c r="V597" s="238"/>
      <c r="W597" s="238"/>
      <c r="X597" s="238"/>
      <c r="Y597" s="238"/>
      <c r="Z597" s="238"/>
      <c r="AA597" s="238"/>
      <c r="AB597" s="238"/>
    </row>
    <row r="598" ht="13.5" customHeight="1">
      <c r="A598" s="238"/>
      <c r="B598" s="238"/>
      <c r="C598" s="238"/>
      <c r="D598" s="238"/>
      <c r="E598" s="238"/>
      <c r="F598" s="238"/>
      <c r="G598" s="238"/>
      <c r="H598" s="238"/>
      <c r="I598" s="238"/>
      <c r="J598" s="238"/>
      <c r="K598" s="308"/>
      <c r="L598" s="238"/>
      <c r="M598" s="238"/>
      <c r="N598" s="238"/>
      <c r="O598" s="238"/>
      <c r="P598" s="238"/>
      <c r="Q598" s="238"/>
      <c r="R598" s="238"/>
      <c r="S598" s="238"/>
      <c r="T598" s="238"/>
      <c r="U598" s="238"/>
      <c r="V598" s="238"/>
      <c r="W598" s="238"/>
      <c r="X598" s="238"/>
      <c r="Y598" s="238"/>
      <c r="Z598" s="238"/>
      <c r="AA598" s="238"/>
      <c r="AB598" s="238"/>
    </row>
    <row r="599" ht="13.5" customHeight="1">
      <c r="A599" s="238"/>
      <c r="B599" s="238"/>
      <c r="C599" s="238"/>
      <c r="D599" s="238"/>
      <c r="E599" s="238"/>
      <c r="F599" s="238"/>
      <c r="G599" s="238"/>
      <c r="H599" s="238"/>
      <c r="I599" s="238"/>
      <c r="J599" s="238"/>
      <c r="K599" s="308"/>
      <c r="L599" s="238"/>
      <c r="M599" s="238"/>
      <c r="N599" s="238"/>
      <c r="O599" s="238"/>
      <c r="P599" s="238"/>
      <c r="Q599" s="238"/>
      <c r="R599" s="238"/>
      <c r="S599" s="238"/>
      <c r="T599" s="238"/>
      <c r="U599" s="238"/>
      <c r="V599" s="238"/>
      <c r="W599" s="238"/>
      <c r="X599" s="238"/>
      <c r="Y599" s="238"/>
      <c r="Z599" s="238"/>
      <c r="AA599" s="238"/>
      <c r="AB599" s="238"/>
    </row>
    <row r="600" ht="13.5" customHeight="1">
      <c r="A600" s="238"/>
      <c r="B600" s="238"/>
      <c r="C600" s="238"/>
      <c r="D600" s="238"/>
      <c r="E600" s="238"/>
      <c r="F600" s="238"/>
      <c r="G600" s="238"/>
      <c r="H600" s="238"/>
      <c r="I600" s="238"/>
      <c r="J600" s="238"/>
      <c r="K600" s="308"/>
      <c r="L600" s="238"/>
      <c r="M600" s="238"/>
      <c r="N600" s="238"/>
      <c r="O600" s="238"/>
      <c r="P600" s="238"/>
      <c r="Q600" s="238"/>
      <c r="R600" s="238"/>
      <c r="S600" s="238"/>
      <c r="T600" s="238"/>
      <c r="U600" s="238"/>
      <c r="V600" s="238"/>
      <c r="W600" s="238"/>
      <c r="X600" s="238"/>
      <c r="Y600" s="238"/>
      <c r="Z600" s="238"/>
      <c r="AA600" s="238"/>
      <c r="AB600" s="238"/>
    </row>
    <row r="601" ht="13.5" customHeight="1">
      <c r="A601" s="238"/>
      <c r="B601" s="238"/>
      <c r="C601" s="238"/>
      <c r="D601" s="238"/>
      <c r="E601" s="238"/>
      <c r="F601" s="238"/>
      <c r="G601" s="238"/>
      <c r="H601" s="238"/>
      <c r="I601" s="238"/>
      <c r="J601" s="238"/>
      <c r="K601" s="308"/>
      <c r="L601" s="238"/>
      <c r="M601" s="238"/>
      <c r="N601" s="238"/>
      <c r="O601" s="238"/>
      <c r="P601" s="238"/>
      <c r="Q601" s="238"/>
      <c r="R601" s="238"/>
      <c r="S601" s="238"/>
      <c r="T601" s="238"/>
      <c r="U601" s="238"/>
      <c r="V601" s="238"/>
      <c r="W601" s="238"/>
      <c r="X601" s="238"/>
      <c r="Y601" s="238"/>
      <c r="Z601" s="238"/>
      <c r="AA601" s="238"/>
      <c r="AB601" s="238"/>
    </row>
    <row r="602" ht="13.5" customHeight="1">
      <c r="A602" s="238"/>
      <c r="B602" s="238"/>
      <c r="C602" s="238"/>
      <c r="D602" s="238"/>
      <c r="E602" s="238"/>
      <c r="F602" s="238"/>
      <c r="G602" s="238"/>
      <c r="H602" s="238"/>
      <c r="I602" s="238"/>
      <c r="J602" s="238"/>
      <c r="K602" s="308"/>
      <c r="L602" s="238"/>
      <c r="M602" s="238"/>
      <c r="N602" s="238"/>
      <c r="O602" s="238"/>
      <c r="P602" s="238"/>
      <c r="Q602" s="238"/>
      <c r="R602" s="238"/>
      <c r="S602" s="238"/>
      <c r="T602" s="238"/>
      <c r="U602" s="238"/>
      <c r="V602" s="238"/>
      <c r="W602" s="238"/>
      <c r="X602" s="238"/>
      <c r="Y602" s="238"/>
      <c r="Z602" s="238"/>
      <c r="AA602" s="238"/>
      <c r="AB602" s="238"/>
    </row>
    <row r="603" ht="13.5" customHeight="1">
      <c r="A603" s="238"/>
      <c r="B603" s="238"/>
      <c r="C603" s="238"/>
      <c r="D603" s="238"/>
      <c r="E603" s="238"/>
      <c r="F603" s="238"/>
      <c r="G603" s="238"/>
      <c r="H603" s="238"/>
      <c r="I603" s="238"/>
      <c r="J603" s="238"/>
      <c r="K603" s="308"/>
      <c r="L603" s="238"/>
      <c r="M603" s="238"/>
      <c r="N603" s="238"/>
      <c r="O603" s="238"/>
      <c r="P603" s="238"/>
      <c r="Q603" s="238"/>
      <c r="R603" s="238"/>
      <c r="S603" s="238"/>
      <c r="T603" s="238"/>
      <c r="U603" s="238"/>
      <c r="V603" s="238"/>
      <c r="W603" s="238"/>
      <c r="X603" s="238"/>
      <c r="Y603" s="238"/>
      <c r="Z603" s="238"/>
      <c r="AA603" s="238"/>
      <c r="AB603" s="238"/>
    </row>
    <row r="604" ht="13.5" customHeight="1">
      <c r="A604" s="238"/>
      <c r="B604" s="238"/>
      <c r="C604" s="238"/>
      <c r="D604" s="238"/>
      <c r="E604" s="238"/>
      <c r="F604" s="238"/>
      <c r="G604" s="238"/>
      <c r="H604" s="238"/>
      <c r="I604" s="238"/>
      <c r="J604" s="238"/>
      <c r="K604" s="308"/>
      <c r="L604" s="238"/>
      <c r="M604" s="238"/>
      <c r="N604" s="238"/>
      <c r="O604" s="238"/>
      <c r="P604" s="238"/>
      <c r="Q604" s="238"/>
      <c r="R604" s="238"/>
      <c r="S604" s="238"/>
      <c r="T604" s="238"/>
      <c r="U604" s="238"/>
      <c r="V604" s="238"/>
      <c r="W604" s="238"/>
      <c r="X604" s="238"/>
      <c r="Y604" s="238"/>
      <c r="Z604" s="238"/>
      <c r="AA604" s="238"/>
      <c r="AB604" s="238"/>
    </row>
    <row r="605" ht="13.5" customHeight="1">
      <c r="A605" s="238"/>
      <c r="B605" s="238"/>
      <c r="C605" s="238"/>
      <c r="D605" s="238"/>
      <c r="E605" s="238"/>
      <c r="F605" s="238"/>
      <c r="G605" s="238"/>
      <c r="H605" s="238"/>
      <c r="I605" s="238"/>
      <c r="J605" s="238"/>
      <c r="K605" s="308"/>
      <c r="L605" s="238"/>
      <c r="M605" s="238"/>
      <c r="N605" s="238"/>
      <c r="O605" s="238"/>
      <c r="P605" s="238"/>
      <c r="Q605" s="238"/>
      <c r="R605" s="238"/>
      <c r="S605" s="238"/>
      <c r="T605" s="238"/>
      <c r="U605" s="238"/>
      <c r="V605" s="238"/>
      <c r="W605" s="238"/>
      <c r="X605" s="238"/>
      <c r="Y605" s="238"/>
      <c r="Z605" s="238"/>
      <c r="AA605" s="238"/>
      <c r="AB605" s="238"/>
    </row>
    <row r="606" ht="13.5" customHeight="1">
      <c r="A606" s="238"/>
      <c r="B606" s="238"/>
      <c r="C606" s="238"/>
      <c r="D606" s="238"/>
      <c r="E606" s="238"/>
      <c r="F606" s="238"/>
      <c r="G606" s="238"/>
      <c r="H606" s="238"/>
      <c r="I606" s="238"/>
      <c r="J606" s="238"/>
      <c r="K606" s="308"/>
      <c r="L606" s="238"/>
      <c r="M606" s="238"/>
      <c r="N606" s="238"/>
      <c r="O606" s="238"/>
      <c r="P606" s="238"/>
      <c r="Q606" s="238"/>
      <c r="R606" s="238"/>
      <c r="S606" s="238"/>
      <c r="T606" s="238"/>
      <c r="U606" s="238"/>
      <c r="V606" s="238"/>
      <c r="W606" s="238"/>
      <c r="X606" s="238"/>
      <c r="Y606" s="238"/>
      <c r="Z606" s="238"/>
      <c r="AA606" s="238"/>
      <c r="AB606" s="238"/>
    </row>
    <row r="607" ht="13.5" customHeight="1">
      <c r="A607" s="238"/>
      <c r="B607" s="238"/>
      <c r="C607" s="238"/>
      <c r="D607" s="238"/>
      <c r="E607" s="238"/>
      <c r="F607" s="238"/>
      <c r="G607" s="238"/>
      <c r="H607" s="238"/>
      <c r="I607" s="238"/>
      <c r="J607" s="238"/>
      <c r="K607" s="308"/>
      <c r="L607" s="238"/>
      <c r="M607" s="238"/>
      <c r="N607" s="238"/>
      <c r="O607" s="238"/>
      <c r="P607" s="238"/>
      <c r="Q607" s="238"/>
      <c r="R607" s="238"/>
      <c r="S607" s="238"/>
      <c r="T607" s="238"/>
      <c r="U607" s="238"/>
      <c r="V607" s="238"/>
      <c r="W607" s="238"/>
      <c r="X607" s="238"/>
      <c r="Y607" s="238"/>
      <c r="Z607" s="238"/>
      <c r="AA607" s="238"/>
      <c r="AB607" s="238"/>
    </row>
    <row r="608" ht="13.5" customHeight="1">
      <c r="A608" s="238"/>
      <c r="B608" s="238"/>
      <c r="C608" s="238"/>
      <c r="D608" s="238"/>
      <c r="E608" s="238"/>
      <c r="F608" s="238"/>
      <c r="G608" s="238"/>
      <c r="H608" s="238"/>
      <c r="I608" s="238"/>
      <c r="J608" s="238"/>
      <c r="K608" s="308"/>
      <c r="L608" s="238"/>
      <c r="M608" s="238"/>
      <c r="N608" s="238"/>
      <c r="O608" s="238"/>
      <c r="P608" s="238"/>
      <c r="Q608" s="238"/>
      <c r="R608" s="238"/>
      <c r="S608" s="238"/>
      <c r="T608" s="238"/>
      <c r="U608" s="238"/>
      <c r="V608" s="238"/>
      <c r="W608" s="238"/>
      <c r="X608" s="238"/>
      <c r="Y608" s="238"/>
      <c r="Z608" s="238"/>
      <c r="AA608" s="238"/>
      <c r="AB608" s="238"/>
    </row>
    <row r="609" ht="13.5" customHeight="1">
      <c r="A609" s="238"/>
      <c r="B609" s="238"/>
      <c r="C609" s="238"/>
      <c r="D609" s="238"/>
      <c r="E609" s="238"/>
      <c r="F609" s="238"/>
      <c r="G609" s="238"/>
      <c r="H609" s="238"/>
      <c r="I609" s="238"/>
      <c r="J609" s="238"/>
      <c r="K609" s="308"/>
      <c r="L609" s="238"/>
      <c r="M609" s="238"/>
      <c r="N609" s="238"/>
      <c r="O609" s="238"/>
      <c r="P609" s="238"/>
      <c r="Q609" s="238"/>
      <c r="R609" s="238"/>
      <c r="S609" s="238"/>
      <c r="T609" s="238"/>
      <c r="U609" s="238"/>
      <c r="V609" s="238"/>
      <c r="W609" s="238"/>
      <c r="X609" s="238"/>
      <c r="Y609" s="238"/>
      <c r="Z609" s="238"/>
      <c r="AA609" s="238"/>
      <c r="AB609" s="238"/>
    </row>
    <row r="610" ht="13.5" customHeight="1">
      <c r="A610" s="238"/>
      <c r="B610" s="238"/>
      <c r="C610" s="238"/>
      <c r="D610" s="238"/>
      <c r="E610" s="238"/>
      <c r="F610" s="238"/>
      <c r="G610" s="238"/>
      <c r="H610" s="238"/>
      <c r="I610" s="238"/>
      <c r="J610" s="238"/>
      <c r="K610" s="308"/>
      <c r="L610" s="238"/>
      <c r="M610" s="238"/>
      <c r="N610" s="238"/>
      <c r="O610" s="238"/>
      <c r="P610" s="238"/>
      <c r="Q610" s="238"/>
      <c r="R610" s="238"/>
      <c r="S610" s="238"/>
      <c r="T610" s="238"/>
      <c r="U610" s="238"/>
      <c r="V610" s="238"/>
      <c r="W610" s="238"/>
      <c r="X610" s="238"/>
      <c r="Y610" s="238"/>
      <c r="Z610" s="238"/>
      <c r="AA610" s="238"/>
      <c r="AB610" s="238"/>
    </row>
    <row r="611" ht="13.5" customHeight="1">
      <c r="A611" s="238"/>
      <c r="B611" s="238"/>
      <c r="C611" s="238"/>
      <c r="D611" s="238"/>
      <c r="E611" s="238"/>
      <c r="F611" s="238"/>
      <c r="G611" s="238"/>
      <c r="H611" s="238"/>
      <c r="I611" s="238"/>
      <c r="J611" s="238"/>
      <c r="K611" s="308"/>
      <c r="L611" s="238"/>
      <c r="M611" s="238"/>
      <c r="N611" s="238"/>
      <c r="O611" s="238"/>
      <c r="P611" s="238"/>
      <c r="Q611" s="238"/>
      <c r="R611" s="238"/>
      <c r="S611" s="238"/>
      <c r="T611" s="238"/>
      <c r="U611" s="238"/>
      <c r="V611" s="238"/>
      <c r="W611" s="238"/>
      <c r="X611" s="238"/>
      <c r="Y611" s="238"/>
      <c r="Z611" s="238"/>
      <c r="AA611" s="238"/>
      <c r="AB611" s="238"/>
    </row>
    <row r="612" ht="13.5" customHeight="1">
      <c r="A612" s="238"/>
      <c r="B612" s="238"/>
      <c r="C612" s="238"/>
      <c r="D612" s="238"/>
      <c r="E612" s="238"/>
      <c r="F612" s="238"/>
      <c r="G612" s="238"/>
      <c r="H612" s="238"/>
      <c r="I612" s="238"/>
      <c r="J612" s="238"/>
      <c r="K612" s="308"/>
      <c r="L612" s="238"/>
      <c r="M612" s="238"/>
      <c r="N612" s="238"/>
      <c r="O612" s="238"/>
      <c r="P612" s="238"/>
      <c r="Q612" s="238"/>
      <c r="R612" s="238"/>
      <c r="S612" s="238"/>
      <c r="T612" s="238"/>
      <c r="U612" s="238"/>
      <c r="V612" s="238"/>
      <c r="W612" s="238"/>
      <c r="X612" s="238"/>
      <c r="Y612" s="238"/>
      <c r="Z612" s="238"/>
      <c r="AA612" s="238"/>
      <c r="AB612" s="238"/>
    </row>
    <row r="613" ht="13.5" customHeight="1">
      <c r="A613" s="238"/>
      <c r="B613" s="238"/>
      <c r="C613" s="238"/>
      <c r="D613" s="238"/>
      <c r="E613" s="238"/>
      <c r="F613" s="238"/>
      <c r="G613" s="238"/>
      <c r="H613" s="238"/>
      <c r="I613" s="238"/>
      <c r="J613" s="238"/>
      <c r="K613" s="308"/>
      <c r="L613" s="238"/>
      <c r="M613" s="238"/>
      <c r="N613" s="238"/>
      <c r="O613" s="238"/>
      <c r="P613" s="238"/>
      <c r="Q613" s="238"/>
      <c r="R613" s="238"/>
      <c r="S613" s="238"/>
      <c r="T613" s="238"/>
      <c r="U613" s="238"/>
      <c r="V613" s="238"/>
      <c r="W613" s="238"/>
      <c r="X613" s="238"/>
      <c r="Y613" s="238"/>
      <c r="Z613" s="238"/>
      <c r="AA613" s="238"/>
      <c r="AB613" s="238"/>
    </row>
    <row r="614" ht="13.5" customHeight="1">
      <c r="A614" s="238"/>
      <c r="B614" s="238"/>
      <c r="C614" s="238"/>
      <c r="D614" s="238"/>
      <c r="E614" s="238"/>
      <c r="F614" s="238"/>
      <c r="G614" s="238"/>
      <c r="H614" s="238"/>
      <c r="I614" s="238"/>
      <c r="J614" s="238"/>
      <c r="K614" s="308"/>
      <c r="L614" s="238"/>
      <c r="M614" s="238"/>
      <c r="N614" s="238"/>
      <c r="O614" s="238"/>
      <c r="P614" s="238"/>
      <c r="Q614" s="238"/>
      <c r="R614" s="238"/>
      <c r="S614" s="238"/>
      <c r="T614" s="238"/>
      <c r="U614" s="238"/>
      <c r="V614" s="238"/>
      <c r="W614" s="238"/>
      <c r="X614" s="238"/>
      <c r="Y614" s="238"/>
      <c r="Z614" s="238"/>
      <c r="AA614" s="238"/>
      <c r="AB614" s="238"/>
    </row>
    <row r="615" ht="13.5" customHeight="1">
      <c r="A615" s="238"/>
      <c r="B615" s="238"/>
      <c r="C615" s="238"/>
      <c r="D615" s="238"/>
      <c r="E615" s="238"/>
      <c r="F615" s="238"/>
      <c r="G615" s="238"/>
      <c r="H615" s="238"/>
      <c r="I615" s="238"/>
      <c r="J615" s="238"/>
      <c r="K615" s="308"/>
      <c r="L615" s="238"/>
      <c r="M615" s="238"/>
      <c r="N615" s="238"/>
      <c r="O615" s="238"/>
      <c r="P615" s="238"/>
      <c r="Q615" s="238"/>
      <c r="R615" s="238"/>
      <c r="S615" s="238"/>
      <c r="T615" s="238"/>
      <c r="U615" s="238"/>
      <c r="V615" s="238"/>
      <c r="W615" s="238"/>
      <c r="X615" s="238"/>
      <c r="Y615" s="238"/>
      <c r="Z615" s="238"/>
      <c r="AA615" s="238"/>
      <c r="AB615" s="238"/>
    </row>
    <row r="616" ht="13.5" customHeight="1">
      <c r="A616" s="238"/>
      <c r="B616" s="238"/>
      <c r="C616" s="238"/>
      <c r="D616" s="238"/>
      <c r="E616" s="238"/>
      <c r="F616" s="238"/>
      <c r="G616" s="238"/>
      <c r="H616" s="238"/>
      <c r="I616" s="238"/>
      <c r="J616" s="238"/>
      <c r="K616" s="308"/>
      <c r="L616" s="238"/>
      <c r="M616" s="238"/>
      <c r="N616" s="238"/>
      <c r="O616" s="238"/>
      <c r="P616" s="238"/>
      <c r="Q616" s="238"/>
      <c r="R616" s="238"/>
      <c r="S616" s="238"/>
      <c r="T616" s="238"/>
      <c r="U616" s="238"/>
      <c r="V616" s="238"/>
      <c r="W616" s="238"/>
      <c r="X616" s="238"/>
      <c r="Y616" s="238"/>
      <c r="Z616" s="238"/>
      <c r="AA616" s="238"/>
      <c r="AB616" s="238"/>
    </row>
    <row r="617" ht="13.5" customHeight="1">
      <c r="A617" s="238"/>
      <c r="B617" s="238"/>
      <c r="C617" s="238"/>
      <c r="D617" s="238"/>
      <c r="E617" s="238"/>
      <c r="F617" s="238"/>
      <c r="G617" s="238"/>
      <c r="H617" s="238"/>
      <c r="I617" s="238"/>
      <c r="J617" s="238"/>
      <c r="K617" s="308"/>
      <c r="L617" s="238"/>
      <c r="M617" s="238"/>
      <c r="N617" s="238"/>
      <c r="O617" s="238"/>
      <c r="P617" s="238"/>
      <c r="Q617" s="238"/>
      <c r="R617" s="238"/>
      <c r="S617" s="238"/>
      <c r="T617" s="238"/>
      <c r="U617" s="238"/>
      <c r="V617" s="238"/>
      <c r="W617" s="238"/>
      <c r="X617" s="238"/>
      <c r="Y617" s="238"/>
      <c r="Z617" s="238"/>
      <c r="AA617" s="238"/>
      <c r="AB617" s="238"/>
    </row>
    <row r="618" ht="13.5" customHeight="1">
      <c r="A618" s="238"/>
      <c r="B618" s="238"/>
      <c r="C618" s="238"/>
      <c r="D618" s="238"/>
      <c r="E618" s="238"/>
      <c r="F618" s="238"/>
      <c r="G618" s="238"/>
      <c r="H618" s="238"/>
      <c r="I618" s="238"/>
      <c r="J618" s="238"/>
      <c r="K618" s="308"/>
      <c r="L618" s="238"/>
      <c r="M618" s="238"/>
      <c r="N618" s="238"/>
      <c r="O618" s="238"/>
      <c r="P618" s="238"/>
      <c r="Q618" s="238"/>
      <c r="R618" s="238"/>
      <c r="S618" s="238"/>
      <c r="T618" s="238"/>
      <c r="U618" s="238"/>
      <c r="V618" s="238"/>
      <c r="W618" s="238"/>
      <c r="X618" s="238"/>
      <c r="Y618" s="238"/>
      <c r="Z618" s="238"/>
      <c r="AA618" s="238"/>
      <c r="AB618" s="238"/>
    </row>
    <row r="619" ht="13.5" customHeight="1">
      <c r="A619" s="238"/>
      <c r="B619" s="238"/>
      <c r="C619" s="238"/>
      <c r="D619" s="238"/>
      <c r="E619" s="238"/>
      <c r="F619" s="238"/>
      <c r="G619" s="238"/>
      <c r="H619" s="238"/>
      <c r="I619" s="238"/>
      <c r="J619" s="238"/>
      <c r="K619" s="308"/>
      <c r="L619" s="238"/>
      <c r="M619" s="238"/>
      <c r="N619" s="238"/>
      <c r="O619" s="238"/>
      <c r="P619" s="238"/>
      <c r="Q619" s="238"/>
      <c r="R619" s="238"/>
      <c r="S619" s="238"/>
      <c r="T619" s="238"/>
      <c r="U619" s="238"/>
      <c r="V619" s="238"/>
      <c r="W619" s="238"/>
      <c r="X619" s="238"/>
      <c r="Y619" s="238"/>
      <c r="Z619" s="238"/>
      <c r="AA619" s="238"/>
      <c r="AB619" s="238"/>
    </row>
    <row r="620" ht="13.5" customHeight="1">
      <c r="A620" s="238"/>
      <c r="B620" s="238"/>
      <c r="C620" s="238"/>
      <c r="D620" s="238"/>
      <c r="E620" s="238"/>
      <c r="F620" s="238"/>
      <c r="G620" s="238"/>
      <c r="H620" s="238"/>
      <c r="I620" s="238"/>
      <c r="J620" s="238"/>
      <c r="K620" s="308"/>
      <c r="L620" s="238"/>
      <c r="M620" s="238"/>
      <c r="N620" s="238"/>
      <c r="O620" s="238"/>
      <c r="P620" s="238"/>
      <c r="Q620" s="238"/>
      <c r="R620" s="238"/>
      <c r="S620" s="238"/>
      <c r="T620" s="238"/>
      <c r="U620" s="238"/>
      <c r="V620" s="238"/>
      <c r="W620" s="238"/>
      <c r="X620" s="238"/>
      <c r="Y620" s="238"/>
      <c r="Z620" s="238"/>
      <c r="AA620" s="238"/>
      <c r="AB620" s="238"/>
    </row>
    <row r="621" ht="13.5" customHeight="1">
      <c r="A621" s="238"/>
      <c r="B621" s="238"/>
      <c r="C621" s="238"/>
      <c r="D621" s="238"/>
      <c r="E621" s="238"/>
      <c r="F621" s="238"/>
      <c r="G621" s="238"/>
      <c r="H621" s="238"/>
      <c r="I621" s="238"/>
      <c r="J621" s="238"/>
      <c r="K621" s="308"/>
      <c r="L621" s="238"/>
      <c r="M621" s="238"/>
      <c r="N621" s="238"/>
      <c r="O621" s="238"/>
      <c r="P621" s="238"/>
      <c r="Q621" s="238"/>
      <c r="R621" s="238"/>
      <c r="S621" s="238"/>
      <c r="T621" s="238"/>
      <c r="U621" s="238"/>
      <c r="V621" s="238"/>
      <c r="W621" s="238"/>
      <c r="X621" s="238"/>
      <c r="Y621" s="238"/>
      <c r="Z621" s="238"/>
      <c r="AA621" s="238"/>
      <c r="AB621" s="238"/>
    </row>
    <row r="622" ht="13.5" customHeight="1">
      <c r="A622" s="238"/>
      <c r="B622" s="238"/>
      <c r="C622" s="238"/>
      <c r="D622" s="238"/>
      <c r="E622" s="238"/>
      <c r="F622" s="238"/>
      <c r="G622" s="238"/>
      <c r="H622" s="238"/>
      <c r="I622" s="238"/>
      <c r="J622" s="238"/>
      <c r="K622" s="308"/>
      <c r="L622" s="238"/>
      <c r="M622" s="238"/>
      <c r="N622" s="238"/>
      <c r="O622" s="238"/>
      <c r="P622" s="238"/>
      <c r="Q622" s="238"/>
      <c r="R622" s="238"/>
      <c r="S622" s="238"/>
      <c r="T622" s="238"/>
      <c r="U622" s="238"/>
      <c r="V622" s="238"/>
      <c r="W622" s="238"/>
      <c r="X622" s="238"/>
      <c r="Y622" s="238"/>
      <c r="Z622" s="238"/>
      <c r="AA622" s="238"/>
      <c r="AB622" s="238"/>
    </row>
    <row r="623" ht="13.5" customHeight="1">
      <c r="A623" s="238"/>
      <c r="B623" s="238"/>
      <c r="C623" s="238"/>
      <c r="D623" s="238"/>
      <c r="E623" s="238"/>
      <c r="F623" s="238"/>
      <c r="G623" s="238"/>
      <c r="H623" s="238"/>
      <c r="I623" s="238"/>
      <c r="J623" s="238"/>
      <c r="K623" s="308"/>
      <c r="L623" s="238"/>
      <c r="M623" s="238"/>
      <c r="N623" s="238"/>
      <c r="O623" s="238"/>
      <c r="P623" s="238"/>
      <c r="Q623" s="238"/>
      <c r="R623" s="238"/>
      <c r="S623" s="238"/>
      <c r="T623" s="238"/>
      <c r="U623" s="238"/>
      <c r="V623" s="238"/>
      <c r="W623" s="238"/>
      <c r="X623" s="238"/>
      <c r="Y623" s="238"/>
      <c r="Z623" s="238"/>
      <c r="AA623" s="238"/>
      <c r="AB623" s="238"/>
    </row>
    <row r="624" ht="13.5" customHeight="1">
      <c r="A624" s="238"/>
      <c r="B624" s="238"/>
      <c r="C624" s="238"/>
      <c r="D624" s="238"/>
      <c r="E624" s="238"/>
      <c r="F624" s="238"/>
      <c r="G624" s="238"/>
      <c r="H624" s="238"/>
      <c r="I624" s="238"/>
      <c r="J624" s="238"/>
      <c r="K624" s="308"/>
      <c r="L624" s="238"/>
      <c r="M624" s="238"/>
      <c r="N624" s="238"/>
      <c r="O624" s="238"/>
      <c r="P624" s="238"/>
      <c r="Q624" s="238"/>
      <c r="R624" s="238"/>
      <c r="S624" s="238"/>
      <c r="T624" s="238"/>
      <c r="U624" s="238"/>
      <c r="V624" s="238"/>
      <c r="W624" s="238"/>
      <c r="X624" s="238"/>
      <c r="Y624" s="238"/>
      <c r="Z624" s="238"/>
      <c r="AA624" s="238"/>
      <c r="AB624" s="238"/>
    </row>
    <row r="625" ht="13.5" customHeight="1">
      <c r="A625" s="238"/>
      <c r="B625" s="238"/>
      <c r="C625" s="238"/>
      <c r="D625" s="238"/>
      <c r="E625" s="238"/>
      <c r="F625" s="238"/>
      <c r="G625" s="238"/>
      <c r="H625" s="238"/>
      <c r="I625" s="238"/>
      <c r="J625" s="238"/>
      <c r="K625" s="308"/>
      <c r="L625" s="238"/>
      <c r="M625" s="238"/>
      <c r="N625" s="238"/>
      <c r="O625" s="238"/>
      <c r="P625" s="238"/>
      <c r="Q625" s="238"/>
      <c r="R625" s="238"/>
      <c r="S625" s="238"/>
      <c r="T625" s="238"/>
      <c r="U625" s="238"/>
      <c r="V625" s="238"/>
      <c r="W625" s="238"/>
      <c r="X625" s="238"/>
      <c r="Y625" s="238"/>
      <c r="Z625" s="238"/>
      <c r="AA625" s="238"/>
      <c r="AB625" s="238"/>
    </row>
    <row r="626" ht="13.5" customHeight="1">
      <c r="A626" s="238"/>
      <c r="B626" s="238"/>
      <c r="C626" s="238"/>
      <c r="D626" s="238"/>
      <c r="E626" s="238"/>
      <c r="F626" s="238"/>
      <c r="G626" s="238"/>
      <c r="H626" s="238"/>
      <c r="I626" s="238"/>
      <c r="J626" s="238"/>
      <c r="K626" s="308"/>
      <c r="L626" s="238"/>
      <c r="M626" s="238"/>
      <c r="N626" s="238"/>
      <c r="O626" s="238"/>
      <c r="P626" s="238"/>
      <c r="Q626" s="238"/>
      <c r="R626" s="238"/>
      <c r="S626" s="238"/>
      <c r="T626" s="238"/>
      <c r="U626" s="238"/>
      <c r="V626" s="238"/>
      <c r="W626" s="238"/>
      <c r="X626" s="238"/>
      <c r="Y626" s="238"/>
      <c r="Z626" s="238"/>
      <c r="AA626" s="238"/>
      <c r="AB626" s="238"/>
    </row>
    <row r="627" ht="13.5" customHeight="1">
      <c r="A627" s="238"/>
      <c r="B627" s="238"/>
      <c r="C627" s="238"/>
      <c r="D627" s="238"/>
      <c r="E627" s="238"/>
      <c r="F627" s="238"/>
      <c r="G627" s="238"/>
      <c r="H627" s="238"/>
      <c r="I627" s="238"/>
      <c r="J627" s="238"/>
      <c r="K627" s="308"/>
      <c r="L627" s="238"/>
      <c r="M627" s="238"/>
      <c r="N627" s="238"/>
      <c r="O627" s="238"/>
      <c r="P627" s="238"/>
      <c r="Q627" s="238"/>
      <c r="R627" s="238"/>
      <c r="S627" s="238"/>
      <c r="T627" s="238"/>
      <c r="U627" s="238"/>
      <c r="V627" s="238"/>
      <c r="W627" s="238"/>
      <c r="X627" s="238"/>
      <c r="Y627" s="238"/>
      <c r="Z627" s="238"/>
      <c r="AA627" s="238"/>
      <c r="AB627" s="238"/>
    </row>
    <row r="628" ht="13.5" customHeight="1">
      <c r="A628" s="238"/>
      <c r="B628" s="238"/>
      <c r="C628" s="238"/>
      <c r="D628" s="238"/>
      <c r="E628" s="238"/>
      <c r="F628" s="238"/>
      <c r="G628" s="238"/>
      <c r="H628" s="238"/>
      <c r="I628" s="238"/>
      <c r="J628" s="238"/>
      <c r="K628" s="308"/>
      <c r="L628" s="238"/>
      <c r="M628" s="238"/>
      <c r="N628" s="238"/>
      <c r="O628" s="238"/>
      <c r="P628" s="238"/>
      <c r="Q628" s="238"/>
      <c r="R628" s="238"/>
      <c r="S628" s="238"/>
      <c r="T628" s="238"/>
      <c r="U628" s="238"/>
      <c r="V628" s="238"/>
      <c r="W628" s="238"/>
      <c r="X628" s="238"/>
      <c r="Y628" s="238"/>
      <c r="Z628" s="238"/>
      <c r="AA628" s="238"/>
      <c r="AB628" s="238"/>
    </row>
    <row r="629" ht="13.5" customHeight="1">
      <c r="A629" s="238"/>
      <c r="B629" s="238"/>
      <c r="C629" s="238"/>
      <c r="D629" s="238"/>
      <c r="E629" s="238"/>
      <c r="F629" s="238"/>
      <c r="G629" s="238"/>
      <c r="H629" s="238"/>
      <c r="I629" s="238"/>
      <c r="J629" s="238"/>
      <c r="K629" s="308"/>
      <c r="L629" s="238"/>
      <c r="M629" s="238"/>
      <c r="N629" s="238"/>
      <c r="O629" s="238"/>
      <c r="P629" s="238"/>
      <c r="Q629" s="238"/>
      <c r="R629" s="238"/>
      <c r="S629" s="238"/>
      <c r="T629" s="238"/>
      <c r="U629" s="238"/>
      <c r="V629" s="238"/>
      <c r="W629" s="238"/>
      <c r="X629" s="238"/>
      <c r="Y629" s="238"/>
      <c r="Z629" s="238"/>
      <c r="AA629" s="238"/>
      <c r="AB629" s="238"/>
    </row>
    <row r="630" ht="13.5" customHeight="1">
      <c r="A630" s="238"/>
      <c r="B630" s="238"/>
      <c r="C630" s="238"/>
      <c r="D630" s="238"/>
      <c r="E630" s="238"/>
      <c r="F630" s="238"/>
      <c r="G630" s="238"/>
      <c r="H630" s="238"/>
      <c r="I630" s="238"/>
      <c r="J630" s="238"/>
      <c r="K630" s="308"/>
      <c r="L630" s="238"/>
      <c r="M630" s="238"/>
      <c r="N630" s="238"/>
      <c r="O630" s="238"/>
      <c r="P630" s="238"/>
      <c r="Q630" s="238"/>
      <c r="R630" s="238"/>
      <c r="S630" s="238"/>
      <c r="T630" s="238"/>
      <c r="U630" s="238"/>
      <c r="V630" s="238"/>
      <c r="W630" s="238"/>
      <c r="X630" s="238"/>
      <c r="Y630" s="238"/>
      <c r="Z630" s="238"/>
      <c r="AA630" s="238"/>
      <c r="AB630" s="238"/>
    </row>
    <row r="631" ht="13.5" customHeight="1">
      <c r="A631" s="238"/>
      <c r="B631" s="238"/>
      <c r="C631" s="238"/>
      <c r="D631" s="238"/>
      <c r="E631" s="238"/>
      <c r="F631" s="238"/>
      <c r="G631" s="238"/>
      <c r="H631" s="238"/>
      <c r="I631" s="238"/>
      <c r="J631" s="238"/>
      <c r="K631" s="308"/>
      <c r="L631" s="238"/>
      <c r="M631" s="238"/>
      <c r="N631" s="238"/>
      <c r="O631" s="238"/>
      <c r="P631" s="238"/>
      <c r="Q631" s="238"/>
      <c r="R631" s="238"/>
      <c r="S631" s="238"/>
      <c r="T631" s="238"/>
      <c r="U631" s="238"/>
      <c r="V631" s="238"/>
      <c r="W631" s="238"/>
      <c r="X631" s="238"/>
      <c r="Y631" s="238"/>
      <c r="Z631" s="238"/>
      <c r="AA631" s="238"/>
      <c r="AB631" s="238"/>
    </row>
    <row r="632" ht="13.5" customHeight="1">
      <c r="A632" s="238"/>
      <c r="B632" s="238"/>
      <c r="C632" s="238"/>
      <c r="D632" s="238"/>
      <c r="E632" s="238"/>
      <c r="F632" s="238"/>
      <c r="G632" s="238"/>
      <c r="H632" s="238"/>
      <c r="I632" s="238"/>
      <c r="J632" s="238"/>
      <c r="K632" s="308"/>
      <c r="L632" s="238"/>
      <c r="M632" s="238"/>
      <c r="N632" s="238"/>
      <c r="O632" s="238"/>
      <c r="P632" s="238"/>
      <c r="Q632" s="238"/>
      <c r="R632" s="238"/>
      <c r="S632" s="238"/>
      <c r="T632" s="238"/>
      <c r="U632" s="238"/>
      <c r="V632" s="238"/>
      <c r="W632" s="238"/>
      <c r="X632" s="238"/>
      <c r="Y632" s="238"/>
      <c r="Z632" s="238"/>
      <c r="AA632" s="238"/>
      <c r="AB632" s="238"/>
    </row>
    <row r="633" ht="13.5" customHeight="1">
      <c r="A633" s="238"/>
      <c r="B633" s="238"/>
      <c r="C633" s="238"/>
      <c r="D633" s="238"/>
      <c r="E633" s="238"/>
      <c r="F633" s="238"/>
      <c r="G633" s="238"/>
      <c r="H633" s="238"/>
      <c r="I633" s="238"/>
      <c r="J633" s="238"/>
      <c r="K633" s="308"/>
      <c r="L633" s="238"/>
      <c r="M633" s="238"/>
      <c r="N633" s="238"/>
      <c r="O633" s="238"/>
      <c r="P633" s="238"/>
      <c r="Q633" s="238"/>
      <c r="R633" s="238"/>
      <c r="S633" s="238"/>
      <c r="T633" s="238"/>
      <c r="U633" s="238"/>
      <c r="V633" s="238"/>
      <c r="W633" s="238"/>
      <c r="X633" s="238"/>
      <c r="Y633" s="238"/>
      <c r="Z633" s="238"/>
      <c r="AA633" s="238"/>
      <c r="AB633" s="238"/>
    </row>
    <row r="634" ht="13.5" customHeight="1">
      <c r="A634" s="238"/>
      <c r="B634" s="238"/>
      <c r="C634" s="238"/>
      <c r="D634" s="238"/>
      <c r="E634" s="238"/>
      <c r="F634" s="238"/>
      <c r="G634" s="238"/>
      <c r="H634" s="238"/>
      <c r="I634" s="238"/>
      <c r="J634" s="238"/>
      <c r="K634" s="308"/>
      <c r="L634" s="238"/>
      <c r="M634" s="238"/>
      <c r="N634" s="238"/>
      <c r="O634" s="238"/>
      <c r="P634" s="238"/>
      <c r="Q634" s="238"/>
      <c r="R634" s="238"/>
      <c r="S634" s="238"/>
      <c r="T634" s="238"/>
      <c r="U634" s="238"/>
      <c r="V634" s="238"/>
      <c r="W634" s="238"/>
      <c r="X634" s="238"/>
      <c r="Y634" s="238"/>
      <c r="Z634" s="238"/>
      <c r="AA634" s="238"/>
      <c r="AB634" s="238"/>
    </row>
    <row r="635" ht="13.5" customHeight="1">
      <c r="A635" s="238"/>
      <c r="B635" s="238"/>
      <c r="C635" s="238"/>
      <c r="D635" s="238"/>
      <c r="E635" s="238"/>
      <c r="F635" s="238"/>
      <c r="G635" s="238"/>
      <c r="H635" s="238"/>
      <c r="I635" s="238"/>
      <c r="J635" s="238"/>
      <c r="K635" s="308"/>
      <c r="L635" s="238"/>
      <c r="M635" s="238"/>
      <c r="N635" s="238"/>
      <c r="O635" s="238"/>
      <c r="P635" s="238"/>
      <c r="Q635" s="238"/>
      <c r="R635" s="238"/>
      <c r="S635" s="238"/>
      <c r="T635" s="238"/>
      <c r="U635" s="238"/>
      <c r="V635" s="238"/>
      <c r="W635" s="238"/>
      <c r="X635" s="238"/>
      <c r="Y635" s="238"/>
      <c r="Z635" s="238"/>
      <c r="AA635" s="238"/>
      <c r="AB635" s="238"/>
    </row>
    <row r="636" ht="13.5" customHeight="1">
      <c r="A636" s="238"/>
      <c r="B636" s="238"/>
      <c r="C636" s="238"/>
      <c r="D636" s="238"/>
      <c r="E636" s="238"/>
      <c r="F636" s="238"/>
      <c r="G636" s="238"/>
      <c r="H636" s="238"/>
      <c r="I636" s="238"/>
      <c r="J636" s="238"/>
      <c r="K636" s="308"/>
      <c r="L636" s="238"/>
      <c r="M636" s="238"/>
      <c r="N636" s="238"/>
      <c r="O636" s="238"/>
      <c r="P636" s="238"/>
      <c r="Q636" s="238"/>
      <c r="R636" s="238"/>
      <c r="S636" s="238"/>
      <c r="T636" s="238"/>
      <c r="U636" s="238"/>
      <c r="V636" s="238"/>
      <c r="W636" s="238"/>
      <c r="X636" s="238"/>
      <c r="Y636" s="238"/>
      <c r="Z636" s="238"/>
      <c r="AA636" s="238"/>
      <c r="AB636" s="238"/>
    </row>
    <row r="637" ht="13.5" customHeight="1">
      <c r="A637" s="238"/>
      <c r="B637" s="238"/>
      <c r="C637" s="238"/>
      <c r="D637" s="238"/>
      <c r="E637" s="238"/>
      <c r="F637" s="238"/>
      <c r="G637" s="238"/>
      <c r="H637" s="238"/>
      <c r="I637" s="238"/>
      <c r="J637" s="238"/>
      <c r="K637" s="308"/>
      <c r="L637" s="238"/>
      <c r="M637" s="238"/>
      <c r="N637" s="238"/>
      <c r="O637" s="238"/>
      <c r="P637" s="238"/>
      <c r="Q637" s="238"/>
      <c r="R637" s="238"/>
      <c r="S637" s="238"/>
      <c r="T637" s="238"/>
      <c r="U637" s="238"/>
      <c r="V637" s="238"/>
      <c r="W637" s="238"/>
      <c r="X637" s="238"/>
      <c r="Y637" s="238"/>
      <c r="Z637" s="238"/>
      <c r="AA637" s="238"/>
      <c r="AB637" s="238"/>
    </row>
    <row r="638" ht="13.5" customHeight="1">
      <c r="A638" s="238"/>
      <c r="B638" s="238"/>
      <c r="C638" s="238"/>
      <c r="D638" s="238"/>
      <c r="E638" s="238"/>
      <c r="F638" s="238"/>
      <c r="G638" s="238"/>
      <c r="H638" s="238"/>
      <c r="I638" s="238"/>
      <c r="J638" s="238"/>
      <c r="K638" s="308"/>
      <c r="L638" s="238"/>
      <c r="M638" s="238"/>
      <c r="N638" s="238"/>
      <c r="O638" s="238"/>
      <c r="P638" s="238"/>
      <c r="Q638" s="238"/>
      <c r="R638" s="238"/>
      <c r="S638" s="238"/>
      <c r="T638" s="238"/>
      <c r="U638" s="238"/>
      <c r="V638" s="238"/>
      <c r="W638" s="238"/>
      <c r="X638" s="238"/>
      <c r="Y638" s="238"/>
      <c r="Z638" s="238"/>
      <c r="AA638" s="238"/>
      <c r="AB638" s="238"/>
    </row>
    <row r="639" ht="13.5" customHeight="1">
      <c r="A639" s="238"/>
      <c r="B639" s="238"/>
      <c r="C639" s="238"/>
      <c r="D639" s="238"/>
      <c r="E639" s="238"/>
      <c r="F639" s="238"/>
      <c r="G639" s="238"/>
      <c r="H639" s="238"/>
      <c r="I639" s="238"/>
      <c r="J639" s="238"/>
      <c r="K639" s="308"/>
      <c r="L639" s="238"/>
      <c r="M639" s="238"/>
      <c r="N639" s="238"/>
      <c r="O639" s="238"/>
      <c r="P639" s="238"/>
      <c r="Q639" s="238"/>
      <c r="R639" s="238"/>
      <c r="S639" s="238"/>
      <c r="T639" s="238"/>
      <c r="U639" s="238"/>
      <c r="V639" s="238"/>
      <c r="W639" s="238"/>
      <c r="X639" s="238"/>
      <c r="Y639" s="238"/>
      <c r="Z639" s="238"/>
      <c r="AA639" s="238"/>
      <c r="AB639" s="238"/>
    </row>
    <row r="640" ht="13.5" customHeight="1">
      <c r="A640" s="238"/>
      <c r="B640" s="238"/>
      <c r="C640" s="238"/>
      <c r="D640" s="238"/>
      <c r="E640" s="238"/>
      <c r="F640" s="238"/>
      <c r="G640" s="238"/>
      <c r="H640" s="238"/>
      <c r="I640" s="238"/>
      <c r="J640" s="238"/>
      <c r="K640" s="308"/>
      <c r="L640" s="238"/>
      <c r="M640" s="238"/>
      <c r="N640" s="238"/>
      <c r="O640" s="238"/>
      <c r="P640" s="238"/>
      <c r="Q640" s="238"/>
      <c r="R640" s="238"/>
      <c r="S640" s="238"/>
      <c r="T640" s="238"/>
      <c r="U640" s="238"/>
      <c r="V640" s="238"/>
      <c r="W640" s="238"/>
      <c r="X640" s="238"/>
      <c r="Y640" s="238"/>
      <c r="Z640" s="238"/>
      <c r="AA640" s="238"/>
      <c r="AB640" s="238"/>
    </row>
    <row r="641" ht="13.5" customHeight="1">
      <c r="A641" s="238"/>
      <c r="B641" s="238"/>
      <c r="C641" s="238"/>
      <c r="D641" s="238"/>
      <c r="E641" s="238"/>
      <c r="F641" s="238"/>
      <c r="G641" s="238"/>
      <c r="H641" s="238"/>
      <c r="I641" s="238"/>
      <c r="J641" s="238"/>
      <c r="K641" s="308"/>
      <c r="L641" s="238"/>
      <c r="M641" s="238"/>
      <c r="N641" s="238"/>
      <c r="O641" s="238"/>
      <c r="P641" s="238"/>
      <c r="Q641" s="238"/>
      <c r="R641" s="238"/>
      <c r="S641" s="238"/>
      <c r="T641" s="238"/>
      <c r="U641" s="238"/>
      <c r="V641" s="238"/>
      <c r="W641" s="238"/>
      <c r="X641" s="238"/>
      <c r="Y641" s="238"/>
      <c r="Z641" s="238"/>
      <c r="AA641" s="238"/>
      <c r="AB641" s="238"/>
    </row>
    <row r="642" ht="13.5" customHeight="1">
      <c r="A642" s="238"/>
      <c r="B642" s="238"/>
      <c r="C642" s="238"/>
      <c r="D642" s="238"/>
      <c r="E642" s="238"/>
      <c r="F642" s="238"/>
      <c r="G642" s="238"/>
      <c r="H642" s="238"/>
      <c r="I642" s="238"/>
      <c r="J642" s="238"/>
      <c r="K642" s="308"/>
      <c r="L642" s="238"/>
      <c r="M642" s="238"/>
      <c r="N642" s="238"/>
      <c r="O642" s="238"/>
      <c r="P642" s="238"/>
      <c r="Q642" s="238"/>
      <c r="R642" s="238"/>
      <c r="S642" s="238"/>
      <c r="T642" s="238"/>
      <c r="U642" s="238"/>
      <c r="V642" s="238"/>
      <c r="W642" s="238"/>
      <c r="X642" s="238"/>
      <c r="Y642" s="238"/>
      <c r="Z642" s="238"/>
      <c r="AA642" s="238"/>
      <c r="AB642" s="238"/>
    </row>
    <row r="643" ht="13.5" customHeight="1">
      <c r="A643" s="238"/>
      <c r="B643" s="238"/>
      <c r="C643" s="238"/>
      <c r="D643" s="238"/>
      <c r="E643" s="238"/>
      <c r="F643" s="238"/>
      <c r="G643" s="238"/>
      <c r="H643" s="238"/>
      <c r="I643" s="238"/>
      <c r="J643" s="238"/>
      <c r="K643" s="308"/>
      <c r="L643" s="238"/>
      <c r="M643" s="238"/>
      <c r="N643" s="238"/>
      <c r="O643" s="238"/>
      <c r="P643" s="238"/>
      <c r="Q643" s="238"/>
      <c r="R643" s="238"/>
      <c r="S643" s="238"/>
      <c r="T643" s="238"/>
      <c r="U643" s="238"/>
      <c r="V643" s="238"/>
      <c r="W643" s="238"/>
      <c r="X643" s="238"/>
      <c r="Y643" s="238"/>
      <c r="Z643" s="238"/>
      <c r="AA643" s="238"/>
      <c r="AB643" s="238"/>
    </row>
    <row r="644" ht="13.5" customHeight="1">
      <c r="A644" s="238"/>
      <c r="B644" s="238"/>
      <c r="C644" s="238"/>
      <c r="D644" s="238"/>
      <c r="E644" s="238"/>
      <c r="F644" s="238"/>
      <c r="G644" s="238"/>
      <c r="H644" s="238"/>
      <c r="I644" s="238"/>
      <c r="J644" s="238"/>
      <c r="K644" s="308"/>
      <c r="L644" s="238"/>
      <c r="M644" s="238"/>
      <c r="N644" s="238"/>
      <c r="O644" s="238"/>
      <c r="P644" s="238"/>
      <c r="Q644" s="238"/>
      <c r="R644" s="238"/>
      <c r="S644" s="238"/>
      <c r="T644" s="238"/>
      <c r="U644" s="238"/>
      <c r="V644" s="238"/>
      <c r="W644" s="238"/>
      <c r="X644" s="238"/>
      <c r="Y644" s="238"/>
      <c r="Z644" s="238"/>
      <c r="AA644" s="238"/>
      <c r="AB644" s="238"/>
    </row>
    <row r="645" ht="13.5" customHeight="1">
      <c r="A645" s="238"/>
      <c r="B645" s="238"/>
      <c r="C645" s="238"/>
      <c r="D645" s="238"/>
      <c r="E645" s="238"/>
      <c r="F645" s="238"/>
      <c r="G645" s="238"/>
      <c r="H645" s="238"/>
      <c r="I645" s="238"/>
      <c r="J645" s="238"/>
      <c r="K645" s="308"/>
      <c r="L645" s="238"/>
      <c r="M645" s="238"/>
      <c r="N645" s="238"/>
      <c r="O645" s="238"/>
      <c r="P645" s="238"/>
      <c r="Q645" s="238"/>
      <c r="R645" s="238"/>
      <c r="S645" s="238"/>
      <c r="T645" s="238"/>
      <c r="U645" s="238"/>
      <c r="V645" s="238"/>
      <c r="W645" s="238"/>
      <c r="X645" s="238"/>
      <c r="Y645" s="238"/>
      <c r="Z645" s="238"/>
      <c r="AA645" s="238"/>
      <c r="AB645" s="238"/>
    </row>
    <row r="646" ht="13.5" customHeight="1">
      <c r="A646" s="238"/>
      <c r="B646" s="238"/>
      <c r="C646" s="238"/>
      <c r="D646" s="238"/>
      <c r="E646" s="238"/>
      <c r="F646" s="238"/>
      <c r="G646" s="238"/>
      <c r="H646" s="238"/>
      <c r="I646" s="238"/>
      <c r="J646" s="238"/>
      <c r="K646" s="308"/>
      <c r="L646" s="238"/>
      <c r="M646" s="238"/>
      <c r="N646" s="238"/>
      <c r="O646" s="238"/>
      <c r="P646" s="238"/>
      <c r="Q646" s="238"/>
      <c r="R646" s="238"/>
      <c r="S646" s="238"/>
      <c r="T646" s="238"/>
      <c r="U646" s="238"/>
      <c r="V646" s="238"/>
      <c r="W646" s="238"/>
      <c r="X646" s="238"/>
      <c r="Y646" s="238"/>
      <c r="Z646" s="238"/>
      <c r="AA646" s="238"/>
      <c r="AB646" s="238"/>
    </row>
    <row r="647" ht="13.5" customHeight="1">
      <c r="A647" s="238"/>
      <c r="B647" s="238"/>
      <c r="C647" s="238"/>
      <c r="D647" s="238"/>
      <c r="E647" s="238"/>
      <c r="F647" s="238"/>
      <c r="G647" s="238"/>
      <c r="H647" s="238"/>
      <c r="I647" s="238"/>
      <c r="J647" s="238"/>
      <c r="K647" s="308"/>
      <c r="L647" s="238"/>
      <c r="M647" s="238"/>
      <c r="N647" s="238"/>
      <c r="O647" s="238"/>
      <c r="P647" s="238"/>
      <c r="Q647" s="238"/>
      <c r="R647" s="238"/>
      <c r="S647" s="238"/>
      <c r="T647" s="238"/>
      <c r="U647" s="238"/>
      <c r="V647" s="238"/>
      <c r="W647" s="238"/>
      <c r="X647" s="238"/>
      <c r="Y647" s="238"/>
      <c r="Z647" s="238"/>
      <c r="AA647" s="238"/>
      <c r="AB647" s="238"/>
    </row>
    <row r="648" ht="13.5" customHeight="1">
      <c r="A648" s="238"/>
      <c r="B648" s="238"/>
      <c r="C648" s="238"/>
      <c r="D648" s="238"/>
      <c r="E648" s="238"/>
      <c r="F648" s="238"/>
      <c r="G648" s="238"/>
      <c r="H648" s="238"/>
      <c r="I648" s="238"/>
      <c r="J648" s="238"/>
      <c r="K648" s="308"/>
      <c r="L648" s="238"/>
      <c r="M648" s="238"/>
      <c r="N648" s="238"/>
      <c r="O648" s="238"/>
      <c r="P648" s="238"/>
      <c r="Q648" s="238"/>
      <c r="R648" s="238"/>
      <c r="S648" s="238"/>
      <c r="T648" s="238"/>
      <c r="U648" s="238"/>
      <c r="V648" s="238"/>
      <c r="W648" s="238"/>
      <c r="X648" s="238"/>
      <c r="Y648" s="238"/>
      <c r="Z648" s="238"/>
      <c r="AA648" s="238"/>
      <c r="AB648" s="238"/>
    </row>
    <row r="649" ht="13.5" customHeight="1">
      <c r="A649" s="238"/>
      <c r="B649" s="238"/>
      <c r="C649" s="238"/>
      <c r="D649" s="238"/>
      <c r="E649" s="238"/>
      <c r="F649" s="238"/>
      <c r="G649" s="238"/>
      <c r="H649" s="238"/>
      <c r="I649" s="238"/>
      <c r="J649" s="238"/>
      <c r="K649" s="308"/>
      <c r="L649" s="238"/>
      <c r="M649" s="238"/>
      <c r="N649" s="238"/>
      <c r="O649" s="238"/>
      <c r="P649" s="238"/>
      <c r="Q649" s="238"/>
      <c r="R649" s="238"/>
      <c r="S649" s="238"/>
      <c r="T649" s="238"/>
      <c r="U649" s="238"/>
      <c r="V649" s="238"/>
      <c r="W649" s="238"/>
      <c r="X649" s="238"/>
      <c r="Y649" s="238"/>
      <c r="Z649" s="238"/>
      <c r="AA649" s="238"/>
      <c r="AB649" s="238"/>
    </row>
    <row r="650" ht="13.5" customHeight="1">
      <c r="A650" s="238"/>
      <c r="B650" s="238"/>
      <c r="C650" s="238"/>
      <c r="D650" s="238"/>
      <c r="E650" s="238"/>
      <c r="F650" s="238"/>
      <c r="G650" s="238"/>
      <c r="H650" s="238"/>
      <c r="I650" s="238"/>
      <c r="J650" s="238"/>
      <c r="K650" s="308"/>
      <c r="L650" s="238"/>
      <c r="M650" s="238"/>
      <c r="N650" s="238"/>
      <c r="O650" s="238"/>
      <c r="P650" s="238"/>
      <c r="Q650" s="238"/>
      <c r="R650" s="238"/>
      <c r="S650" s="238"/>
      <c r="T650" s="238"/>
      <c r="U650" s="238"/>
      <c r="V650" s="238"/>
      <c r="W650" s="238"/>
      <c r="X650" s="238"/>
      <c r="Y650" s="238"/>
      <c r="Z650" s="238"/>
      <c r="AA650" s="238"/>
      <c r="AB650" s="238"/>
    </row>
    <row r="651" ht="13.5" customHeight="1">
      <c r="A651" s="238"/>
      <c r="B651" s="238"/>
      <c r="C651" s="238"/>
      <c r="D651" s="238"/>
      <c r="E651" s="238"/>
      <c r="F651" s="238"/>
      <c r="G651" s="238"/>
      <c r="H651" s="238"/>
      <c r="I651" s="238"/>
      <c r="J651" s="238"/>
      <c r="K651" s="308"/>
      <c r="L651" s="238"/>
      <c r="M651" s="238"/>
      <c r="N651" s="238"/>
      <c r="O651" s="238"/>
      <c r="P651" s="238"/>
      <c r="Q651" s="238"/>
      <c r="R651" s="238"/>
      <c r="S651" s="238"/>
      <c r="T651" s="238"/>
      <c r="U651" s="238"/>
      <c r="V651" s="238"/>
      <c r="W651" s="238"/>
      <c r="X651" s="238"/>
      <c r="Y651" s="238"/>
      <c r="Z651" s="238"/>
      <c r="AA651" s="238"/>
      <c r="AB651" s="238"/>
    </row>
    <row r="652" ht="13.5" customHeight="1">
      <c r="A652" s="238"/>
      <c r="B652" s="238"/>
      <c r="C652" s="238"/>
      <c r="D652" s="238"/>
      <c r="E652" s="238"/>
      <c r="F652" s="238"/>
      <c r="G652" s="238"/>
      <c r="H652" s="238"/>
      <c r="I652" s="238"/>
      <c r="J652" s="238"/>
      <c r="K652" s="308"/>
      <c r="L652" s="238"/>
      <c r="M652" s="238"/>
      <c r="N652" s="238"/>
      <c r="O652" s="238"/>
      <c r="P652" s="238"/>
      <c r="Q652" s="238"/>
      <c r="R652" s="238"/>
      <c r="S652" s="238"/>
      <c r="T652" s="238"/>
      <c r="U652" s="238"/>
      <c r="V652" s="238"/>
      <c r="W652" s="238"/>
      <c r="X652" s="238"/>
      <c r="Y652" s="238"/>
      <c r="Z652" s="238"/>
      <c r="AA652" s="238"/>
      <c r="AB652" s="238"/>
    </row>
    <row r="653" ht="13.5" customHeight="1">
      <c r="A653" s="238"/>
      <c r="B653" s="238"/>
      <c r="C653" s="238"/>
      <c r="D653" s="238"/>
      <c r="E653" s="238"/>
      <c r="F653" s="238"/>
      <c r="G653" s="238"/>
      <c r="H653" s="238"/>
      <c r="I653" s="238"/>
      <c r="J653" s="238"/>
      <c r="K653" s="308"/>
      <c r="L653" s="238"/>
      <c r="M653" s="238"/>
      <c r="N653" s="238"/>
      <c r="O653" s="238"/>
      <c r="P653" s="238"/>
      <c r="Q653" s="238"/>
      <c r="R653" s="238"/>
      <c r="S653" s="238"/>
      <c r="T653" s="238"/>
      <c r="U653" s="238"/>
      <c r="V653" s="238"/>
      <c r="W653" s="238"/>
      <c r="X653" s="238"/>
      <c r="Y653" s="238"/>
      <c r="Z653" s="238"/>
      <c r="AA653" s="238"/>
      <c r="AB653" s="238"/>
    </row>
    <row r="654" ht="13.5" customHeight="1">
      <c r="A654" s="238"/>
      <c r="B654" s="238"/>
      <c r="C654" s="238"/>
      <c r="D654" s="238"/>
      <c r="E654" s="238"/>
      <c r="F654" s="238"/>
      <c r="G654" s="238"/>
      <c r="H654" s="238"/>
      <c r="I654" s="238"/>
      <c r="J654" s="238"/>
      <c r="K654" s="308"/>
      <c r="L654" s="238"/>
      <c r="M654" s="238"/>
      <c r="N654" s="238"/>
      <c r="O654" s="238"/>
      <c r="P654" s="238"/>
      <c r="Q654" s="238"/>
      <c r="R654" s="238"/>
      <c r="S654" s="238"/>
      <c r="T654" s="238"/>
      <c r="U654" s="238"/>
      <c r="V654" s="238"/>
      <c r="W654" s="238"/>
      <c r="X654" s="238"/>
      <c r="Y654" s="238"/>
      <c r="Z654" s="238"/>
      <c r="AA654" s="238"/>
      <c r="AB654" s="238"/>
    </row>
    <row r="655" ht="13.5" customHeight="1">
      <c r="A655" s="238"/>
      <c r="B655" s="238"/>
      <c r="C655" s="238"/>
      <c r="D655" s="238"/>
      <c r="E655" s="238"/>
      <c r="F655" s="238"/>
      <c r="G655" s="238"/>
      <c r="H655" s="238"/>
      <c r="I655" s="238"/>
      <c r="J655" s="238"/>
      <c r="K655" s="308"/>
      <c r="L655" s="238"/>
      <c r="M655" s="238"/>
      <c r="N655" s="238"/>
      <c r="O655" s="238"/>
      <c r="P655" s="238"/>
      <c r="Q655" s="238"/>
      <c r="R655" s="238"/>
      <c r="S655" s="238"/>
      <c r="T655" s="238"/>
      <c r="U655" s="238"/>
      <c r="V655" s="238"/>
      <c r="W655" s="238"/>
      <c r="X655" s="238"/>
      <c r="Y655" s="238"/>
      <c r="Z655" s="238"/>
      <c r="AA655" s="238"/>
      <c r="AB655" s="238"/>
    </row>
    <row r="656" ht="13.5" customHeight="1">
      <c r="A656" s="238"/>
      <c r="B656" s="238"/>
      <c r="C656" s="238"/>
      <c r="D656" s="238"/>
      <c r="E656" s="238"/>
      <c r="F656" s="238"/>
      <c r="G656" s="238"/>
      <c r="H656" s="238"/>
      <c r="I656" s="238"/>
      <c r="J656" s="238"/>
      <c r="K656" s="308"/>
      <c r="L656" s="238"/>
      <c r="M656" s="238"/>
      <c r="N656" s="238"/>
      <c r="O656" s="238"/>
      <c r="P656" s="238"/>
      <c r="Q656" s="238"/>
      <c r="R656" s="238"/>
      <c r="S656" s="238"/>
      <c r="T656" s="238"/>
      <c r="U656" s="238"/>
      <c r="V656" s="238"/>
      <c r="W656" s="238"/>
      <c r="X656" s="238"/>
      <c r="Y656" s="238"/>
      <c r="Z656" s="238"/>
      <c r="AA656" s="238"/>
      <c r="AB656" s="238"/>
    </row>
    <row r="657" ht="13.5" customHeight="1">
      <c r="A657" s="238"/>
      <c r="B657" s="238"/>
      <c r="C657" s="238"/>
      <c r="D657" s="238"/>
      <c r="E657" s="238"/>
      <c r="F657" s="238"/>
      <c r="G657" s="238"/>
      <c r="H657" s="238"/>
      <c r="I657" s="238"/>
      <c r="J657" s="238"/>
      <c r="K657" s="308"/>
      <c r="L657" s="238"/>
      <c r="M657" s="238"/>
      <c r="N657" s="238"/>
      <c r="O657" s="238"/>
      <c r="P657" s="238"/>
      <c r="Q657" s="238"/>
      <c r="R657" s="238"/>
      <c r="S657" s="238"/>
      <c r="T657" s="238"/>
      <c r="U657" s="238"/>
      <c r="V657" s="238"/>
      <c r="W657" s="238"/>
      <c r="X657" s="238"/>
      <c r="Y657" s="238"/>
      <c r="Z657" s="238"/>
      <c r="AA657" s="238"/>
      <c r="AB657" s="238"/>
    </row>
    <row r="658" ht="13.5" customHeight="1">
      <c r="A658" s="238"/>
      <c r="B658" s="238"/>
      <c r="C658" s="238"/>
      <c r="D658" s="238"/>
      <c r="E658" s="238"/>
      <c r="F658" s="238"/>
      <c r="G658" s="238"/>
      <c r="H658" s="238"/>
      <c r="I658" s="238"/>
      <c r="J658" s="238"/>
      <c r="K658" s="308"/>
      <c r="L658" s="238"/>
      <c r="M658" s="238"/>
      <c r="N658" s="238"/>
      <c r="O658" s="238"/>
      <c r="P658" s="238"/>
      <c r="Q658" s="238"/>
      <c r="R658" s="238"/>
      <c r="S658" s="238"/>
      <c r="T658" s="238"/>
      <c r="U658" s="238"/>
      <c r="V658" s="238"/>
      <c r="W658" s="238"/>
      <c r="X658" s="238"/>
      <c r="Y658" s="238"/>
      <c r="Z658" s="238"/>
      <c r="AA658" s="238"/>
      <c r="AB658" s="238"/>
    </row>
    <row r="659" ht="13.5" customHeight="1">
      <c r="A659" s="238"/>
      <c r="B659" s="238"/>
      <c r="C659" s="238"/>
      <c r="D659" s="238"/>
      <c r="E659" s="238"/>
      <c r="F659" s="238"/>
      <c r="G659" s="238"/>
      <c r="H659" s="238"/>
      <c r="I659" s="238"/>
      <c r="J659" s="238"/>
      <c r="K659" s="308"/>
      <c r="L659" s="238"/>
      <c r="M659" s="238"/>
      <c r="N659" s="238"/>
      <c r="O659" s="238"/>
      <c r="P659" s="238"/>
      <c r="Q659" s="238"/>
      <c r="R659" s="238"/>
      <c r="S659" s="238"/>
      <c r="T659" s="238"/>
      <c r="U659" s="238"/>
      <c r="V659" s="238"/>
      <c r="W659" s="238"/>
      <c r="X659" s="238"/>
      <c r="Y659" s="238"/>
      <c r="Z659" s="238"/>
      <c r="AA659" s="238"/>
      <c r="AB659" s="238"/>
    </row>
    <row r="660" ht="13.5" customHeight="1">
      <c r="A660" s="238"/>
      <c r="B660" s="238"/>
      <c r="C660" s="238"/>
      <c r="D660" s="238"/>
      <c r="E660" s="238"/>
      <c r="F660" s="238"/>
      <c r="G660" s="238"/>
      <c r="H660" s="238"/>
      <c r="I660" s="238"/>
      <c r="J660" s="238"/>
      <c r="K660" s="308"/>
      <c r="L660" s="238"/>
      <c r="M660" s="238"/>
      <c r="N660" s="238"/>
      <c r="O660" s="238"/>
      <c r="P660" s="238"/>
      <c r="Q660" s="238"/>
      <c r="R660" s="238"/>
      <c r="S660" s="238"/>
      <c r="T660" s="238"/>
      <c r="U660" s="238"/>
      <c r="V660" s="238"/>
      <c r="W660" s="238"/>
      <c r="X660" s="238"/>
      <c r="Y660" s="238"/>
      <c r="Z660" s="238"/>
      <c r="AA660" s="238"/>
      <c r="AB660" s="238"/>
    </row>
    <row r="661" ht="13.5" customHeight="1">
      <c r="A661" s="238"/>
      <c r="B661" s="238"/>
      <c r="C661" s="238"/>
      <c r="D661" s="238"/>
      <c r="E661" s="238"/>
      <c r="F661" s="238"/>
      <c r="G661" s="238"/>
      <c r="H661" s="238"/>
      <c r="I661" s="238"/>
      <c r="J661" s="238"/>
      <c r="K661" s="308"/>
      <c r="L661" s="238"/>
      <c r="M661" s="238"/>
      <c r="N661" s="238"/>
      <c r="O661" s="238"/>
      <c r="P661" s="238"/>
      <c r="Q661" s="238"/>
      <c r="R661" s="238"/>
      <c r="S661" s="238"/>
      <c r="T661" s="238"/>
      <c r="U661" s="238"/>
      <c r="V661" s="238"/>
      <c r="W661" s="238"/>
      <c r="X661" s="238"/>
      <c r="Y661" s="238"/>
      <c r="Z661" s="238"/>
      <c r="AA661" s="238"/>
      <c r="AB661" s="238"/>
    </row>
    <row r="662" ht="13.5" customHeight="1">
      <c r="A662" s="238"/>
      <c r="B662" s="238"/>
      <c r="C662" s="238"/>
      <c r="D662" s="238"/>
      <c r="E662" s="238"/>
      <c r="F662" s="238"/>
      <c r="G662" s="238"/>
      <c r="H662" s="238"/>
      <c r="I662" s="238"/>
      <c r="J662" s="238"/>
      <c r="K662" s="308"/>
      <c r="L662" s="238"/>
      <c r="M662" s="238"/>
      <c r="N662" s="238"/>
      <c r="O662" s="238"/>
      <c r="P662" s="238"/>
      <c r="Q662" s="238"/>
      <c r="R662" s="238"/>
      <c r="S662" s="238"/>
      <c r="T662" s="238"/>
      <c r="U662" s="238"/>
      <c r="V662" s="238"/>
      <c r="W662" s="238"/>
      <c r="X662" s="238"/>
      <c r="Y662" s="238"/>
      <c r="Z662" s="238"/>
      <c r="AA662" s="238"/>
      <c r="AB662" s="238"/>
    </row>
    <row r="663" ht="13.5" customHeight="1">
      <c r="A663" s="238"/>
      <c r="B663" s="238"/>
      <c r="C663" s="238"/>
      <c r="D663" s="238"/>
      <c r="E663" s="238"/>
      <c r="F663" s="238"/>
      <c r="G663" s="238"/>
      <c r="H663" s="238"/>
      <c r="I663" s="238"/>
      <c r="J663" s="238"/>
      <c r="K663" s="308"/>
      <c r="L663" s="238"/>
      <c r="M663" s="238"/>
      <c r="N663" s="238"/>
      <c r="O663" s="238"/>
      <c r="P663" s="238"/>
      <c r="Q663" s="238"/>
      <c r="R663" s="238"/>
      <c r="S663" s="238"/>
      <c r="T663" s="238"/>
      <c r="U663" s="238"/>
      <c r="V663" s="238"/>
      <c r="W663" s="238"/>
      <c r="X663" s="238"/>
      <c r="Y663" s="238"/>
      <c r="Z663" s="238"/>
      <c r="AA663" s="238"/>
      <c r="AB663" s="238"/>
    </row>
    <row r="664" ht="13.5" customHeight="1">
      <c r="A664" s="238"/>
      <c r="B664" s="238"/>
      <c r="C664" s="238"/>
      <c r="D664" s="238"/>
      <c r="E664" s="238"/>
      <c r="F664" s="238"/>
      <c r="G664" s="238"/>
      <c r="H664" s="238"/>
      <c r="I664" s="238"/>
      <c r="J664" s="238"/>
      <c r="K664" s="308"/>
      <c r="L664" s="238"/>
      <c r="M664" s="238"/>
      <c r="N664" s="238"/>
      <c r="O664" s="238"/>
      <c r="P664" s="238"/>
      <c r="Q664" s="238"/>
      <c r="R664" s="238"/>
      <c r="S664" s="238"/>
      <c r="T664" s="238"/>
      <c r="U664" s="238"/>
      <c r="V664" s="238"/>
      <c r="W664" s="238"/>
      <c r="X664" s="238"/>
      <c r="Y664" s="238"/>
      <c r="Z664" s="238"/>
      <c r="AA664" s="238"/>
      <c r="AB664" s="238"/>
    </row>
    <row r="665" ht="13.5" customHeight="1">
      <c r="A665" s="238"/>
      <c r="B665" s="238"/>
      <c r="C665" s="238"/>
      <c r="D665" s="238"/>
      <c r="E665" s="238"/>
      <c r="F665" s="238"/>
      <c r="G665" s="238"/>
      <c r="H665" s="238"/>
      <c r="I665" s="238"/>
      <c r="J665" s="238"/>
      <c r="K665" s="308"/>
      <c r="L665" s="238"/>
      <c r="M665" s="238"/>
      <c r="N665" s="238"/>
      <c r="O665" s="238"/>
      <c r="P665" s="238"/>
      <c r="Q665" s="238"/>
      <c r="R665" s="238"/>
      <c r="S665" s="238"/>
      <c r="T665" s="238"/>
      <c r="U665" s="238"/>
      <c r="V665" s="238"/>
      <c r="W665" s="238"/>
      <c r="X665" s="238"/>
      <c r="Y665" s="238"/>
      <c r="Z665" s="238"/>
      <c r="AA665" s="238"/>
      <c r="AB665" s="238"/>
    </row>
    <row r="666" ht="13.5" customHeight="1">
      <c r="A666" s="238"/>
      <c r="B666" s="238"/>
      <c r="C666" s="238"/>
      <c r="D666" s="238"/>
      <c r="E666" s="238"/>
      <c r="F666" s="238"/>
      <c r="G666" s="238"/>
      <c r="H666" s="238"/>
      <c r="I666" s="238"/>
      <c r="J666" s="238"/>
      <c r="K666" s="308"/>
      <c r="L666" s="238"/>
      <c r="M666" s="238"/>
      <c r="N666" s="238"/>
      <c r="O666" s="238"/>
      <c r="P666" s="238"/>
      <c r="Q666" s="238"/>
      <c r="R666" s="238"/>
      <c r="S666" s="238"/>
      <c r="T666" s="238"/>
      <c r="U666" s="238"/>
      <c r="V666" s="238"/>
      <c r="W666" s="238"/>
      <c r="X666" s="238"/>
      <c r="Y666" s="238"/>
      <c r="Z666" s="238"/>
      <c r="AA666" s="238"/>
      <c r="AB666" s="238"/>
    </row>
    <row r="667" ht="13.5" customHeight="1">
      <c r="A667" s="238"/>
      <c r="B667" s="238"/>
      <c r="C667" s="238"/>
      <c r="D667" s="238"/>
      <c r="E667" s="238"/>
      <c r="F667" s="238"/>
      <c r="G667" s="238"/>
      <c r="H667" s="238"/>
      <c r="I667" s="238"/>
      <c r="J667" s="238"/>
      <c r="K667" s="308"/>
      <c r="L667" s="238"/>
      <c r="M667" s="238"/>
      <c r="N667" s="238"/>
      <c r="O667" s="238"/>
      <c r="P667" s="238"/>
      <c r="Q667" s="238"/>
      <c r="R667" s="238"/>
      <c r="S667" s="238"/>
      <c r="T667" s="238"/>
      <c r="U667" s="238"/>
      <c r="V667" s="238"/>
      <c r="W667" s="238"/>
      <c r="X667" s="238"/>
      <c r="Y667" s="238"/>
      <c r="Z667" s="238"/>
      <c r="AA667" s="238"/>
      <c r="AB667" s="238"/>
    </row>
    <row r="668" ht="13.5" customHeight="1">
      <c r="A668" s="238"/>
      <c r="B668" s="238"/>
      <c r="C668" s="238"/>
      <c r="D668" s="238"/>
      <c r="E668" s="238"/>
      <c r="F668" s="238"/>
      <c r="G668" s="238"/>
      <c r="H668" s="238"/>
      <c r="I668" s="238"/>
      <c r="J668" s="238"/>
      <c r="K668" s="308"/>
      <c r="L668" s="238"/>
      <c r="M668" s="238"/>
      <c r="N668" s="238"/>
      <c r="O668" s="238"/>
      <c r="P668" s="238"/>
      <c r="Q668" s="238"/>
      <c r="R668" s="238"/>
      <c r="S668" s="238"/>
      <c r="T668" s="238"/>
      <c r="U668" s="238"/>
      <c r="V668" s="238"/>
      <c r="W668" s="238"/>
      <c r="X668" s="238"/>
      <c r="Y668" s="238"/>
      <c r="Z668" s="238"/>
      <c r="AA668" s="238"/>
      <c r="AB668" s="238"/>
    </row>
    <row r="669" ht="13.5" customHeight="1">
      <c r="A669" s="238"/>
      <c r="B669" s="238"/>
      <c r="C669" s="238"/>
      <c r="D669" s="238"/>
      <c r="E669" s="238"/>
      <c r="F669" s="238"/>
      <c r="G669" s="238"/>
      <c r="H669" s="238"/>
      <c r="I669" s="238"/>
      <c r="J669" s="238"/>
      <c r="K669" s="308"/>
      <c r="L669" s="238"/>
      <c r="M669" s="238"/>
      <c r="N669" s="238"/>
      <c r="O669" s="238"/>
      <c r="P669" s="238"/>
      <c r="Q669" s="238"/>
      <c r="R669" s="238"/>
      <c r="S669" s="238"/>
      <c r="T669" s="238"/>
      <c r="U669" s="238"/>
      <c r="V669" s="238"/>
      <c r="W669" s="238"/>
      <c r="X669" s="238"/>
      <c r="Y669" s="238"/>
      <c r="Z669" s="238"/>
      <c r="AA669" s="238"/>
      <c r="AB669" s="238"/>
    </row>
    <row r="670" ht="13.5" customHeight="1">
      <c r="A670" s="238"/>
      <c r="B670" s="238"/>
      <c r="C670" s="238"/>
      <c r="D670" s="238"/>
      <c r="E670" s="238"/>
      <c r="F670" s="238"/>
      <c r="G670" s="238"/>
      <c r="H670" s="238"/>
      <c r="I670" s="238"/>
      <c r="J670" s="238"/>
      <c r="K670" s="308"/>
      <c r="L670" s="238"/>
      <c r="M670" s="238"/>
      <c r="N670" s="238"/>
      <c r="O670" s="238"/>
      <c r="P670" s="238"/>
      <c r="Q670" s="238"/>
      <c r="R670" s="238"/>
      <c r="S670" s="238"/>
      <c r="T670" s="238"/>
      <c r="U670" s="238"/>
      <c r="V670" s="238"/>
      <c r="W670" s="238"/>
      <c r="X670" s="238"/>
      <c r="Y670" s="238"/>
      <c r="Z670" s="238"/>
      <c r="AA670" s="238"/>
      <c r="AB670" s="238"/>
    </row>
    <row r="671" ht="13.5" customHeight="1">
      <c r="A671" s="238"/>
      <c r="B671" s="238"/>
      <c r="C671" s="238"/>
      <c r="D671" s="238"/>
      <c r="E671" s="238"/>
      <c r="F671" s="238"/>
      <c r="G671" s="238"/>
      <c r="H671" s="238"/>
      <c r="I671" s="238"/>
      <c r="J671" s="238"/>
      <c r="K671" s="308"/>
      <c r="L671" s="238"/>
      <c r="M671" s="238"/>
      <c r="N671" s="238"/>
      <c r="O671" s="238"/>
      <c r="P671" s="238"/>
      <c r="Q671" s="238"/>
      <c r="R671" s="238"/>
      <c r="S671" s="238"/>
      <c r="T671" s="238"/>
      <c r="U671" s="238"/>
      <c r="V671" s="238"/>
      <c r="W671" s="238"/>
      <c r="X671" s="238"/>
      <c r="Y671" s="238"/>
      <c r="Z671" s="238"/>
      <c r="AA671" s="238"/>
      <c r="AB671" s="238"/>
    </row>
    <row r="672" ht="13.5" customHeight="1">
      <c r="A672" s="238"/>
      <c r="B672" s="238"/>
      <c r="C672" s="238"/>
      <c r="D672" s="238"/>
      <c r="E672" s="238"/>
      <c r="F672" s="238"/>
      <c r="G672" s="238"/>
      <c r="H672" s="238"/>
      <c r="I672" s="238"/>
      <c r="J672" s="238"/>
      <c r="K672" s="308"/>
      <c r="L672" s="238"/>
      <c r="M672" s="238"/>
      <c r="N672" s="238"/>
      <c r="O672" s="238"/>
      <c r="P672" s="238"/>
      <c r="Q672" s="238"/>
      <c r="R672" s="238"/>
      <c r="S672" s="238"/>
      <c r="T672" s="238"/>
      <c r="U672" s="238"/>
      <c r="V672" s="238"/>
      <c r="W672" s="238"/>
      <c r="X672" s="238"/>
      <c r="Y672" s="238"/>
      <c r="Z672" s="238"/>
      <c r="AA672" s="238"/>
      <c r="AB672" s="238"/>
    </row>
    <row r="673" ht="13.5" customHeight="1">
      <c r="A673" s="238"/>
      <c r="B673" s="238"/>
      <c r="C673" s="238"/>
      <c r="D673" s="238"/>
      <c r="E673" s="238"/>
      <c r="F673" s="238"/>
      <c r="G673" s="238"/>
      <c r="H673" s="238"/>
      <c r="I673" s="238"/>
      <c r="J673" s="238"/>
      <c r="K673" s="308"/>
      <c r="L673" s="238"/>
      <c r="M673" s="238"/>
      <c r="N673" s="238"/>
      <c r="O673" s="238"/>
      <c r="P673" s="238"/>
      <c r="Q673" s="238"/>
      <c r="R673" s="238"/>
      <c r="S673" s="238"/>
      <c r="T673" s="238"/>
      <c r="U673" s="238"/>
      <c r="V673" s="238"/>
      <c r="W673" s="238"/>
      <c r="X673" s="238"/>
      <c r="Y673" s="238"/>
      <c r="Z673" s="238"/>
      <c r="AA673" s="238"/>
      <c r="AB673" s="238"/>
    </row>
    <row r="674" ht="13.5" customHeight="1">
      <c r="A674" s="238"/>
      <c r="B674" s="238"/>
      <c r="C674" s="238"/>
      <c r="D674" s="238"/>
      <c r="E674" s="238"/>
      <c r="F674" s="238"/>
      <c r="G674" s="238"/>
      <c r="H674" s="238"/>
      <c r="I674" s="238"/>
      <c r="J674" s="238"/>
      <c r="K674" s="308"/>
      <c r="L674" s="238"/>
      <c r="M674" s="238"/>
      <c r="N674" s="238"/>
      <c r="O674" s="238"/>
      <c r="P674" s="238"/>
      <c r="Q674" s="238"/>
      <c r="R674" s="238"/>
      <c r="S674" s="238"/>
      <c r="T674" s="238"/>
      <c r="U674" s="238"/>
      <c r="V674" s="238"/>
      <c r="W674" s="238"/>
      <c r="X674" s="238"/>
      <c r="Y674" s="238"/>
      <c r="Z674" s="238"/>
      <c r="AA674" s="238"/>
      <c r="AB674" s="238"/>
    </row>
    <row r="675" ht="13.5" customHeight="1">
      <c r="A675" s="238"/>
      <c r="B675" s="238"/>
      <c r="C675" s="238"/>
      <c r="D675" s="238"/>
      <c r="E675" s="238"/>
      <c r="F675" s="238"/>
      <c r="G675" s="238"/>
      <c r="H675" s="238"/>
      <c r="I675" s="238"/>
      <c r="J675" s="238"/>
      <c r="K675" s="308"/>
      <c r="L675" s="238"/>
      <c r="M675" s="238"/>
      <c r="N675" s="238"/>
      <c r="O675" s="238"/>
      <c r="P675" s="238"/>
      <c r="Q675" s="238"/>
      <c r="R675" s="238"/>
      <c r="S675" s="238"/>
      <c r="T675" s="238"/>
      <c r="U675" s="238"/>
      <c r="V675" s="238"/>
      <c r="W675" s="238"/>
      <c r="X675" s="238"/>
      <c r="Y675" s="238"/>
      <c r="Z675" s="238"/>
      <c r="AA675" s="238"/>
      <c r="AB675" s="238"/>
    </row>
    <row r="676" ht="13.5" customHeight="1">
      <c r="A676" s="238"/>
      <c r="B676" s="238"/>
      <c r="C676" s="238"/>
      <c r="D676" s="238"/>
      <c r="E676" s="238"/>
      <c r="F676" s="238"/>
      <c r="G676" s="238"/>
      <c r="H676" s="238"/>
      <c r="I676" s="238"/>
      <c r="J676" s="238"/>
      <c r="K676" s="308"/>
      <c r="L676" s="238"/>
      <c r="M676" s="238"/>
      <c r="N676" s="238"/>
      <c r="O676" s="238"/>
      <c r="P676" s="238"/>
      <c r="Q676" s="238"/>
      <c r="R676" s="238"/>
      <c r="S676" s="238"/>
      <c r="T676" s="238"/>
      <c r="U676" s="238"/>
      <c r="V676" s="238"/>
      <c r="W676" s="238"/>
      <c r="X676" s="238"/>
      <c r="Y676" s="238"/>
      <c r="Z676" s="238"/>
      <c r="AA676" s="238"/>
      <c r="AB676" s="238"/>
    </row>
    <row r="677" ht="13.5" customHeight="1">
      <c r="A677" s="238"/>
      <c r="B677" s="238"/>
      <c r="C677" s="238"/>
      <c r="D677" s="238"/>
      <c r="E677" s="238"/>
      <c r="F677" s="238"/>
      <c r="G677" s="238"/>
      <c r="H677" s="238"/>
      <c r="I677" s="238"/>
      <c r="J677" s="238"/>
      <c r="K677" s="308"/>
      <c r="L677" s="238"/>
      <c r="M677" s="238"/>
      <c r="N677" s="238"/>
      <c r="O677" s="238"/>
      <c r="P677" s="238"/>
      <c r="Q677" s="238"/>
      <c r="R677" s="238"/>
      <c r="S677" s="238"/>
      <c r="T677" s="238"/>
      <c r="U677" s="238"/>
      <c r="V677" s="238"/>
      <c r="W677" s="238"/>
      <c r="X677" s="238"/>
      <c r="Y677" s="238"/>
      <c r="Z677" s="238"/>
      <c r="AA677" s="238"/>
      <c r="AB677" s="238"/>
    </row>
    <row r="678" ht="13.5" customHeight="1">
      <c r="A678" s="238"/>
      <c r="B678" s="238"/>
      <c r="C678" s="238"/>
      <c r="D678" s="238"/>
      <c r="E678" s="238"/>
      <c r="F678" s="238"/>
      <c r="G678" s="238"/>
      <c r="H678" s="238"/>
      <c r="I678" s="238"/>
      <c r="J678" s="238"/>
      <c r="K678" s="308"/>
      <c r="L678" s="238"/>
      <c r="M678" s="238"/>
      <c r="N678" s="238"/>
      <c r="O678" s="238"/>
      <c r="P678" s="238"/>
      <c r="Q678" s="238"/>
      <c r="R678" s="238"/>
      <c r="S678" s="238"/>
      <c r="T678" s="238"/>
      <c r="U678" s="238"/>
      <c r="V678" s="238"/>
      <c r="W678" s="238"/>
      <c r="X678" s="238"/>
      <c r="Y678" s="238"/>
      <c r="Z678" s="238"/>
      <c r="AA678" s="238"/>
      <c r="AB678" s="238"/>
    </row>
    <row r="679" ht="13.5" customHeight="1">
      <c r="A679" s="238"/>
      <c r="B679" s="238"/>
      <c r="C679" s="238"/>
      <c r="D679" s="238"/>
      <c r="E679" s="238"/>
      <c r="F679" s="238"/>
      <c r="G679" s="238"/>
      <c r="H679" s="238"/>
      <c r="I679" s="238"/>
      <c r="J679" s="238"/>
      <c r="K679" s="308"/>
      <c r="L679" s="238"/>
      <c r="M679" s="238"/>
      <c r="N679" s="238"/>
      <c r="O679" s="238"/>
      <c r="P679" s="238"/>
      <c r="Q679" s="238"/>
      <c r="R679" s="238"/>
      <c r="S679" s="238"/>
      <c r="T679" s="238"/>
      <c r="U679" s="238"/>
      <c r="V679" s="238"/>
      <c r="W679" s="238"/>
      <c r="X679" s="238"/>
      <c r="Y679" s="238"/>
      <c r="Z679" s="238"/>
      <c r="AA679" s="238"/>
      <c r="AB679" s="238"/>
    </row>
    <row r="680" ht="13.5" customHeight="1">
      <c r="A680" s="238"/>
      <c r="B680" s="238"/>
      <c r="C680" s="238"/>
      <c r="D680" s="238"/>
      <c r="E680" s="238"/>
      <c r="F680" s="238"/>
      <c r="G680" s="238"/>
      <c r="H680" s="238"/>
      <c r="I680" s="238"/>
      <c r="J680" s="238"/>
      <c r="K680" s="308"/>
      <c r="L680" s="238"/>
      <c r="M680" s="238"/>
      <c r="N680" s="238"/>
      <c r="O680" s="238"/>
      <c r="P680" s="238"/>
      <c r="Q680" s="238"/>
      <c r="R680" s="238"/>
      <c r="S680" s="238"/>
      <c r="T680" s="238"/>
      <c r="U680" s="238"/>
      <c r="V680" s="238"/>
      <c r="W680" s="238"/>
      <c r="X680" s="238"/>
      <c r="Y680" s="238"/>
      <c r="Z680" s="238"/>
      <c r="AA680" s="238"/>
      <c r="AB680" s="238"/>
    </row>
    <row r="681" ht="13.5" customHeight="1">
      <c r="A681" s="238"/>
      <c r="B681" s="238"/>
      <c r="C681" s="238"/>
      <c r="D681" s="238"/>
      <c r="E681" s="238"/>
      <c r="F681" s="238"/>
      <c r="G681" s="238"/>
      <c r="H681" s="238"/>
      <c r="I681" s="238"/>
      <c r="J681" s="238"/>
      <c r="K681" s="308"/>
      <c r="L681" s="238"/>
      <c r="M681" s="238"/>
      <c r="N681" s="238"/>
      <c r="O681" s="238"/>
      <c r="P681" s="238"/>
      <c r="Q681" s="238"/>
      <c r="R681" s="238"/>
      <c r="S681" s="238"/>
      <c r="T681" s="238"/>
      <c r="U681" s="238"/>
      <c r="V681" s="238"/>
      <c r="W681" s="238"/>
      <c r="X681" s="238"/>
      <c r="Y681" s="238"/>
      <c r="Z681" s="238"/>
      <c r="AA681" s="238"/>
      <c r="AB681" s="238"/>
    </row>
    <row r="682" ht="13.5" customHeight="1">
      <c r="A682" s="238"/>
      <c r="B682" s="238"/>
      <c r="C682" s="238"/>
      <c r="D682" s="238"/>
      <c r="E682" s="238"/>
      <c r="F682" s="238"/>
      <c r="G682" s="238"/>
      <c r="H682" s="238"/>
      <c r="I682" s="238"/>
      <c r="J682" s="238"/>
      <c r="K682" s="308"/>
      <c r="L682" s="238"/>
      <c r="M682" s="238"/>
      <c r="N682" s="238"/>
      <c r="O682" s="238"/>
      <c r="P682" s="238"/>
      <c r="Q682" s="238"/>
      <c r="R682" s="238"/>
      <c r="S682" s="238"/>
      <c r="T682" s="238"/>
      <c r="U682" s="238"/>
      <c r="V682" s="238"/>
      <c r="W682" s="238"/>
      <c r="X682" s="238"/>
      <c r="Y682" s="238"/>
      <c r="Z682" s="238"/>
      <c r="AA682" s="238"/>
      <c r="AB682" s="238"/>
    </row>
    <row r="683" ht="13.5" customHeight="1">
      <c r="A683" s="238"/>
      <c r="B683" s="238"/>
      <c r="C683" s="238"/>
      <c r="D683" s="238"/>
      <c r="E683" s="238"/>
      <c r="F683" s="238"/>
      <c r="G683" s="238"/>
      <c r="H683" s="238"/>
      <c r="I683" s="238"/>
      <c r="J683" s="238"/>
      <c r="K683" s="308"/>
      <c r="L683" s="238"/>
      <c r="M683" s="238"/>
      <c r="N683" s="238"/>
      <c r="O683" s="238"/>
      <c r="P683" s="238"/>
      <c r="Q683" s="238"/>
      <c r="R683" s="238"/>
      <c r="S683" s="238"/>
      <c r="T683" s="238"/>
      <c r="U683" s="238"/>
      <c r="V683" s="238"/>
      <c r="W683" s="238"/>
      <c r="X683" s="238"/>
      <c r="Y683" s="238"/>
      <c r="Z683" s="238"/>
      <c r="AA683" s="238"/>
      <c r="AB683" s="238"/>
    </row>
    <row r="684" ht="13.5" customHeight="1">
      <c r="A684" s="238"/>
      <c r="B684" s="238"/>
      <c r="C684" s="238"/>
      <c r="D684" s="238"/>
      <c r="E684" s="238"/>
      <c r="F684" s="238"/>
      <c r="G684" s="238"/>
      <c r="H684" s="238"/>
      <c r="I684" s="238"/>
      <c r="J684" s="238"/>
      <c r="K684" s="308"/>
      <c r="L684" s="238"/>
      <c r="M684" s="238"/>
      <c r="N684" s="238"/>
      <c r="O684" s="238"/>
      <c r="P684" s="238"/>
      <c r="Q684" s="238"/>
      <c r="R684" s="238"/>
      <c r="S684" s="238"/>
      <c r="T684" s="238"/>
      <c r="U684" s="238"/>
      <c r="V684" s="238"/>
      <c r="W684" s="238"/>
      <c r="X684" s="238"/>
      <c r="Y684" s="238"/>
      <c r="Z684" s="238"/>
      <c r="AA684" s="238"/>
      <c r="AB684" s="238"/>
    </row>
    <row r="685" ht="13.5" customHeight="1">
      <c r="A685" s="238"/>
      <c r="B685" s="238"/>
      <c r="C685" s="238"/>
      <c r="D685" s="238"/>
      <c r="E685" s="238"/>
      <c r="F685" s="238"/>
      <c r="G685" s="238"/>
      <c r="H685" s="238"/>
      <c r="I685" s="238"/>
      <c r="J685" s="238"/>
      <c r="K685" s="308"/>
      <c r="L685" s="238"/>
      <c r="M685" s="238"/>
      <c r="N685" s="238"/>
      <c r="O685" s="238"/>
      <c r="P685" s="238"/>
      <c r="Q685" s="238"/>
      <c r="R685" s="238"/>
      <c r="S685" s="238"/>
      <c r="T685" s="238"/>
      <c r="U685" s="238"/>
      <c r="V685" s="238"/>
      <c r="W685" s="238"/>
      <c r="X685" s="238"/>
      <c r="Y685" s="238"/>
      <c r="Z685" s="238"/>
      <c r="AA685" s="238"/>
      <c r="AB685" s="238"/>
    </row>
    <row r="686" ht="13.5" customHeight="1">
      <c r="A686" s="238"/>
      <c r="B686" s="238"/>
      <c r="C686" s="238"/>
      <c r="D686" s="238"/>
      <c r="E686" s="238"/>
      <c r="F686" s="238"/>
      <c r="G686" s="238"/>
      <c r="H686" s="238"/>
      <c r="I686" s="238"/>
      <c r="J686" s="238"/>
      <c r="K686" s="308"/>
      <c r="L686" s="238"/>
      <c r="M686" s="238"/>
      <c r="N686" s="238"/>
      <c r="O686" s="238"/>
      <c r="P686" s="238"/>
      <c r="Q686" s="238"/>
      <c r="R686" s="238"/>
      <c r="S686" s="238"/>
      <c r="T686" s="238"/>
      <c r="U686" s="238"/>
      <c r="V686" s="238"/>
      <c r="W686" s="238"/>
      <c r="X686" s="238"/>
      <c r="Y686" s="238"/>
      <c r="Z686" s="238"/>
      <c r="AA686" s="238"/>
      <c r="AB686" s="238"/>
    </row>
    <row r="687" ht="13.5" customHeight="1">
      <c r="A687" s="238"/>
      <c r="B687" s="238"/>
      <c r="C687" s="238"/>
      <c r="D687" s="238"/>
      <c r="E687" s="238"/>
      <c r="F687" s="238"/>
      <c r="G687" s="238"/>
      <c r="H687" s="238"/>
      <c r="I687" s="238"/>
      <c r="J687" s="238"/>
      <c r="K687" s="308"/>
      <c r="L687" s="238"/>
      <c r="M687" s="238"/>
      <c r="N687" s="238"/>
      <c r="O687" s="238"/>
      <c r="P687" s="238"/>
      <c r="Q687" s="238"/>
      <c r="R687" s="238"/>
      <c r="S687" s="238"/>
      <c r="T687" s="238"/>
      <c r="U687" s="238"/>
      <c r="V687" s="238"/>
      <c r="W687" s="238"/>
      <c r="X687" s="238"/>
      <c r="Y687" s="238"/>
      <c r="Z687" s="238"/>
      <c r="AA687" s="238"/>
      <c r="AB687" s="238"/>
    </row>
    <row r="688" ht="13.5" customHeight="1">
      <c r="A688" s="238"/>
      <c r="B688" s="238"/>
      <c r="C688" s="238"/>
      <c r="D688" s="238"/>
      <c r="E688" s="238"/>
      <c r="F688" s="238"/>
      <c r="G688" s="238"/>
      <c r="H688" s="238"/>
      <c r="I688" s="238"/>
      <c r="J688" s="238"/>
      <c r="K688" s="308"/>
      <c r="L688" s="238"/>
      <c r="M688" s="238"/>
      <c r="N688" s="238"/>
      <c r="O688" s="238"/>
      <c r="P688" s="238"/>
      <c r="Q688" s="238"/>
      <c r="R688" s="238"/>
      <c r="S688" s="238"/>
      <c r="T688" s="238"/>
      <c r="U688" s="238"/>
      <c r="V688" s="238"/>
      <c r="W688" s="238"/>
      <c r="X688" s="238"/>
      <c r="Y688" s="238"/>
      <c r="Z688" s="238"/>
      <c r="AA688" s="238"/>
      <c r="AB688" s="238"/>
    </row>
    <row r="689" ht="13.5" customHeight="1">
      <c r="A689" s="238"/>
      <c r="B689" s="238"/>
      <c r="C689" s="238"/>
      <c r="D689" s="238"/>
      <c r="E689" s="238"/>
      <c r="F689" s="238"/>
      <c r="G689" s="238"/>
      <c r="H689" s="238"/>
      <c r="I689" s="238"/>
      <c r="J689" s="238"/>
      <c r="K689" s="308"/>
      <c r="L689" s="238"/>
      <c r="M689" s="238"/>
      <c r="N689" s="238"/>
      <c r="O689" s="238"/>
      <c r="P689" s="238"/>
      <c r="Q689" s="238"/>
      <c r="R689" s="238"/>
      <c r="S689" s="238"/>
      <c r="T689" s="238"/>
      <c r="U689" s="238"/>
      <c r="V689" s="238"/>
      <c r="W689" s="238"/>
      <c r="X689" s="238"/>
      <c r="Y689" s="238"/>
      <c r="Z689" s="238"/>
      <c r="AA689" s="238"/>
      <c r="AB689" s="238"/>
    </row>
    <row r="690" ht="13.5" customHeight="1">
      <c r="A690" s="238"/>
      <c r="B690" s="238"/>
      <c r="C690" s="238"/>
      <c r="D690" s="238"/>
      <c r="E690" s="238"/>
      <c r="F690" s="238"/>
      <c r="G690" s="238"/>
      <c r="H690" s="238"/>
      <c r="I690" s="238"/>
      <c r="J690" s="238"/>
      <c r="K690" s="308"/>
      <c r="L690" s="238"/>
      <c r="M690" s="238"/>
      <c r="N690" s="238"/>
      <c r="O690" s="238"/>
      <c r="P690" s="238"/>
      <c r="Q690" s="238"/>
      <c r="R690" s="238"/>
      <c r="S690" s="238"/>
      <c r="T690" s="238"/>
      <c r="U690" s="238"/>
      <c r="V690" s="238"/>
      <c r="W690" s="238"/>
      <c r="X690" s="238"/>
      <c r="Y690" s="238"/>
      <c r="Z690" s="238"/>
      <c r="AA690" s="238"/>
      <c r="AB690" s="238"/>
    </row>
    <row r="691" ht="13.5" customHeight="1">
      <c r="A691" s="238"/>
      <c r="B691" s="238"/>
      <c r="C691" s="238"/>
      <c r="D691" s="238"/>
      <c r="E691" s="238"/>
      <c r="F691" s="238"/>
      <c r="G691" s="238"/>
      <c r="H691" s="238"/>
      <c r="I691" s="238"/>
      <c r="J691" s="238"/>
      <c r="K691" s="308"/>
      <c r="L691" s="238"/>
      <c r="M691" s="238"/>
      <c r="N691" s="238"/>
      <c r="O691" s="238"/>
      <c r="P691" s="238"/>
      <c r="Q691" s="238"/>
      <c r="R691" s="238"/>
      <c r="S691" s="238"/>
      <c r="T691" s="238"/>
      <c r="U691" s="238"/>
      <c r="V691" s="238"/>
      <c r="W691" s="238"/>
      <c r="X691" s="238"/>
      <c r="Y691" s="238"/>
      <c r="Z691" s="238"/>
      <c r="AA691" s="238"/>
      <c r="AB691" s="238"/>
    </row>
    <row r="692" ht="13.5" customHeight="1">
      <c r="A692" s="238"/>
      <c r="B692" s="238"/>
      <c r="C692" s="238"/>
      <c r="D692" s="238"/>
      <c r="E692" s="238"/>
      <c r="F692" s="238"/>
      <c r="G692" s="238"/>
      <c r="H692" s="238"/>
      <c r="I692" s="238"/>
      <c r="J692" s="238"/>
      <c r="K692" s="308"/>
      <c r="L692" s="238"/>
      <c r="M692" s="238"/>
      <c r="N692" s="238"/>
      <c r="O692" s="238"/>
      <c r="P692" s="238"/>
      <c r="Q692" s="238"/>
      <c r="R692" s="238"/>
      <c r="S692" s="238"/>
      <c r="T692" s="238"/>
      <c r="U692" s="238"/>
      <c r="V692" s="238"/>
      <c r="W692" s="238"/>
      <c r="X692" s="238"/>
      <c r="Y692" s="238"/>
      <c r="Z692" s="238"/>
      <c r="AA692" s="238"/>
      <c r="AB692" s="238"/>
    </row>
    <row r="693" ht="13.5" customHeight="1">
      <c r="A693" s="238"/>
      <c r="B693" s="238"/>
      <c r="C693" s="238"/>
      <c r="D693" s="238"/>
      <c r="E693" s="238"/>
      <c r="F693" s="238"/>
      <c r="G693" s="238"/>
      <c r="H693" s="238"/>
      <c r="I693" s="238"/>
      <c r="J693" s="238"/>
      <c r="K693" s="308"/>
      <c r="L693" s="238"/>
      <c r="M693" s="238"/>
      <c r="N693" s="238"/>
      <c r="O693" s="238"/>
      <c r="P693" s="238"/>
      <c r="Q693" s="238"/>
      <c r="R693" s="238"/>
      <c r="S693" s="238"/>
      <c r="T693" s="238"/>
      <c r="U693" s="238"/>
      <c r="V693" s="238"/>
      <c r="W693" s="238"/>
      <c r="X693" s="238"/>
      <c r="Y693" s="238"/>
      <c r="Z693" s="238"/>
      <c r="AA693" s="238"/>
      <c r="AB693" s="238"/>
    </row>
    <row r="694" ht="13.5" customHeight="1">
      <c r="A694" s="238"/>
      <c r="B694" s="238"/>
      <c r="C694" s="238"/>
      <c r="D694" s="238"/>
      <c r="E694" s="238"/>
      <c r="F694" s="238"/>
      <c r="G694" s="238"/>
      <c r="H694" s="238"/>
      <c r="I694" s="238"/>
      <c r="J694" s="238"/>
      <c r="K694" s="308"/>
      <c r="L694" s="238"/>
      <c r="M694" s="238"/>
      <c r="N694" s="238"/>
      <c r="O694" s="238"/>
      <c r="P694" s="238"/>
      <c r="Q694" s="238"/>
      <c r="R694" s="238"/>
      <c r="S694" s="238"/>
      <c r="T694" s="238"/>
      <c r="U694" s="238"/>
      <c r="V694" s="238"/>
      <c r="W694" s="238"/>
      <c r="X694" s="238"/>
      <c r="Y694" s="238"/>
      <c r="Z694" s="238"/>
      <c r="AA694" s="238"/>
      <c r="AB694" s="238"/>
    </row>
    <row r="695" ht="13.5" customHeight="1">
      <c r="A695" s="238"/>
      <c r="B695" s="238"/>
      <c r="C695" s="238"/>
      <c r="D695" s="238"/>
      <c r="E695" s="238"/>
      <c r="F695" s="238"/>
      <c r="G695" s="238"/>
      <c r="H695" s="238"/>
      <c r="I695" s="238"/>
      <c r="J695" s="238"/>
      <c r="K695" s="308"/>
      <c r="L695" s="238"/>
      <c r="M695" s="238"/>
      <c r="N695" s="238"/>
      <c r="O695" s="238"/>
      <c r="P695" s="238"/>
      <c r="Q695" s="238"/>
      <c r="R695" s="238"/>
      <c r="S695" s="238"/>
      <c r="T695" s="238"/>
      <c r="U695" s="238"/>
      <c r="V695" s="238"/>
      <c r="W695" s="238"/>
      <c r="X695" s="238"/>
      <c r="Y695" s="238"/>
      <c r="Z695" s="238"/>
      <c r="AA695" s="238"/>
      <c r="AB695" s="238"/>
    </row>
    <row r="696" ht="13.5" customHeight="1">
      <c r="A696" s="238"/>
      <c r="B696" s="238"/>
      <c r="C696" s="238"/>
      <c r="D696" s="238"/>
      <c r="E696" s="238"/>
      <c r="F696" s="238"/>
      <c r="G696" s="238"/>
      <c r="H696" s="238"/>
      <c r="I696" s="238"/>
      <c r="J696" s="238"/>
      <c r="K696" s="308"/>
      <c r="L696" s="238"/>
      <c r="M696" s="238"/>
      <c r="N696" s="238"/>
      <c r="O696" s="238"/>
      <c r="P696" s="238"/>
      <c r="Q696" s="238"/>
      <c r="R696" s="238"/>
      <c r="S696" s="238"/>
      <c r="T696" s="238"/>
      <c r="U696" s="238"/>
      <c r="V696" s="238"/>
      <c r="W696" s="238"/>
      <c r="X696" s="238"/>
      <c r="Y696" s="238"/>
      <c r="Z696" s="238"/>
      <c r="AA696" s="238"/>
      <c r="AB696" s="238"/>
    </row>
    <row r="697" ht="13.5" customHeight="1">
      <c r="A697" s="238"/>
      <c r="B697" s="238"/>
      <c r="C697" s="238"/>
      <c r="D697" s="238"/>
      <c r="E697" s="238"/>
      <c r="F697" s="238"/>
      <c r="G697" s="238"/>
      <c r="H697" s="238"/>
      <c r="I697" s="238"/>
      <c r="J697" s="238"/>
      <c r="K697" s="308"/>
      <c r="L697" s="238"/>
      <c r="M697" s="238"/>
      <c r="N697" s="238"/>
      <c r="O697" s="238"/>
      <c r="P697" s="238"/>
      <c r="Q697" s="238"/>
      <c r="R697" s="238"/>
      <c r="S697" s="238"/>
      <c r="T697" s="238"/>
      <c r="U697" s="238"/>
      <c r="V697" s="238"/>
      <c r="W697" s="238"/>
      <c r="X697" s="238"/>
      <c r="Y697" s="238"/>
      <c r="Z697" s="238"/>
      <c r="AA697" s="238"/>
      <c r="AB697" s="238"/>
    </row>
    <row r="698" ht="13.5" customHeight="1">
      <c r="A698" s="238"/>
      <c r="B698" s="238"/>
      <c r="C698" s="238"/>
      <c r="D698" s="238"/>
      <c r="E698" s="238"/>
      <c r="F698" s="238"/>
      <c r="G698" s="238"/>
      <c r="H698" s="238"/>
      <c r="I698" s="238"/>
      <c r="J698" s="238"/>
      <c r="K698" s="308"/>
      <c r="L698" s="238"/>
      <c r="M698" s="238"/>
      <c r="N698" s="238"/>
      <c r="O698" s="238"/>
      <c r="P698" s="238"/>
      <c r="Q698" s="238"/>
      <c r="R698" s="238"/>
      <c r="S698" s="238"/>
      <c r="T698" s="238"/>
      <c r="U698" s="238"/>
      <c r="V698" s="238"/>
      <c r="W698" s="238"/>
      <c r="X698" s="238"/>
      <c r="Y698" s="238"/>
      <c r="Z698" s="238"/>
      <c r="AA698" s="238"/>
      <c r="AB698" s="238"/>
    </row>
    <row r="699" ht="13.5" customHeight="1">
      <c r="A699" s="238"/>
      <c r="B699" s="238"/>
      <c r="C699" s="238"/>
      <c r="D699" s="238"/>
      <c r="E699" s="238"/>
      <c r="F699" s="238"/>
      <c r="G699" s="238"/>
      <c r="H699" s="238"/>
      <c r="I699" s="238"/>
      <c r="J699" s="238"/>
      <c r="K699" s="308"/>
      <c r="L699" s="238"/>
      <c r="M699" s="238"/>
      <c r="N699" s="238"/>
      <c r="O699" s="238"/>
      <c r="P699" s="238"/>
      <c r="Q699" s="238"/>
      <c r="R699" s="238"/>
      <c r="S699" s="238"/>
      <c r="T699" s="238"/>
      <c r="U699" s="238"/>
      <c r="V699" s="238"/>
      <c r="W699" s="238"/>
      <c r="X699" s="238"/>
      <c r="Y699" s="238"/>
      <c r="Z699" s="238"/>
      <c r="AA699" s="238"/>
      <c r="AB699" s="238"/>
    </row>
    <row r="700" ht="13.5" customHeight="1">
      <c r="A700" s="238"/>
      <c r="B700" s="238"/>
      <c r="C700" s="238"/>
      <c r="D700" s="238"/>
      <c r="E700" s="238"/>
      <c r="F700" s="238"/>
      <c r="G700" s="238"/>
      <c r="H700" s="238"/>
      <c r="I700" s="238"/>
      <c r="J700" s="238"/>
      <c r="K700" s="308"/>
      <c r="L700" s="238"/>
      <c r="M700" s="238"/>
      <c r="N700" s="238"/>
      <c r="O700" s="238"/>
      <c r="P700" s="238"/>
      <c r="Q700" s="238"/>
      <c r="R700" s="238"/>
      <c r="S700" s="238"/>
      <c r="T700" s="238"/>
      <c r="U700" s="238"/>
      <c r="V700" s="238"/>
      <c r="W700" s="238"/>
      <c r="X700" s="238"/>
      <c r="Y700" s="238"/>
      <c r="Z700" s="238"/>
      <c r="AA700" s="238"/>
      <c r="AB700" s="238"/>
    </row>
    <row r="701" ht="13.5" customHeight="1">
      <c r="A701" s="238"/>
      <c r="B701" s="238"/>
      <c r="C701" s="238"/>
      <c r="D701" s="238"/>
      <c r="E701" s="238"/>
      <c r="F701" s="238"/>
      <c r="G701" s="238"/>
      <c r="H701" s="238"/>
      <c r="I701" s="238"/>
      <c r="J701" s="238"/>
      <c r="K701" s="308"/>
      <c r="L701" s="238"/>
      <c r="M701" s="238"/>
      <c r="N701" s="238"/>
      <c r="O701" s="238"/>
      <c r="P701" s="238"/>
      <c r="Q701" s="238"/>
      <c r="R701" s="238"/>
      <c r="S701" s="238"/>
      <c r="T701" s="238"/>
      <c r="U701" s="238"/>
      <c r="V701" s="238"/>
      <c r="W701" s="238"/>
      <c r="X701" s="238"/>
      <c r="Y701" s="238"/>
      <c r="Z701" s="238"/>
      <c r="AA701" s="238"/>
      <c r="AB701" s="238"/>
    </row>
    <row r="702" ht="13.5" customHeight="1">
      <c r="A702" s="238"/>
      <c r="B702" s="238"/>
      <c r="C702" s="238"/>
      <c r="D702" s="238"/>
      <c r="E702" s="238"/>
      <c r="F702" s="238"/>
      <c r="G702" s="238"/>
      <c r="H702" s="238"/>
      <c r="I702" s="238"/>
      <c r="J702" s="238"/>
      <c r="K702" s="308"/>
      <c r="L702" s="238"/>
      <c r="M702" s="238"/>
      <c r="N702" s="238"/>
      <c r="O702" s="238"/>
      <c r="P702" s="238"/>
      <c r="Q702" s="238"/>
      <c r="R702" s="238"/>
      <c r="S702" s="238"/>
      <c r="T702" s="238"/>
      <c r="U702" s="238"/>
      <c r="V702" s="238"/>
      <c r="W702" s="238"/>
      <c r="X702" s="238"/>
      <c r="Y702" s="238"/>
      <c r="Z702" s="238"/>
      <c r="AA702" s="238"/>
      <c r="AB702" s="238"/>
    </row>
    <row r="703" ht="13.5" customHeight="1">
      <c r="A703" s="238"/>
      <c r="B703" s="238"/>
      <c r="C703" s="238"/>
      <c r="D703" s="238"/>
      <c r="E703" s="238"/>
      <c r="F703" s="238"/>
      <c r="G703" s="238"/>
      <c r="H703" s="238"/>
      <c r="I703" s="238"/>
      <c r="J703" s="238"/>
      <c r="K703" s="308"/>
      <c r="L703" s="238"/>
      <c r="M703" s="238"/>
      <c r="N703" s="238"/>
      <c r="O703" s="238"/>
      <c r="P703" s="238"/>
      <c r="Q703" s="238"/>
      <c r="R703" s="238"/>
      <c r="S703" s="238"/>
      <c r="T703" s="238"/>
      <c r="U703" s="238"/>
      <c r="V703" s="238"/>
      <c r="W703" s="238"/>
      <c r="X703" s="238"/>
      <c r="Y703" s="238"/>
      <c r="Z703" s="238"/>
      <c r="AA703" s="238"/>
      <c r="AB703" s="238"/>
    </row>
    <row r="704" ht="13.5" customHeight="1">
      <c r="A704" s="238"/>
      <c r="B704" s="238"/>
      <c r="C704" s="238"/>
      <c r="D704" s="238"/>
      <c r="E704" s="238"/>
      <c r="F704" s="238"/>
      <c r="G704" s="238"/>
      <c r="H704" s="238"/>
      <c r="I704" s="238"/>
      <c r="J704" s="238"/>
      <c r="K704" s="308"/>
      <c r="L704" s="238"/>
      <c r="M704" s="238"/>
      <c r="N704" s="238"/>
      <c r="O704" s="238"/>
      <c r="P704" s="238"/>
      <c r="Q704" s="238"/>
      <c r="R704" s="238"/>
      <c r="S704" s="238"/>
      <c r="T704" s="238"/>
      <c r="U704" s="238"/>
      <c r="V704" s="238"/>
      <c r="W704" s="238"/>
      <c r="X704" s="238"/>
      <c r="Y704" s="238"/>
      <c r="Z704" s="238"/>
      <c r="AA704" s="238"/>
      <c r="AB704" s="238"/>
    </row>
    <row r="705" ht="13.5" customHeight="1">
      <c r="A705" s="238"/>
      <c r="B705" s="238"/>
      <c r="C705" s="238"/>
      <c r="D705" s="238"/>
      <c r="E705" s="238"/>
      <c r="F705" s="238"/>
      <c r="G705" s="238"/>
      <c r="H705" s="238"/>
      <c r="I705" s="238"/>
      <c r="J705" s="238"/>
      <c r="K705" s="308"/>
      <c r="L705" s="238"/>
      <c r="M705" s="238"/>
      <c r="N705" s="238"/>
      <c r="O705" s="238"/>
      <c r="P705" s="238"/>
      <c r="Q705" s="238"/>
      <c r="R705" s="238"/>
      <c r="S705" s="238"/>
      <c r="T705" s="238"/>
      <c r="U705" s="238"/>
      <c r="V705" s="238"/>
      <c r="W705" s="238"/>
      <c r="X705" s="238"/>
      <c r="Y705" s="238"/>
      <c r="Z705" s="238"/>
      <c r="AA705" s="238"/>
      <c r="AB705" s="238"/>
    </row>
    <row r="706" ht="13.5" customHeight="1">
      <c r="A706" s="238"/>
      <c r="B706" s="238"/>
      <c r="C706" s="238"/>
      <c r="D706" s="238"/>
      <c r="E706" s="238"/>
      <c r="F706" s="238"/>
      <c r="G706" s="238"/>
      <c r="H706" s="238"/>
      <c r="I706" s="238"/>
      <c r="J706" s="238"/>
      <c r="K706" s="308"/>
      <c r="L706" s="238"/>
      <c r="M706" s="238"/>
      <c r="N706" s="238"/>
      <c r="O706" s="238"/>
      <c r="P706" s="238"/>
      <c r="Q706" s="238"/>
      <c r="R706" s="238"/>
      <c r="S706" s="238"/>
      <c r="T706" s="238"/>
      <c r="U706" s="238"/>
      <c r="V706" s="238"/>
      <c r="W706" s="238"/>
      <c r="X706" s="238"/>
      <c r="Y706" s="238"/>
      <c r="Z706" s="238"/>
      <c r="AA706" s="238"/>
      <c r="AB706" s="238"/>
    </row>
    <row r="707" ht="13.5" customHeight="1">
      <c r="A707" s="238"/>
      <c r="B707" s="238"/>
      <c r="C707" s="238"/>
      <c r="D707" s="238"/>
      <c r="E707" s="238"/>
      <c r="F707" s="238"/>
      <c r="G707" s="238"/>
      <c r="H707" s="238"/>
      <c r="I707" s="238"/>
      <c r="J707" s="238"/>
      <c r="K707" s="308"/>
      <c r="L707" s="238"/>
      <c r="M707" s="238"/>
      <c r="N707" s="238"/>
      <c r="O707" s="238"/>
      <c r="P707" s="238"/>
      <c r="Q707" s="238"/>
      <c r="R707" s="238"/>
      <c r="S707" s="238"/>
      <c r="T707" s="238"/>
      <c r="U707" s="238"/>
      <c r="V707" s="238"/>
      <c r="W707" s="238"/>
      <c r="X707" s="238"/>
      <c r="Y707" s="238"/>
      <c r="Z707" s="238"/>
      <c r="AA707" s="238"/>
      <c r="AB707" s="238"/>
    </row>
    <row r="708" ht="13.5" customHeight="1">
      <c r="A708" s="238"/>
      <c r="B708" s="238"/>
      <c r="C708" s="238"/>
      <c r="D708" s="238"/>
      <c r="E708" s="238"/>
      <c r="F708" s="238"/>
      <c r="G708" s="238"/>
      <c r="H708" s="238"/>
      <c r="I708" s="238"/>
      <c r="J708" s="238"/>
      <c r="K708" s="308"/>
      <c r="L708" s="238"/>
      <c r="M708" s="238"/>
      <c r="N708" s="238"/>
      <c r="O708" s="238"/>
      <c r="P708" s="238"/>
      <c r="Q708" s="238"/>
      <c r="R708" s="238"/>
      <c r="S708" s="238"/>
      <c r="T708" s="238"/>
      <c r="U708" s="238"/>
      <c r="V708" s="238"/>
      <c r="W708" s="238"/>
      <c r="X708" s="238"/>
      <c r="Y708" s="238"/>
      <c r="Z708" s="238"/>
      <c r="AA708" s="238"/>
      <c r="AB708" s="238"/>
    </row>
    <row r="709" ht="13.5" customHeight="1">
      <c r="A709" s="238"/>
      <c r="B709" s="238"/>
      <c r="C709" s="238"/>
      <c r="D709" s="238"/>
      <c r="E709" s="238"/>
      <c r="F709" s="238"/>
      <c r="G709" s="238"/>
      <c r="H709" s="238"/>
      <c r="I709" s="238"/>
      <c r="J709" s="238"/>
      <c r="K709" s="308"/>
      <c r="L709" s="238"/>
      <c r="M709" s="238"/>
      <c r="N709" s="238"/>
      <c r="O709" s="238"/>
      <c r="P709" s="238"/>
      <c r="Q709" s="238"/>
      <c r="R709" s="238"/>
      <c r="S709" s="238"/>
      <c r="T709" s="238"/>
      <c r="U709" s="238"/>
      <c r="V709" s="238"/>
      <c r="W709" s="238"/>
      <c r="X709" s="238"/>
      <c r="Y709" s="238"/>
      <c r="Z709" s="238"/>
      <c r="AA709" s="238"/>
      <c r="AB709" s="238"/>
    </row>
    <row r="710" ht="13.5" customHeight="1">
      <c r="A710" s="238"/>
      <c r="B710" s="238"/>
      <c r="C710" s="238"/>
      <c r="D710" s="238"/>
      <c r="E710" s="238"/>
      <c r="F710" s="238"/>
      <c r="G710" s="238"/>
      <c r="H710" s="238"/>
      <c r="I710" s="238"/>
      <c r="J710" s="238"/>
      <c r="K710" s="308"/>
      <c r="L710" s="238"/>
      <c r="M710" s="238"/>
      <c r="N710" s="238"/>
      <c r="O710" s="238"/>
      <c r="P710" s="238"/>
      <c r="Q710" s="238"/>
      <c r="R710" s="238"/>
      <c r="S710" s="238"/>
      <c r="T710" s="238"/>
      <c r="U710" s="238"/>
      <c r="V710" s="238"/>
      <c r="W710" s="238"/>
      <c r="X710" s="238"/>
      <c r="Y710" s="238"/>
      <c r="Z710" s="238"/>
      <c r="AA710" s="238"/>
      <c r="AB710" s="238"/>
    </row>
    <row r="711" ht="13.5" customHeight="1">
      <c r="A711" s="238"/>
      <c r="B711" s="238"/>
      <c r="C711" s="238"/>
      <c r="D711" s="238"/>
      <c r="E711" s="238"/>
      <c r="F711" s="238"/>
      <c r="G711" s="238"/>
      <c r="H711" s="238"/>
      <c r="I711" s="238"/>
      <c r="J711" s="238"/>
      <c r="K711" s="308"/>
      <c r="L711" s="238"/>
      <c r="M711" s="238"/>
      <c r="N711" s="238"/>
      <c r="O711" s="238"/>
      <c r="P711" s="238"/>
      <c r="Q711" s="238"/>
      <c r="R711" s="238"/>
      <c r="S711" s="238"/>
      <c r="T711" s="238"/>
      <c r="U711" s="238"/>
      <c r="V711" s="238"/>
      <c r="W711" s="238"/>
      <c r="X711" s="238"/>
      <c r="Y711" s="238"/>
      <c r="Z711" s="238"/>
      <c r="AA711" s="238"/>
      <c r="AB711" s="238"/>
    </row>
    <row r="712" ht="13.5" customHeight="1">
      <c r="A712" s="238"/>
      <c r="B712" s="238"/>
      <c r="C712" s="238"/>
      <c r="D712" s="238"/>
      <c r="E712" s="238"/>
      <c r="F712" s="238"/>
      <c r="G712" s="238"/>
      <c r="H712" s="238"/>
      <c r="I712" s="238"/>
      <c r="J712" s="238"/>
      <c r="K712" s="308"/>
      <c r="L712" s="238"/>
      <c r="M712" s="238"/>
      <c r="N712" s="238"/>
      <c r="O712" s="238"/>
      <c r="P712" s="238"/>
      <c r="Q712" s="238"/>
      <c r="R712" s="238"/>
      <c r="S712" s="238"/>
      <c r="T712" s="238"/>
      <c r="U712" s="238"/>
      <c r="V712" s="238"/>
      <c r="W712" s="238"/>
      <c r="X712" s="238"/>
      <c r="Y712" s="238"/>
      <c r="Z712" s="238"/>
      <c r="AA712" s="238"/>
      <c r="AB712" s="238"/>
    </row>
    <row r="713" ht="13.5" customHeight="1">
      <c r="A713" s="238"/>
      <c r="B713" s="238"/>
      <c r="C713" s="238"/>
      <c r="D713" s="238"/>
      <c r="E713" s="238"/>
      <c r="F713" s="238"/>
      <c r="G713" s="238"/>
      <c r="H713" s="238"/>
      <c r="I713" s="238"/>
      <c r="J713" s="238"/>
      <c r="K713" s="308"/>
      <c r="L713" s="238"/>
      <c r="M713" s="238"/>
      <c r="N713" s="238"/>
      <c r="O713" s="238"/>
      <c r="P713" s="238"/>
      <c r="Q713" s="238"/>
      <c r="R713" s="238"/>
      <c r="S713" s="238"/>
      <c r="T713" s="238"/>
      <c r="U713" s="238"/>
      <c r="V713" s="238"/>
      <c r="W713" s="238"/>
      <c r="X713" s="238"/>
      <c r="Y713" s="238"/>
      <c r="Z713" s="238"/>
      <c r="AA713" s="238"/>
      <c r="AB713" s="238"/>
    </row>
    <row r="714" ht="13.5" customHeight="1">
      <c r="A714" s="238"/>
      <c r="B714" s="238"/>
      <c r="C714" s="238"/>
      <c r="D714" s="238"/>
      <c r="E714" s="238"/>
      <c r="F714" s="238"/>
      <c r="G714" s="238"/>
      <c r="H714" s="238"/>
      <c r="I714" s="238"/>
      <c r="J714" s="238"/>
      <c r="K714" s="308"/>
      <c r="L714" s="238"/>
      <c r="M714" s="238"/>
      <c r="N714" s="238"/>
      <c r="O714" s="238"/>
      <c r="P714" s="238"/>
      <c r="Q714" s="238"/>
      <c r="R714" s="238"/>
      <c r="S714" s="238"/>
      <c r="T714" s="238"/>
      <c r="U714" s="238"/>
      <c r="V714" s="238"/>
      <c r="W714" s="238"/>
      <c r="X714" s="238"/>
      <c r="Y714" s="238"/>
      <c r="Z714" s="238"/>
      <c r="AA714" s="238"/>
      <c r="AB714" s="238"/>
    </row>
    <row r="715" ht="13.5" customHeight="1">
      <c r="A715" s="238"/>
      <c r="B715" s="238"/>
      <c r="C715" s="238"/>
      <c r="D715" s="238"/>
      <c r="E715" s="238"/>
      <c r="F715" s="238"/>
      <c r="G715" s="238"/>
      <c r="H715" s="238"/>
      <c r="I715" s="238"/>
      <c r="J715" s="238"/>
      <c r="K715" s="308"/>
      <c r="L715" s="238"/>
      <c r="M715" s="238"/>
      <c r="N715" s="238"/>
      <c r="O715" s="238"/>
      <c r="P715" s="238"/>
      <c r="Q715" s="238"/>
      <c r="R715" s="238"/>
      <c r="S715" s="238"/>
      <c r="T715" s="238"/>
      <c r="U715" s="238"/>
      <c r="V715" s="238"/>
      <c r="W715" s="238"/>
      <c r="X715" s="238"/>
      <c r="Y715" s="238"/>
      <c r="Z715" s="238"/>
      <c r="AA715" s="238"/>
      <c r="AB715" s="238"/>
    </row>
    <row r="716" ht="13.5" customHeight="1">
      <c r="A716" s="238"/>
      <c r="B716" s="238"/>
      <c r="C716" s="238"/>
      <c r="D716" s="238"/>
      <c r="E716" s="238"/>
      <c r="F716" s="238"/>
      <c r="G716" s="238"/>
      <c r="H716" s="238"/>
      <c r="I716" s="238"/>
      <c r="J716" s="238"/>
      <c r="K716" s="308"/>
      <c r="L716" s="238"/>
      <c r="M716" s="238"/>
      <c r="N716" s="238"/>
      <c r="O716" s="238"/>
      <c r="P716" s="238"/>
      <c r="Q716" s="238"/>
      <c r="R716" s="238"/>
      <c r="S716" s="238"/>
      <c r="T716" s="238"/>
      <c r="U716" s="238"/>
      <c r="V716" s="238"/>
      <c r="W716" s="238"/>
      <c r="X716" s="238"/>
      <c r="Y716" s="238"/>
      <c r="Z716" s="238"/>
      <c r="AA716" s="238"/>
      <c r="AB716" s="238"/>
    </row>
    <row r="717" ht="13.5" customHeight="1">
      <c r="A717" s="238"/>
      <c r="B717" s="238"/>
      <c r="C717" s="238"/>
      <c r="D717" s="238"/>
      <c r="E717" s="238"/>
      <c r="F717" s="238"/>
      <c r="G717" s="238"/>
      <c r="H717" s="238"/>
      <c r="I717" s="238"/>
      <c r="J717" s="238"/>
      <c r="K717" s="308"/>
      <c r="L717" s="238"/>
      <c r="M717" s="238"/>
      <c r="N717" s="238"/>
      <c r="O717" s="238"/>
      <c r="P717" s="238"/>
      <c r="Q717" s="238"/>
      <c r="R717" s="238"/>
      <c r="S717" s="238"/>
      <c r="T717" s="238"/>
      <c r="U717" s="238"/>
      <c r="V717" s="238"/>
      <c r="W717" s="238"/>
      <c r="X717" s="238"/>
      <c r="Y717" s="238"/>
      <c r="Z717" s="238"/>
      <c r="AA717" s="238"/>
      <c r="AB717" s="238"/>
    </row>
    <row r="718" ht="13.5" customHeight="1">
      <c r="A718" s="238"/>
      <c r="B718" s="238"/>
      <c r="C718" s="238"/>
      <c r="D718" s="238"/>
      <c r="E718" s="238"/>
      <c r="F718" s="238"/>
      <c r="G718" s="238"/>
      <c r="H718" s="238"/>
      <c r="I718" s="238"/>
      <c r="J718" s="238"/>
      <c r="K718" s="308"/>
      <c r="L718" s="238"/>
      <c r="M718" s="238"/>
      <c r="N718" s="238"/>
      <c r="O718" s="238"/>
      <c r="P718" s="238"/>
      <c r="Q718" s="238"/>
      <c r="R718" s="238"/>
      <c r="S718" s="238"/>
      <c r="T718" s="238"/>
      <c r="U718" s="238"/>
      <c r="V718" s="238"/>
      <c r="W718" s="238"/>
      <c r="X718" s="238"/>
      <c r="Y718" s="238"/>
      <c r="Z718" s="238"/>
      <c r="AA718" s="238"/>
      <c r="AB718" s="238"/>
    </row>
    <row r="719" ht="13.5" customHeight="1">
      <c r="A719" s="238"/>
      <c r="B719" s="238"/>
      <c r="C719" s="238"/>
      <c r="D719" s="238"/>
      <c r="E719" s="238"/>
      <c r="F719" s="238"/>
      <c r="G719" s="238"/>
      <c r="H719" s="238"/>
      <c r="I719" s="238"/>
      <c r="J719" s="238"/>
      <c r="K719" s="308"/>
      <c r="L719" s="238"/>
      <c r="M719" s="238"/>
      <c r="N719" s="238"/>
      <c r="O719" s="238"/>
      <c r="P719" s="238"/>
      <c r="Q719" s="238"/>
      <c r="R719" s="238"/>
      <c r="S719" s="238"/>
      <c r="T719" s="238"/>
      <c r="U719" s="238"/>
      <c r="V719" s="238"/>
      <c r="W719" s="238"/>
      <c r="X719" s="238"/>
      <c r="Y719" s="238"/>
      <c r="Z719" s="238"/>
      <c r="AA719" s="238"/>
      <c r="AB719" s="238"/>
    </row>
    <row r="720" ht="13.5" customHeight="1">
      <c r="A720" s="238"/>
      <c r="B720" s="238"/>
      <c r="C720" s="238"/>
      <c r="D720" s="238"/>
      <c r="E720" s="238"/>
      <c r="F720" s="238"/>
      <c r="G720" s="238"/>
      <c r="H720" s="238"/>
      <c r="I720" s="238"/>
      <c r="J720" s="238"/>
      <c r="K720" s="308"/>
      <c r="L720" s="238"/>
      <c r="M720" s="238"/>
      <c r="N720" s="238"/>
      <c r="O720" s="238"/>
      <c r="P720" s="238"/>
      <c r="Q720" s="238"/>
      <c r="R720" s="238"/>
      <c r="S720" s="238"/>
      <c r="T720" s="238"/>
      <c r="U720" s="238"/>
      <c r="V720" s="238"/>
      <c r="W720" s="238"/>
      <c r="X720" s="238"/>
      <c r="Y720" s="238"/>
      <c r="Z720" s="238"/>
      <c r="AA720" s="238"/>
      <c r="AB720" s="238"/>
    </row>
    <row r="721" ht="13.5" customHeight="1">
      <c r="A721" s="238"/>
      <c r="B721" s="238"/>
      <c r="C721" s="238"/>
      <c r="D721" s="238"/>
      <c r="E721" s="238"/>
      <c r="F721" s="238"/>
      <c r="G721" s="238"/>
      <c r="H721" s="238"/>
      <c r="I721" s="238"/>
      <c r="J721" s="238"/>
      <c r="K721" s="308"/>
      <c r="L721" s="238"/>
      <c r="M721" s="238"/>
      <c r="N721" s="238"/>
      <c r="O721" s="238"/>
      <c r="P721" s="238"/>
      <c r="Q721" s="238"/>
      <c r="R721" s="238"/>
      <c r="S721" s="238"/>
      <c r="T721" s="238"/>
      <c r="U721" s="238"/>
      <c r="V721" s="238"/>
      <c r="W721" s="238"/>
      <c r="X721" s="238"/>
      <c r="Y721" s="238"/>
      <c r="Z721" s="238"/>
      <c r="AA721" s="238"/>
      <c r="AB721" s="238"/>
    </row>
    <row r="722" ht="13.5" customHeight="1">
      <c r="A722" s="238"/>
      <c r="B722" s="238"/>
      <c r="C722" s="238"/>
      <c r="D722" s="238"/>
      <c r="E722" s="238"/>
      <c r="F722" s="238"/>
      <c r="G722" s="238"/>
      <c r="H722" s="238"/>
      <c r="I722" s="238"/>
      <c r="J722" s="238"/>
      <c r="K722" s="308"/>
      <c r="L722" s="238"/>
      <c r="M722" s="238"/>
      <c r="N722" s="238"/>
      <c r="O722" s="238"/>
      <c r="P722" s="238"/>
      <c r="Q722" s="238"/>
      <c r="R722" s="238"/>
      <c r="S722" s="238"/>
      <c r="T722" s="238"/>
      <c r="U722" s="238"/>
      <c r="V722" s="238"/>
      <c r="W722" s="238"/>
      <c r="X722" s="238"/>
      <c r="Y722" s="238"/>
      <c r="Z722" s="238"/>
      <c r="AA722" s="238"/>
      <c r="AB722" s="238"/>
    </row>
    <row r="723" ht="13.5" customHeight="1">
      <c r="A723" s="238"/>
      <c r="B723" s="238"/>
      <c r="C723" s="238"/>
      <c r="D723" s="238"/>
      <c r="E723" s="238"/>
      <c r="F723" s="238"/>
      <c r="G723" s="238"/>
      <c r="H723" s="238"/>
      <c r="I723" s="238"/>
      <c r="J723" s="238"/>
      <c r="K723" s="308"/>
      <c r="L723" s="238"/>
      <c r="M723" s="238"/>
      <c r="N723" s="238"/>
      <c r="O723" s="238"/>
      <c r="P723" s="238"/>
      <c r="Q723" s="238"/>
      <c r="R723" s="238"/>
      <c r="S723" s="238"/>
      <c r="T723" s="238"/>
      <c r="U723" s="238"/>
      <c r="V723" s="238"/>
      <c r="W723" s="238"/>
      <c r="X723" s="238"/>
      <c r="Y723" s="238"/>
      <c r="Z723" s="238"/>
      <c r="AA723" s="238"/>
      <c r="AB723" s="238"/>
    </row>
    <row r="724" ht="13.5" customHeight="1">
      <c r="A724" s="238"/>
      <c r="B724" s="238"/>
      <c r="C724" s="238"/>
      <c r="D724" s="238"/>
      <c r="E724" s="238"/>
      <c r="F724" s="238"/>
      <c r="G724" s="238"/>
      <c r="H724" s="238"/>
      <c r="I724" s="238"/>
      <c r="J724" s="238"/>
      <c r="K724" s="308"/>
      <c r="L724" s="238"/>
      <c r="M724" s="238"/>
      <c r="N724" s="238"/>
      <c r="O724" s="238"/>
      <c r="P724" s="238"/>
      <c r="Q724" s="238"/>
      <c r="R724" s="238"/>
      <c r="S724" s="238"/>
      <c r="T724" s="238"/>
      <c r="U724" s="238"/>
      <c r="V724" s="238"/>
      <c r="W724" s="238"/>
      <c r="X724" s="238"/>
      <c r="Y724" s="238"/>
      <c r="Z724" s="238"/>
      <c r="AA724" s="238"/>
      <c r="AB724" s="238"/>
    </row>
    <row r="725" ht="13.5" customHeight="1">
      <c r="A725" s="238"/>
      <c r="B725" s="238"/>
      <c r="C725" s="238"/>
      <c r="D725" s="238"/>
      <c r="E725" s="238"/>
      <c r="F725" s="238"/>
      <c r="G725" s="238"/>
      <c r="H725" s="238"/>
      <c r="I725" s="238"/>
      <c r="J725" s="238"/>
      <c r="K725" s="308"/>
      <c r="L725" s="238"/>
      <c r="M725" s="238"/>
      <c r="N725" s="238"/>
      <c r="O725" s="238"/>
      <c r="P725" s="238"/>
      <c r="Q725" s="238"/>
      <c r="R725" s="238"/>
      <c r="S725" s="238"/>
      <c r="T725" s="238"/>
      <c r="U725" s="238"/>
      <c r="V725" s="238"/>
      <c r="W725" s="238"/>
      <c r="X725" s="238"/>
      <c r="Y725" s="238"/>
      <c r="Z725" s="238"/>
      <c r="AA725" s="238"/>
      <c r="AB725" s="238"/>
    </row>
    <row r="726" ht="13.5" customHeight="1">
      <c r="A726" s="238"/>
      <c r="B726" s="238"/>
      <c r="C726" s="238"/>
      <c r="D726" s="238"/>
      <c r="E726" s="238"/>
      <c r="F726" s="238"/>
      <c r="G726" s="238"/>
      <c r="H726" s="238"/>
      <c r="I726" s="238"/>
      <c r="J726" s="238"/>
      <c r="K726" s="308"/>
      <c r="L726" s="238"/>
      <c r="M726" s="238"/>
      <c r="N726" s="238"/>
      <c r="O726" s="238"/>
      <c r="P726" s="238"/>
      <c r="Q726" s="238"/>
      <c r="R726" s="238"/>
      <c r="S726" s="238"/>
      <c r="T726" s="238"/>
      <c r="U726" s="238"/>
      <c r="V726" s="238"/>
      <c r="W726" s="238"/>
      <c r="X726" s="238"/>
      <c r="Y726" s="238"/>
      <c r="Z726" s="238"/>
      <c r="AA726" s="238"/>
      <c r="AB726" s="238"/>
    </row>
    <row r="727" ht="13.5" customHeight="1">
      <c r="A727" s="238"/>
      <c r="B727" s="238"/>
      <c r="C727" s="238"/>
      <c r="D727" s="238"/>
      <c r="E727" s="238"/>
      <c r="F727" s="238"/>
      <c r="G727" s="238"/>
      <c r="H727" s="238"/>
      <c r="I727" s="238"/>
      <c r="J727" s="238"/>
      <c r="K727" s="308"/>
      <c r="L727" s="238"/>
      <c r="M727" s="238"/>
      <c r="N727" s="238"/>
      <c r="O727" s="238"/>
      <c r="P727" s="238"/>
      <c r="Q727" s="238"/>
      <c r="R727" s="238"/>
      <c r="S727" s="238"/>
      <c r="T727" s="238"/>
      <c r="U727" s="238"/>
      <c r="V727" s="238"/>
      <c r="W727" s="238"/>
      <c r="X727" s="238"/>
      <c r="Y727" s="238"/>
      <c r="Z727" s="238"/>
      <c r="AA727" s="238"/>
      <c r="AB727" s="238"/>
    </row>
    <row r="728" ht="13.5" customHeight="1">
      <c r="A728" s="238"/>
      <c r="B728" s="238"/>
      <c r="C728" s="238"/>
      <c r="D728" s="238"/>
      <c r="E728" s="238"/>
      <c r="F728" s="238"/>
      <c r="G728" s="238"/>
      <c r="H728" s="238"/>
      <c r="I728" s="238"/>
      <c r="J728" s="238"/>
      <c r="K728" s="308"/>
      <c r="L728" s="238"/>
      <c r="M728" s="238"/>
      <c r="N728" s="238"/>
      <c r="O728" s="238"/>
      <c r="P728" s="238"/>
      <c r="Q728" s="238"/>
      <c r="R728" s="238"/>
      <c r="S728" s="238"/>
      <c r="T728" s="238"/>
      <c r="U728" s="238"/>
      <c r="V728" s="238"/>
      <c r="W728" s="238"/>
      <c r="X728" s="238"/>
      <c r="Y728" s="238"/>
      <c r="Z728" s="238"/>
      <c r="AA728" s="238"/>
      <c r="AB728" s="238"/>
    </row>
    <row r="729" ht="13.5" customHeight="1">
      <c r="A729" s="238"/>
      <c r="B729" s="238"/>
      <c r="C729" s="238"/>
      <c r="D729" s="238"/>
      <c r="E729" s="238"/>
      <c r="F729" s="238"/>
      <c r="G729" s="238"/>
      <c r="H729" s="238"/>
      <c r="I729" s="238"/>
      <c r="J729" s="238"/>
      <c r="K729" s="308"/>
      <c r="L729" s="238"/>
      <c r="M729" s="238"/>
      <c r="N729" s="238"/>
      <c r="O729" s="238"/>
      <c r="P729" s="238"/>
      <c r="Q729" s="238"/>
      <c r="R729" s="238"/>
      <c r="S729" s="238"/>
      <c r="T729" s="238"/>
      <c r="U729" s="238"/>
      <c r="V729" s="238"/>
      <c r="W729" s="238"/>
      <c r="X729" s="238"/>
      <c r="Y729" s="238"/>
      <c r="Z729" s="238"/>
      <c r="AA729" s="238"/>
      <c r="AB729" s="238"/>
    </row>
    <row r="730" ht="13.5" customHeight="1">
      <c r="A730" s="238"/>
      <c r="B730" s="238"/>
      <c r="C730" s="238"/>
      <c r="D730" s="238"/>
      <c r="E730" s="238"/>
      <c r="F730" s="238"/>
      <c r="G730" s="238"/>
      <c r="H730" s="238"/>
      <c r="I730" s="238"/>
      <c r="J730" s="238"/>
      <c r="K730" s="308"/>
      <c r="L730" s="238"/>
      <c r="M730" s="238"/>
      <c r="N730" s="238"/>
      <c r="O730" s="238"/>
      <c r="P730" s="238"/>
      <c r="Q730" s="238"/>
      <c r="R730" s="238"/>
      <c r="S730" s="238"/>
      <c r="T730" s="238"/>
      <c r="U730" s="238"/>
      <c r="V730" s="238"/>
      <c r="W730" s="238"/>
      <c r="X730" s="238"/>
      <c r="Y730" s="238"/>
      <c r="Z730" s="238"/>
      <c r="AA730" s="238"/>
      <c r="AB730" s="238"/>
    </row>
    <row r="731" ht="13.5" customHeight="1">
      <c r="A731" s="238"/>
      <c r="B731" s="238"/>
      <c r="C731" s="238"/>
      <c r="D731" s="238"/>
      <c r="E731" s="238"/>
      <c r="F731" s="238"/>
      <c r="G731" s="238"/>
      <c r="H731" s="238"/>
      <c r="I731" s="238"/>
      <c r="J731" s="238"/>
      <c r="K731" s="308"/>
      <c r="L731" s="238"/>
      <c r="M731" s="238"/>
      <c r="N731" s="238"/>
      <c r="O731" s="238"/>
      <c r="P731" s="238"/>
      <c r="Q731" s="238"/>
      <c r="R731" s="238"/>
      <c r="S731" s="238"/>
      <c r="T731" s="238"/>
      <c r="U731" s="238"/>
      <c r="V731" s="238"/>
      <c r="W731" s="238"/>
      <c r="X731" s="238"/>
      <c r="Y731" s="238"/>
      <c r="Z731" s="238"/>
      <c r="AA731" s="238"/>
      <c r="AB731" s="238"/>
    </row>
    <row r="732" ht="13.5" customHeight="1">
      <c r="A732" s="238"/>
      <c r="B732" s="238"/>
      <c r="C732" s="238"/>
      <c r="D732" s="238"/>
      <c r="E732" s="238"/>
      <c r="F732" s="238"/>
      <c r="G732" s="238"/>
      <c r="H732" s="238"/>
      <c r="I732" s="238"/>
      <c r="J732" s="238"/>
      <c r="K732" s="308"/>
      <c r="L732" s="238"/>
      <c r="M732" s="238"/>
      <c r="N732" s="238"/>
      <c r="O732" s="238"/>
      <c r="P732" s="238"/>
      <c r="Q732" s="238"/>
      <c r="R732" s="238"/>
      <c r="S732" s="238"/>
      <c r="T732" s="238"/>
      <c r="U732" s="238"/>
      <c r="V732" s="238"/>
      <c r="W732" s="238"/>
      <c r="X732" s="238"/>
      <c r="Y732" s="238"/>
      <c r="Z732" s="238"/>
      <c r="AA732" s="238"/>
      <c r="AB732" s="238"/>
    </row>
    <row r="733" ht="13.5" customHeight="1">
      <c r="A733" s="238"/>
      <c r="B733" s="238"/>
      <c r="C733" s="238"/>
      <c r="D733" s="238"/>
      <c r="E733" s="238"/>
      <c r="F733" s="238"/>
      <c r="G733" s="238"/>
      <c r="H733" s="238"/>
      <c r="I733" s="238"/>
      <c r="J733" s="238"/>
      <c r="K733" s="308"/>
      <c r="L733" s="238"/>
      <c r="M733" s="238"/>
      <c r="N733" s="238"/>
      <c r="O733" s="238"/>
      <c r="P733" s="238"/>
      <c r="Q733" s="238"/>
      <c r="R733" s="238"/>
      <c r="S733" s="238"/>
      <c r="T733" s="238"/>
      <c r="U733" s="238"/>
      <c r="V733" s="238"/>
      <c r="W733" s="238"/>
      <c r="X733" s="238"/>
      <c r="Y733" s="238"/>
      <c r="Z733" s="238"/>
      <c r="AA733" s="238"/>
      <c r="AB733" s="238"/>
    </row>
    <row r="734" ht="13.5" customHeight="1">
      <c r="A734" s="238"/>
      <c r="B734" s="238"/>
      <c r="C734" s="238"/>
      <c r="D734" s="238"/>
      <c r="E734" s="238"/>
      <c r="F734" s="238"/>
      <c r="G734" s="238"/>
      <c r="H734" s="238"/>
      <c r="I734" s="238"/>
      <c r="J734" s="238"/>
      <c r="K734" s="308"/>
      <c r="L734" s="238"/>
      <c r="M734" s="238"/>
      <c r="N734" s="238"/>
      <c r="O734" s="238"/>
      <c r="P734" s="238"/>
      <c r="Q734" s="238"/>
      <c r="R734" s="238"/>
      <c r="S734" s="238"/>
      <c r="T734" s="238"/>
      <c r="U734" s="238"/>
      <c r="V734" s="238"/>
      <c r="W734" s="238"/>
      <c r="X734" s="238"/>
      <c r="Y734" s="238"/>
      <c r="Z734" s="238"/>
      <c r="AA734" s="238"/>
      <c r="AB734" s="238"/>
    </row>
    <row r="735" ht="13.5" customHeight="1">
      <c r="A735" s="238"/>
      <c r="B735" s="238"/>
      <c r="C735" s="238"/>
      <c r="D735" s="238"/>
      <c r="E735" s="238"/>
      <c r="F735" s="238"/>
      <c r="G735" s="238"/>
      <c r="H735" s="238"/>
      <c r="I735" s="238"/>
      <c r="J735" s="238"/>
      <c r="K735" s="308"/>
      <c r="L735" s="238"/>
      <c r="M735" s="238"/>
      <c r="N735" s="238"/>
      <c r="O735" s="238"/>
      <c r="P735" s="238"/>
      <c r="Q735" s="238"/>
      <c r="R735" s="238"/>
      <c r="S735" s="238"/>
      <c r="T735" s="238"/>
      <c r="U735" s="238"/>
      <c r="V735" s="238"/>
      <c r="W735" s="238"/>
      <c r="X735" s="238"/>
      <c r="Y735" s="238"/>
      <c r="Z735" s="238"/>
      <c r="AA735" s="238"/>
      <c r="AB735" s="238"/>
    </row>
    <row r="736" ht="13.5" customHeight="1">
      <c r="A736" s="238"/>
      <c r="B736" s="238"/>
      <c r="C736" s="238"/>
      <c r="D736" s="238"/>
      <c r="E736" s="238"/>
      <c r="F736" s="238"/>
      <c r="G736" s="238"/>
      <c r="H736" s="238"/>
      <c r="I736" s="238"/>
      <c r="J736" s="238"/>
      <c r="K736" s="308"/>
      <c r="L736" s="238"/>
      <c r="M736" s="238"/>
      <c r="N736" s="238"/>
      <c r="O736" s="238"/>
      <c r="P736" s="238"/>
      <c r="Q736" s="238"/>
      <c r="R736" s="238"/>
      <c r="S736" s="238"/>
      <c r="T736" s="238"/>
      <c r="U736" s="238"/>
      <c r="V736" s="238"/>
      <c r="W736" s="238"/>
      <c r="X736" s="238"/>
      <c r="Y736" s="238"/>
      <c r="Z736" s="238"/>
      <c r="AA736" s="238"/>
      <c r="AB736" s="238"/>
    </row>
    <row r="737" ht="13.5" customHeight="1">
      <c r="A737" s="238"/>
      <c r="B737" s="238"/>
      <c r="C737" s="238"/>
      <c r="D737" s="238"/>
      <c r="E737" s="238"/>
      <c r="F737" s="238"/>
      <c r="G737" s="238"/>
      <c r="H737" s="238"/>
      <c r="I737" s="238"/>
      <c r="J737" s="238"/>
      <c r="K737" s="308"/>
      <c r="L737" s="238"/>
      <c r="M737" s="238"/>
      <c r="N737" s="238"/>
      <c r="O737" s="238"/>
      <c r="P737" s="238"/>
      <c r="Q737" s="238"/>
      <c r="R737" s="238"/>
      <c r="S737" s="238"/>
      <c r="T737" s="238"/>
      <c r="U737" s="238"/>
      <c r="V737" s="238"/>
      <c r="W737" s="238"/>
      <c r="X737" s="238"/>
      <c r="Y737" s="238"/>
      <c r="Z737" s="238"/>
      <c r="AA737" s="238"/>
      <c r="AB737" s="238"/>
    </row>
    <row r="738" ht="13.5" customHeight="1">
      <c r="A738" s="238"/>
      <c r="B738" s="238"/>
      <c r="C738" s="238"/>
      <c r="D738" s="238"/>
      <c r="E738" s="238"/>
      <c r="F738" s="238"/>
      <c r="G738" s="238"/>
      <c r="H738" s="238"/>
      <c r="I738" s="238"/>
      <c r="J738" s="238"/>
      <c r="K738" s="308"/>
      <c r="L738" s="238"/>
      <c r="M738" s="238"/>
      <c r="N738" s="238"/>
      <c r="O738" s="238"/>
      <c r="P738" s="238"/>
      <c r="Q738" s="238"/>
      <c r="R738" s="238"/>
      <c r="S738" s="238"/>
      <c r="T738" s="238"/>
      <c r="U738" s="238"/>
      <c r="V738" s="238"/>
      <c r="W738" s="238"/>
      <c r="X738" s="238"/>
      <c r="Y738" s="238"/>
      <c r="Z738" s="238"/>
      <c r="AA738" s="238"/>
      <c r="AB738" s="238"/>
    </row>
    <row r="739" ht="13.5" customHeight="1">
      <c r="A739" s="238"/>
      <c r="B739" s="238"/>
      <c r="C739" s="238"/>
      <c r="D739" s="238"/>
      <c r="E739" s="238"/>
      <c r="F739" s="238"/>
      <c r="G739" s="238"/>
      <c r="H739" s="238"/>
      <c r="I739" s="238"/>
      <c r="J739" s="238"/>
      <c r="K739" s="308"/>
      <c r="L739" s="238"/>
      <c r="M739" s="238"/>
      <c r="N739" s="238"/>
      <c r="O739" s="238"/>
      <c r="P739" s="238"/>
      <c r="Q739" s="238"/>
      <c r="R739" s="238"/>
      <c r="S739" s="238"/>
      <c r="T739" s="238"/>
      <c r="U739" s="238"/>
      <c r="V739" s="238"/>
      <c r="W739" s="238"/>
      <c r="X739" s="238"/>
      <c r="Y739" s="238"/>
      <c r="Z739" s="238"/>
      <c r="AA739" s="238"/>
      <c r="AB739" s="238"/>
    </row>
    <row r="740" ht="13.5" customHeight="1">
      <c r="A740" s="238"/>
      <c r="B740" s="238"/>
      <c r="C740" s="238"/>
      <c r="D740" s="238"/>
      <c r="E740" s="238"/>
      <c r="F740" s="238"/>
      <c r="G740" s="238"/>
      <c r="H740" s="238"/>
      <c r="I740" s="238"/>
      <c r="J740" s="238"/>
      <c r="K740" s="308"/>
      <c r="L740" s="238"/>
      <c r="M740" s="238"/>
      <c r="N740" s="238"/>
      <c r="O740" s="238"/>
      <c r="P740" s="238"/>
      <c r="Q740" s="238"/>
      <c r="R740" s="238"/>
      <c r="S740" s="238"/>
      <c r="T740" s="238"/>
      <c r="U740" s="238"/>
      <c r="V740" s="238"/>
      <c r="W740" s="238"/>
      <c r="X740" s="238"/>
      <c r="Y740" s="238"/>
      <c r="Z740" s="238"/>
      <c r="AA740" s="238"/>
      <c r="AB740" s="238"/>
    </row>
    <row r="741" ht="13.5" customHeight="1">
      <c r="A741" s="238"/>
      <c r="B741" s="238"/>
      <c r="C741" s="238"/>
      <c r="D741" s="238"/>
      <c r="E741" s="238"/>
      <c r="F741" s="238"/>
      <c r="G741" s="238"/>
      <c r="H741" s="238"/>
      <c r="I741" s="238"/>
      <c r="J741" s="238"/>
      <c r="K741" s="308"/>
      <c r="L741" s="238"/>
      <c r="M741" s="238"/>
      <c r="N741" s="238"/>
      <c r="O741" s="238"/>
      <c r="P741" s="238"/>
      <c r="Q741" s="238"/>
      <c r="R741" s="238"/>
      <c r="S741" s="238"/>
      <c r="T741" s="238"/>
      <c r="U741" s="238"/>
      <c r="V741" s="238"/>
      <c r="W741" s="238"/>
      <c r="X741" s="238"/>
      <c r="Y741" s="238"/>
      <c r="Z741" s="238"/>
      <c r="AA741" s="238"/>
      <c r="AB741" s="238"/>
    </row>
    <row r="742" ht="13.5" customHeight="1">
      <c r="A742" s="238"/>
      <c r="B742" s="238"/>
      <c r="C742" s="238"/>
      <c r="D742" s="238"/>
      <c r="E742" s="238"/>
      <c r="F742" s="238"/>
      <c r="G742" s="238"/>
      <c r="H742" s="238"/>
      <c r="I742" s="238"/>
      <c r="J742" s="238"/>
      <c r="K742" s="308"/>
      <c r="L742" s="238"/>
      <c r="M742" s="238"/>
      <c r="N742" s="238"/>
      <c r="O742" s="238"/>
      <c r="P742" s="238"/>
      <c r="Q742" s="238"/>
      <c r="R742" s="238"/>
      <c r="S742" s="238"/>
      <c r="T742" s="238"/>
      <c r="U742" s="238"/>
      <c r="V742" s="238"/>
      <c r="W742" s="238"/>
      <c r="X742" s="238"/>
      <c r="Y742" s="238"/>
      <c r="Z742" s="238"/>
      <c r="AA742" s="238"/>
      <c r="AB742" s="238"/>
    </row>
    <row r="743" ht="13.5" customHeight="1">
      <c r="A743" s="238"/>
      <c r="B743" s="238"/>
      <c r="C743" s="238"/>
      <c r="D743" s="238"/>
      <c r="E743" s="238"/>
      <c r="F743" s="238"/>
      <c r="G743" s="238"/>
      <c r="H743" s="238"/>
      <c r="I743" s="238"/>
      <c r="J743" s="238"/>
      <c r="K743" s="308"/>
      <c r="L743" s="238"/>
      <c r="M743" s="238"/>
      <c r="N743" s="238"/>
      <c r="O743" s="238"/>
      <c r="P743" s="238"/>
      <c r="Q743" s="238"/>
      <c r="R743" s="238"/>
      <c r="S743" s="238"/>
      <c r="T743" s="238"/>
      <c r="U743" s="238"/>
      <c r="V743" s="238"/>
      <c r="W743" s="238"/>
      <c r="X743" s="238"/>
      <c r="Y743" s="238"/>
      <c r="Z743" s="238"/>
      <c r="AA743" s="238"/>
      <c r="AB743" s="238"/>
    </row>
    <row r="744" ht="13.5" customHeight="1">
      <c r="A744" s="238"/>
      <c r="B744" s="238"/>
      <c r="C744" s="238"/>
      <c r="D744" s="238"/>
      <c r="E744" s="238"/>
      <c r="F744" s="238"/>
      <c r="G744" s="238"/>
      <c r="H744" s="238"/>
      <c r="I744" s="238"/>
      <c r="J744" s="238"/>
      <c r="K744" s="308"/>
      <c r="L744" s="238"/>
      <c r="M744" s="238"/>
      <c r="N744" s="238"/>
      <c r="O744" s="238"/>
      <c r="P744" s="238"/>
      <c r="Q744" s="238"/>
      <c r="R744" s="238"/>
      <c r="S744" s="238"/>
      <c r="T744" s="238"/>
      <c r="U744" s="238"/>
      <c r="V744" s="238"/>
      <c r="W744" s="238"/>
      <c r="X744" s="238"/>
      <c r="Y744" s="238"/>
      <c r="Z744" s="238"/>
      <c r="AA744" s="238"/>
      <c r="AB744" s="238"/>
    </row>
    <row r="745" ht="13.5" customHeight="1">
      <c r="A745" s="238"/>
      <c r="B745" s="238"/>
      <c r="C745" s="238"/>
      <c r="D745" s="238"/>
      <c r="E745" s="238"/>
      <c r="F745" s="238"/>
      <c r="G745" s="238"/>
      <c r="H745" s="238"/>
      <c r="I745" s="238"/>
      <c r="J745" s="238"/>
      <c r="K745" s="308"/>
      <c r="L745" s="238"/>
      <c r="M745" s="238"/>
      <c r="N745" s="238"/>
      <c r="O745" s="238"/>
      <c r="P745" s="238"/>
      <c r="Q745" s="238"/>
      <c r="R745" s="238"/>
      <c r="S745" s="238"/>
      <c r="T745" s="238"/>
      <c r="U745" s="238"/>
      <c r="V745" s="238"/>
      <c r="W745" s="238"/>
      <c r="X745" s="238"/>
      <c r="Y745" s="238"/>
      <c r="Z745" s="238"/>
      <c r="AA745" s="238"/>
      <c r="AB745" s="238"/>
    </row>
    <row r="746" ht="13.5" customHeight="1">
      <c r="A746" s="238"/>
      <c r="B746" s="238"/>
      <c r="C746" s="238"/>
      <c r="D746" s="238"/>
      <c r="E746" s="238"/>
      <c r="F746" s="238"/>
      <c r="G746" s="238"/>
      <c r="H746" s="238"/>
      <c r="I746" s="238"/>
      <c r="J746" s="238"/>
      <c r="K746" s="308"/>
      <c r="L746" s="238"/>
      <c r="M746" s="238"/>
      <c r="N746" s="238"/>
      <c r="O746" s="238"/>
      <c r="P746" s="238"/>
      <c r="Q746" s="238"/>
      <c r="R746" s="238"/>
      <c r="S746" s="238"/>
      <c r="T746" s="238"/>
      <c r="U746" s="238"/>
      <c r="V746" s="238"/>
      <c r="W746" s="238"/>
      <c r="X746" s="238"/>
      <c r="Y746" s="238"/>
      <c r="Z746" s="238"/>
      <c r="AA746" s="238"/>
      <c r="AB746" s="238"/>
    </row>
    <row r="747" ht="13.5" customHeight="1">
      <c r="A747" s="238"/>
      <c r="B747" s="238"/>
      <c r="C747" s="238"/>
      <c r="D747" s="238"/>
      <c r="E747" s="238"/>
      <c r="F747" s="238"/>
      <c r="G747" s="238"/>
      <c r="H747" s="238"/>
      <c r="I747" s="238"/>
      <c r="J747" s="238"/>
      <c r="K747" s="308"/>
      <c r="L747" s="238"/>
      <c r="M747" s="238"/>
      <c r="N747" s="238"/>
      <c r="O747" s="238"/>
      <c r="P747" s="238"/>
      <c r="Q747" s="238"/>
      <c r="R747" s="238"/>
      <c r="S747" s="238"/>
      <c r="T747" s="238"/>
      <c r="U747" s="238"/>
      <c r="V747" s="238"/>
      <c r="W747" s="238"/>
      <c r="X747" s="238"/>
      <c r="Y747" s="238"/>
      <c r="Z747" s="238"/>
      <c r="AA747" s="238"/>
      <c r="AB747" s="238"/>
    </row>
    <row r="748" ht="13.5" customHeight="1">
      <c r="A748" s="238"/>
      <c r="B748" s="238"/>
      <c r="C748" s="238"/>
      <c r="D748" s="238"/>
      <c r="E748" s="238"/>
      <c r="F748" s="238"/>
      <c r="G748" s="238"/>
      <c r="H748" s="238"/>
      <c r="I748" s="238"/>
      <c r="J748" s="238"/>
      <c r="K748" s="308"/>
      <c r="L748" s="238"/>
      <c r="M748" s="238"/>
      <c r="N748" s="238"/>
      <c r="O748" s="238"/>
      <c r="P748" s="238"/>
      <c r="Q748" s="238"/>
      <c r="R748" s="238"/>
      <c r="S748" s="238"/>
      <c r="T748" s="238"/>
      <c r="U748" s="238"/>
      <c r="V748" s="238"/>
      <c r="W748" s="238"/>
      <c r="X748" s="238"/>
      <c r="Y748" s="238"/>
      <c r="Z748" s="238"/>
      <c r="AA748" s="238"/>
      <c r="AB748" s="238"/>
    </row>
    <row r="749" ht="13.5" customHeight="1">
      <c r="A749" s="238"/>
      <c r="B749" s="238"/>
      <c r="C749" s="238"/>
      <c r="D749" s="238"/>
      <c r="E749" s="238"/>
      <c r="F749" s="238"/>
      <c r="G749" s="238"/>
      <c r="H749" s="238"/>
      <c r="I749" s="238"/>
      <c r="J749" s="238"/>
      <c r="K749" s="308"/>
      <c r="L749" s="238"/>
      <c r="M749" s="238"/>
      <c r="N749" s="238"/>
      <c r="O749" s="238"/>
      <c r="P749" s="238"/>
      <c r="Q749" s="238"/>
      <c r="R749" s="238"/>
      <c r="S749" s="238"/>
      <c r="T749" s="238"/>
      <c r="U749" s="238"/>
      <c r="V749" s="238"/>
      <c r="W749" s="238"/>
      <c r="X749" s="238"/>
      <c r="Y749" s="238"/>
      <c r="Z749" s="238"/>
      <c r="AA749" s="238"/>
      <c r="AB749" s="238"/>
    </row>
    <row r="750" ht="13.5" customHeight="1">
      <c r="A750" s="238"/>
      <c r="B750" s="238"/>
      <c r="C750" s="238"/>
      <c r="D750" s="238"/>
      <c r="E750" s="238"/>
      <c r="F750" s="238"/>
      <c r="G750" s="238"/>
      <c r="H750" s="238"/>
      <c r="I750" s="238"/>
      <c r="J750" s="238"/>
      <c r="K750" s="308"/>
      <c r="L750" s="238"/>
      <c r="M750" s="238"/>
      <c r="N750" s="238"/>
      <c r="O750" s="238"/>
      <c r="P750" s="238"/>
      <c r="Q750" s="238"/>
      <c r="R750" s="238"/>
      <c r="S750" s="238"/>
      <c r="T750" s="238"/>
      <c r="U750" s="238"/>
      <c r="V750" s="238"/>
      <c r="W750" s="238"/>
      <c r="X750" s="238"/>
      <c r="Y750" s="238"/>
      <c r="Z750" s="238"/>
      <c r="AA750" s="238"/>
      <c r="AB750" s="238"/>
    </row>
    <row r="751" ht="13.5" customHeight="1">
      <c r="A751" s="238"/>
      <c r="B751" s="238"/>
      <c r="C751" s="238"/>
      <c r="D751" s="238"/>
      <c r="E751" s="238"/>
      <c r="F751" s="238"/>
      <c r="G751" s="238"/>
      <c r="H751" s="238"/>
      <c r="I751" s="238"/>
      <c r="J751" s="238"/>
      <c r="K751" s="308"/>
      <c r="L751" s="238"/>
      <c r="M751" s="238"/>
      <c r="N751" s="238"/>
      <c r="O751" s="238"/>
      <c r="P751" s="238"/>
      <c r="Q751" s="238"/>
      <c r="R751" s="238"/>
      <c r="S751" s="238"/>
      <c r="T751" s="238"/>
      <c r="U751" s="238"/>
      <c r="V751" s="238"/>
      <c r="W751" s="238"/>
      <c r="X751" s="238"/>
      <c r="Y751" s="238"/>
      <c r="Z751" s="238"/>
      <c r="AA751" s="238"/>
      <c r="AB751" s="238"/>
    </row>
    <row r="752" ht="13.5" customHeight="1">
      <c r="A752" s="238"/>
      <c r="B752" s="238"/>
      <c r="C752" s="238"/>
      <c r="D752" s="238"/>
      <c r="E752" s="238"/>
      <c r="F752" s="238"/>
      <c r="G752" s="238"/>
      <c r="H752" s="238"/>
      <c r="I752" s="238"/>
      <c r="J752" s="238"/>
      <c r="K752" s="308"/>
      <c r="L752" s="238"/>
      <c r="M752" s="238"/>
      <c r="N752" s="238"/>
      <c r="O752" s="238"/>
      <c r="P752" s="238"/>
      <c r="Q752" s="238"/>
      <c r="R752" s="238"/>
      <c r="S752" s="238"/>
      <c r="T752" s="238"/>
      <c r="U752" s="238"/>
      <c r="V752" s="238"/>
      <c r="W752" s="238"/>
      <c r="X752" s="238"/>
      <c r="Y752" s="238"/>
      <c r="Z752" s="238"/>
      <c r="AA752" s="238"/>
      <c r="AB752" s="238"/>
    </row>
    <row r="753" ht="13.5" customHeight="1">
      <c r="A753" s="238"/>
      <c r="B753" s="238"/>
      <c r="C753" s="238"/>
      <c r="D753" s="238"/>
      <c r="E753" s="238"/>
      <c r="F753" s="238"/>
      <c r="G753" s="238"/>
      <c r="H753" s="238"/>
      <c r="I753" s="238"/>
      <c r="J753" s="238"/>
      <c r="K753" s="308"/>
      <c r="L753" s="238"/>
      <c r="M753" s="238"/>
      <c r="N753" s="238"/>
      <c r="O753" s="238"/>
      <c r="P753" s="238"/>
      <c r="Q753" s="238"/>
      <c r="R753" s="238"/>
      <c r="S753" s="238"/>
      <c r="T753" s="238"/>
      <c r="U753" s="238"/>
      <c r="V753" s="238"/>
      <c r="W753" s="238"/>
      <c r="X753" s="238"/>
      <c r="Y753" s="238"/>
      <c r="Z753" s="238"/>
      <c r="AA753" s="238"/>
      <c r="AB753" s="238"/>
    </row>
    <row r="754" ht="13.5" customHeight="1">
      <c r="A754" s="238"/>
      <c r="B754" s="238"/>
      <c r="C754" s="238"/>
      <c r="D754" s="238"/>
      <c r="E754" s="238"/>
      <c r="F754" s="238"/>
      <c r="G754" s="238"/>
      <c r="H754" s="238"/>
      <c r="I754" s="238"/>
      <c r="J754" s="238"/>
      <c r="K754" s="308"/>
      <c r="L754" s="238"/>
      <c r="M754" s="238"/>
      <c r="N754" s="238"/>
      <c r="O754" s="238"/>
      <c r="P754" s="238"/>
      <c r="Q754" s="238"/>
      <c r="R754" s="238"/>
      <c r="S754" s="238"/>
      <c r="T754" s="238"/>
      <c r="U754" s="238"/>
      <c r="V754" s="238"/>
      <c r="W754" s="238"/>
      <c r="X754" s="238"/>
      <c r="Y754" s="238"/>
      <c r="Z754" s="238"/>
      <c r="AA754" s="238"/>
      <c r="AB754" s="238"/>
    </row>
    <row r="755" ht="13.5" customHeight="1">
      <c r="A755" s="238"/>
      <c r="B755" s="238"/>
      <c r="C755" s="238"/>
      <c r="D755" s="238"/>
      <c r="E755" s="238"/>
      <c r="F755" s="238"/>
      <c r="G755" s="238"/>
      <c r="H755" s="238"/>
      <c r="I755" s="238"/>
      <c r="J755" s="238"/>
      <c r="K755" s="308"/>
      <c r="L755" s="238"/>
      <c r="M755" s="238"/>
      <c r="N755" s="238"/>
      <c r="O755" s="238"/>
      <c r="P755" s="238"/>
      <c r="Q755" s="238"/>
      <c r="R755" s="238"/>
      <c r="S755" s="238"/>
      <c r="T755" s="238"/>
      <c r="U755" s="238"/>
      <c r="V755" s="238"/>
      <c r="W755" s="238"/>
      <c r="X755" s="238"/>
      <c r="Y755" s="238"/>
      <c r="Z755" s="238"/>
      <c r="AA755" s="238"/>
      <c r="AB755" s="238"/>
    </row>
    <row r="756" ht="13.5" customHeight="1">
      <c r="A756" s="238"/>
      <c r="B756" s="238"/>
      <c r="C756" s="238"/>
      <c r="D756" s="238"/>
      <c r="E756" s="238"/>
      <c r="F756" s="238"/>
      <c r="G756" s="238"/>
      <c r="H756" s="238"/>
      <c r="I756" s="238"/>
      <c r="J756" s="238"/>
      <c r="K756" s="308"/>
      <c r="L756" s="238"/>
      <c r="M756" s="238"/>
      <c r="N756" s="238"/>
      <c r="O756" s="238"/>
      <c r="P756" s="238"/>
      <c r="Q756" s="238"/>
      <c r="R756" s="238"/>
      <c r="S756" s="238"/>
      <c r="T756" s="238"/>
      <c r="U756" s="238"/>
      <c r="V756" s="238"/>
      <c r="W756" s="238"/>
      <c r="X756" s="238"/>
      <c r="Y756" s="238"/>
      <c r="Z756" s="238"/>
      <c r="AA756" s="238"/>
      <c r="AB756" s="238"/>
    </row>
    <row r="757" ht="13.5" customHeight="1">
      <c r="A757" s="238"/>
      <c r="B757" s="238"/>
      <c r="C757" s="238"/>
      <c r="D757" s="238"/>
      <c r="E757" s="238"/>
      <c r="F757" s="238"/>
      <c r="G757" s="238"/>
      <c r="H757" s="238"/>
      <c r="I757" s="238"/>
      <c r="J757" s="238"/>
      <c r="K757" s="308"/>
      <c r="L757" s="238"/>
      <c r="M757" s="238"/>
      <c r="N757" s="238"/>
      <c r="O757" s="238"/>
      <c r="P757" s="238"/>
      <c r="Q757" s="238"/>
      <c r="R757" s="238"/>
      <c r="S757" s="238"/>
      <c r="T757" s="238"/>
      <c r="U757" s="238"/>
      <c r="V757" s="238"/>
      <c r="W757" s="238"/>
      <c r="X757" s="238"/>
      <c r="Y757" s="238"/>
      <c r="Z757" s="238"/>
      <c r="AA757" s="238"/>
      <c r="AB757" s="238"/>
    </row>
    <row r="758" ht="13.5" customHeight="1">
      <c r="A758" s="238"/>
      <c r="B758" s="238"/>
      <c r="C758" s="238"/>
      <c r="D758" s="238"/>
      <c r="E758" s="238"/>
      <c r="F758" s="238"/>
      <c r="G758" s="238"/>
      <c r="H758" s="238"/>
      <c r="I758" s="238"/>
      <c r="J758" s="238"/>
      <c r="K758" s="308"/>
      <c r="L758" s="238"/>
      <c r="M758" s="238"/>
      <c r="N758" s="238"/>
      <c r="O758" s="238"/>
      <c r="P758" s="238"/>
      <c r="Q758" s="238"/>
      <c r="R758" s="238"/>
      <c r="S758" s="238"/>
      <c r="T758" s="238"/>
      <c r="U758" s="238"/>
      <c r="V758" s="238"/>
      <c r="W758" s="238"/>
      <c r="X758" s="238"/>
      <c r="Y758" s="238"/>
      <c r="Z758" s="238"/>
      <c r="AA758" s="238"/>
      <c r="AB758" s="238"/>
    </row>
    <row r="759" ht="13.5" customHeight="1">
      <c r="A759" s="238"/>
      <c r="B759" s="238"/>
      <c r="C759" s="238"/>
      <c r="D759" s="238"/>
      <c r="E759" s="238"/>
      <c r="F759" s="238"/>
      <c r="G759" s="238"/>
      <c r="H759" s="238"/>
      <c r="I759" s="238"/>
      <c r="J759" s="238"/>
      <c r="K759" s="308"/>
      <c r="L759" s="238"/>
      <c r="M759" s="238"/>
      <c r="N759" s="238"/>
      <c r="O759" s="238"/>
      <c r="P759" s="238"/>
      <c r="Q759" s="238"/>
      <c r="R759" s="238"/>
      <c r="S759" s="238"/>
      <c r="T759" s="238"/>
      <c r="U759" s="238"/>
      <c r="V759" s="238"/>
      <c r="W759" s="238"/>
      <c r="X759" s="238"/>
      <c r="Y759" s="238"/>
      <c r="Z759" s="238"/>
      <c r="AA759" s="238"/>
      <c r="AB759" s="238"/>
    </row>
    <row r="760" ht="13.5" customHeight="1">
      <c r="A760" s="238"/>
      <c r="B760" s="238"/>
      <c r="C760" s="238"/>
      <c r="D760" s="238"/>
      <c r="E760" s="238"/>
      <c r="F760" s="238"/>
      <c r="G760" s="238"/>
      <c r="H760" s="238"/>
      <c r="I760" s="238"/>
      <c r="J760" s="238"/>
      <c r="K760" s="308"/>
      <c r="L760" s="238"/>
      <c r="M760" s="238"/>
      <c r="N760" s="238"/>
      <c r="O760" s="238"/>
      <c r="P760" s="238"/>
      <c r="Q760" s="238"/>
      <c r="R760" s="238"/>
      <c r="S760" s="238"/>
      <c r="T760" s="238"/>
      <c r="U760" s="238"/>
      <c r="V760" s="238"/>
      <c r="W760" s="238"/>
      <c r="X760" s="238"/>
      <c r="Y760" s="238"/>
      <c r="Z760" s="238"/>
      <c r="AA760" s="238"/>
      <c r="AB760" s="238"/>
    </row>
    <row r="761" ht="13.5" customHeight="1">
      <c r="A761" s="238"/>
      <c r="B761" s="238"/>
      <c r="C761" s="238"/>
      <c r="D761" s="238"/>
      <c r="E761" s="238"/>
      <c r="F761" s="238"/>
      <c r="G761" s="238"/>
      <c r="H761" s="238"/>
      <c r="I761" s="238"/>
      <c r="J761" s="238"/>
      <c r="K761" s="308"/>
      <c r="L761" s="238"/>
      <c r="M761" s="238"/>
      <c r="N761" s="238"/>
      <c r="O761" s="238"/>
      <c r="P761" s="238"/>
      <c r="Q761" s="238"/>
      <c r="R761" s="238"/>
      <c r="S761" s="238"/>
      <c r="T761" s="238"/>
      <c r="U761" s="238"/>
      <c r="V761" s="238"/>
      <c r="W761" s="238"/>
      <c r="X761" s="238"/>
      <c r="Y761" s="238"/>
      <c r="Z761" s="238"/>
      <c r="AA761" s="238"/>
      <c r="AB761" s="238"/>
    </row>
    <row r="762" ht="13.5" customHeight="1">
      <c r="A762" s="238"/>
      <c r="B762" s="238"/>
      <c r="C762" s="238"/>
      <c r="D762" s="238"/>
      <c r="E762" s="238"/>
      <c r="F762" s="238"/>
      <c r="G762" s="238"/>
      <c r="H762" s="238"/>
      <c r="I762" s="238"/>
      <c r="J762" s="238"/>
      <c r="K762" s="308"/>
      <c r="L762" s="238"/>
      <c r="M762" s="238"/>
      <c r="N762" s="238"/>
      <c r="O762" s="238"/>
      <c r="P762" s="238"/>
      <c r="Q762" s="238"/>
      <c r="R762" s="238"/>
      <c r="S762" s="238"/>
      <c r="T762" s="238"/>
      <c r="U762" s="238"/>
      <c r="V762" s="238"/>
      <c r="W762" s="238"/>
      <c r="X762" s="238"/>
      <c r="Y762" s="238"/>
      <c r="Z762" s="238"/>
      <c r="AA762" s="238"/>
      <c r="AB762" s="238"/>
    </row>
    <row r="763" ht="13.5" customHeight="1">
      <c r="A763" s="238"/>
      <c r="B763" s="238"/>
      <c r="C763" s="238"/>
      <c r="D763" s="238"/>
      <c r="E763" s="238"/>
      <c r="F763" s="238"/>
      <c r="G763" s="238"/>
      <c r="H763" s="238"/>
      <c r="I763" s="238"/>
      <c r="J763" s="238"/>
      <c r="K763" s="308"/>
      <c r="L763" s="238"/>
      <c r="M763" s="238"/>
      <c r="N763" s="238"/>
      <c r="O763" s="238"/>
      <c r="P763" s="238"/>
      <c r="Q763" s="238"/>
      <c r="R763" s="238"/>
      <c r="S763" s="238"/>
      <c r="T763" s="238"/>
      <c r="U763" s="238"/>
      <c r="V763" s="238"/>
      <c r="W763" s="238"/>
      <c r="X763" s="238"/>
      <c r="Y763" s="238"/>
      <c r="Z763" s="238"/>
      <c r="AA763" s="238"/>
      <c r="AB763" s="238"/>
    </row>
    <row r="764" ht="13.5" customHeight="1">
      <c r="A764" s="238"/>
      <c r="B764" s="238"/>
      <c r="C764" s="238"/>
      <c r="D764" s="238"/>
      <c r="E764" s="238"/>
      <c r="F764" s="238"/>
      <c r="G764" s="238"/>
      <c r="H764" s="238"/>
      <c r="I764" s="238"/>
      <c r="J764" s="238"/>
      <c r="K764" s="308"/>
      <c r="L764" s="238"/>
      <c r="M764" s="238"/>
      <c r="N764" s="238"/>
      <c r="O764" s="238"/>
      <c r="P764" s="238"/>
      <c r="Q764" s="238"/>
      <c r="R764" s="238"/>
      <c r="S764" s="238"/>
      <c r="T764" s="238"/>
      <c r="U764" s="238"/>
      <c r="V764" s="238"/>
      <c r="W764" s="238"/>
      <c r="X764" s="238"/>
      <c r="Y764" s="238"/>
      <c r="Z764" s="238"/>
      <c r="AA764" s="238"/>
      <c r="AB764" s="238"/>
    </row>
    <row r="765" ht="13.5" customHeight="1">
      <c r="A765" s="238"/>
      <c r="B765" s="238"/>
      <c r="C765" s="238"/>
      <c r="D765" s="238"/>
      <c r="E765" s="238"/>
      <c r="F765" s="238"/>
      <c r="G765" s="238"/>
      <c r="H765" s="238"/>
      <c r="I765" s="238"/>
      <c r="J765" s="238"/>
      <c r="K765" s="308"/>
      <c r="L765" s="238"/>
      <c r="M765" s="238"/>
      <c r="N765" s="238"/>
      <c r="O765" s="238"/>
      <c r="P765" s="238"/>
      <c r="Q765" s="238"/>
      <c r="R765" s="238"/>
      <c r="S765" s="238"/>
      <c r="T765" s="238"/>
      <c r="U765" s="238"/>
      <c r="V765" s="238"/>
      <c r="W765" s="238"/>
      <c r="X765" s="238"/>
      <c r="Y765" s="238"/>
      <c r="Z765" s="238"/>
      <c r="AA765" s="238"/>
      <c r="AB765" s="238"/>
    </row>
    <row r="766" ht="13.5" customHeight="1">
      <c r="A766" s="238"/>
      <c r="B766" s="238"/>
      <c r="C766" s="238"/>
      <c r="D766" s="238"/>
      <c r="E766" s="238"/>
      <c r="F766" s="238"/>
      <c r="G766" s="238"/>
      <c r="H766" s="238"/>
      <c r="I766" s="238"/>
      <c r="J766" s="238"/>
      <c r="K766" s="308"/>
      <c r="L766" s="238"/>
      <c r="M766" s="238"/>
      <c r="N766" s="238"/>
      <c r="O766" s="238"/>
      <c r="P766" s="238"/>
      <c r="Q766" s="238"/>
      <c r="R766" s="238"/>
      <c r="S766" s="238"/>
      <c r="T766" s="238"/>
      <c r="U766" s="238"/>
      <c r="V766" s="238"/>
      <c r="W766" s="238"/>
      <c r="X766" s="238"/>
      <c r="Y766" s="238"/>
      <c r="Z766" s="238"/>
      <c r="AA766" s="238"/>
      <c r="AB766" s="238"/>
    </row>
    <row r="767" ht="13.5" customHeight="1">
      <c r="A767" s="238"/>
      <c r="B767" s="238"/>
      <c r="C767" s="238"/>
      <c r="D767" s="238"/>
      <c r="E767" s="238"/>
      <c r="F767" s="238"/>
      <c r="G767" s="238"/>
      <c r="H767" s="238"/>
      <c r="I767" s="238"/>
      <c r="J767" s="238"/>
      <c r="K767" s="308"/>
      <c r="L767" s="238"/>
      <c r="M767" s="238"/>
      <c r="N767" s="238"/>
      <c r="O767" s="238"/>
      <c r="P767" s="238"/>
      <c r="Q767" s="238"/>
      <c r="R767" s="238"/>
      <c r="S767" s="238"/>
      <c r="T767" s="238"/>
      <c r="U767" s="238"/>
      <c r="V767" s="238"/>
      <c r="W767" s="238"/>
      <c r="X767" s="238"/>
      <c r="Y767" s="238"/>
      <c r="Z767" s="238"/>
      <c r="AA767" s="238"/>
      <c r="AB767" s="238"/>
    </row>
    <row r="768" ht="13.5" customHeight="1">
      <c r="A768" s="238"/>
      <c r="B768" s="238"/>
      <c r="C768" s="238"/>
      <c r="D768" s="238"/>
      <c r="E768" s="238"/>
      <c r="F768" s="238"/>
      <c r="G768" s="238"/>
      <c r="H768" s="238"/>
      <c r="I768" s="238"/>
      <c r="J768" s="238"/>
      <c r="K768" s="308"/>
      <c r="L768" s="238"/>
      <c r="M768" s="238"/>
      <c r="N768" s="238"/>
      <c r="O768" s="238"/>
      <c r="P768" s="238"/>
      <c r="Q768" s="238"/>
      <c r="R768" s="238"/>
      <c r="S768" s="238"/>
      <c r="T768" s="238"/>
      <c r="U768" s="238"/>
      <c r="V768" s="238"/>
      <c r="W768" s="238"/>
      <c r="X768" s="238"/>
      <c r="Y768" s="238"/>
      <c r="Z768" s="238"/>
      <c r="AA768" s="238"/>
      <c r="AB768" s="238"/>
    </row>
    <row r="769" ht="13.5" customHeight="1">
      <c r="A769" s="238"/>
      <c r="B769" s="238"/>
      <c r="C769" s="238"/>
      <c r="D769" s="238"/>
      <c r="E769" s="238"/>
      <c r="F769" s="238"/>
      <c r="G769" s="238"/>
      <c r="H769" s="238"/>
      <c r="I769" s="238"/>
      <c r="J769" s="238"/>
      <c r="K769" s="308"/>
      <c r="L769" s="238"/>
      <c r="M769" s="238"/>
      <c r="N769" s="238"/>
      <c r="O769" s="238"/>
      <c r="P769" s="238"/>
      <c r="Q769" s="238"/>
      <c r="R769" s="238"/>
      <c r="S769" s="238"/>
      <c r="T769" s="238"/>
      <c r="U769" s="238"/>
      <c r="V769" s="238"/>
      <c r="W769" s="238"/>
      <c r="X769" s="238"/>
      <c r="Y769" s="238"/>
      <c r="Z769" s="238"/>
      <c r="AA769" s="238"/>
      <c r="AB769" s="238"/>
    </row>
    <row r="770" ht="13.5" customHeight="1">
      <c r="A770" s="238"/>
      <c r="B770" s="238"/>
      <c r="C770" s="238"/>
      <c r="D770" s="238"/>
      <c r="E770" s="238"/>
      <c r="F770" s="238"/>
      <c r="G770" s="238"/>
      <c r="H770" s="238"/>
      <c r="I770" s="238"/>
      <c r="J770" s="238"/>
      <c r="K770" s="308"/>
      <c r="L770" s="238"/>
      <c r="M770" s="238"/>
      <c r="N770" s="238"/>
      <c r="O770" s="238"/>
      <c r="P770" s="238"/>
      <c r="Q770" s="238"/>
      <c r="R770" s="238"/>
      <c r="S770" s="238"/>
      <c r="T770" s="238"/>
      <c r="U770" s="238"/>
      <c r="V770" s="238"/>
      <c r="W770" s="238"/>
      <c r="X770" s="238"/>
      <c r="Y770" s="238"/>
      <c r="Z770" s="238"/>
      <c r="AA770" s="238"/>
      <c r="AB770" s="238"/>
    </row>
    <row r="771" ht="13.5" customHeight="1">
      <c r="A771" s="238"/>
      <c r="B771" s="238"/>
      <c r="C771" s="238"/>
      <c r="D771" s="238"/>
      <c r="E771" s="238"/>
      <c r="F771" s="238"/>
      <c r="G771" s="238"/>
      <c r="H771" s="238"/>
      <c r="I771" s="238"/>
      <c r="J771" s="238"/>
      <c r="K771" s="308"/>
      <c r="L771" s="238"/>
      <c r="M771" s="238"/>
      <c r="N771" s="238"/>
      <c r="O771" s="238"/>
      <c r="P771" s="238"/>
      <c r="Q771" s="238"/>
      <c r="R771" s="238"/>
      <c r="S771" s="238"/>
      <c r="T771" s="238"/>
      <c r="U771" s="238"/>
      <c r="V771" s="238"/>
      <c r="W771" s="238"/>
      <c r="X771" s="238"/>
      <c r="Y771" s="238"/>
      <c r="Z771" s="238"/>
      <c r="AA771" s="238"/>
      <c r="AB771" s="238"/>
    </row>
    <row r="772" ht="13.5" customHeight="1">
      <c r="A772" s="238"/>
      <c r="B772" s="238"/>
      <c r="C772" s="238"/>
      <c r="D772" s="238"/>
      <c r="E772" s="238"/>
      <c r="F772" s="238"/>
      <c r="G772" s="238"/>
      <c r="H772" s="238"/>
      <c r="I772" s="238"/>
      <c r="J772" s="238"/>
      <c r="K772" s="308"/>
      <c r="L772" s="238"/>
      <c r="M772" s="238"/>
      <c r="N772" s="238"/>
      <c r="O772" s="238"/>
      <c r="P772" s="238"/>
      <c r="Q772" s="238"/>
      <c r="R772" s="238"/>
      <c r="S772" s="238"/>
      <c r="T772" s="238"/>
      <c r="U772" s="238"/>
      <c r="V772" s="238"/>
      <c r="W772" s="238"/>
      <c r="X772" s="238"/>
      <c r="Y772" s="238"/>
      <c r="Z772" s="238"/>
      <c r="AA772" s="238"/>
      <c r="AB772" s="238"/>
    </row>
    <row r="773" ht="13.5" customHeight="1">
      <c r="A773" s="238"/>
      <c r="B773" s="238"/>
      <c r="C773" s="238"/>
      <c r="D773" s="238"/>
      <c r="E773" s="238"/>
      <c r="F773" s="238"/>
      <c r="G773" s="238"/>
      <c r="H773" s="238"/>
      <c r="I773" s="238"/>
      <c r="J773" s="238"/>
      <c r="K773" s="308"/>
      <c r="L773" s="238"/>
      <c r="M773" s="238"/>
      <c r="N773" s="238"/>
      <c r="O773" s="238"/>
      <c r="P773" s="238"/>
      <c r="Q773" s="238"/>
      <c r="R773" s="238"/>
      <c r="S773" s="238"/>
      <c r="T773" s="238"/>
      <c r="U773" s="238"/>
      <c r="V773" s="238"/>
      <c r="W773" s="238"/>
      <c r="X773" s="238"/>
      <c r="Y773" s="238"/>
      <c r="Z773" s="238"/>
      <c r="AA773" s="238"/>
      <c r="AB773" s="238"/>
    </row>
    <row r="774" ht="13.5" customHeight="1">
      <c r="A774" s="238"/>
      <c r="B774" s="238"/>
      <c r="C774" s="238"/>
      <c r="D774" s="238"/>
      <c r="E774" s="238"/>
      <c r="F774" s="238"/>
      <c r="G774" s="238"/>
      <c r="H774" s="238"/>
      <c r="I774" s="238"/>
      <c r="J774" s="238"/>
      <c r="K774" s="308"/>
      <c r="L774" s="238"/>
      <c r="M774" s="238"/>
      <c r="N774" s="238"/>
      <c r="O774" s="238"/>
      <c r="P774" s="238"/>
      <c r="Q774" s="238"/>
      <c r="R774" s="238"/>
      <c r="S774" s="238"/>
      <c r="T774" s="238"/>
      <c r="U774" s="238"/>
      <c r="V774" s="238"/>
      <c r="W774" s="238"/>
      <c r="X774" s="238"/>
      <c r="Y774" s="238"/>
      <c r="Z774" s="238"/>
      <c r="AA774" s="238"/>
      <c r="AB774" s="238"/>
    </row>
    <row r="775" ht="13.5" customHeight="1">
      <c r="A775" s="238"/>
      <c r="B775" s="238"/>
      <c r="C775" s="238"/>
      <c r="D775" s="238"/>
      <c r="E775" s="238"/>
      <c r="F775" s="238"/>
      <c r="G775" s="238"/>
      <c r="H775" s="238"/>
      <c r="I775" s="238"/>
      <c r="J775" s="238"/>
      <c r="K775" s="308"/>
      <c r="L775" s="238"/>
      <c r="M775" s="238"/>
      <c r="N775" s="238"/>
      <c r="O775" s="238"/>
      <c r="P775" s="238"/>
      <c r="Q775" s="238"/>
      <c r="R775" s="238"/>
      <c r="S775" s="238"/>
      <c r="T775" s="238"/>
      <c r="U775" s="238"/>
      <c r="V775" s="238"/>
      <c r="W775" s="238"/>
      <c r="X775" s="238"/>
      <c r="Y775" s="238"/>
      <c r="Z775" s="238"/>
      <c r="AA775" s="238"/>
      <c r="AB775" s="238"/>
    </row>
    <row r="776" ht="13.5" customHeight="1">
      <c r="A776" s="238"/>
      <c r="B776" s="238"/>
      <c r="C776" s="238"/>
      <c r="D776" s="238"/>
      <c r="E776" s="238"/>
      <c r="F776" s="238"/>
      <c r="G776" s="238"/>
      <c r="H776" s="238"/>
      <c r="I776" s="238"/>
      <c r="J776" s="238"/>
      <c r="K776" s="308"/>
      <c r="L776" s="238"/>
      <c r="M776" s="238"/>
      <c r="N776" s="238"/>
      <c r="O776" s="238"/>
      <c r="P776" s="238"/>
      <c r="Q776" s="238"/>
      <c r="R776" s="238"/>
      <c r="S776" s="238"/>
      <c r="T776" s="238"/>
      <c r="U776" s="238"/>
      <c r="V776" s="238"/>
      <c r="W776" s="238"/>
      <c r="X776" s="238"/>
      <c r="Y776" s="238"/>
      <c r="Z776" s="238"/>
      <c r="AA776" s="238"/>
      <c r="AB776" s="238"/>
    </row>
    <row r="777" ht="13.5" customHeight="1">
      <c r="A777" s="238"/>
      <c r="B777" s="238"/>
      <c r="C777" s="238"/>
      <c r="D777" s="238"/>
      <c r="E777" s="238"/>
      <c r="F777" s="238"/>
      <c r="G777" s="238"/>
      <c r="H777" s="238"/>
      <c r="I777" s="238"/>
      <c r="J777" s="238"/>
      <c r="K777" s="308"/>
      <c r="L777" s="238"/>
      <c r="M777" s="238"/>
      <c r="N777" s="238"/>
      <c r="O777" s="238"/>
      <c r="P777" s="238"/>
      <c r="Q777" s="238"/>
      <c r="R777" s="238"/>
      <c r="S777" s="238"/>
      <c r="T777" s="238"/>
      <c r="U777" s="238"/>
      <c r="V777" s="238"/>
      <c r="W777" s="238"/>
      <c r="X777" s="238"/>
      <c r="Y777" s="238"/>
      <c r="Z777" s="238"/>
      <c r="AA777" s="238"/>
      <c r="AB777" s="238"/>
    </row>
    <row r="778" ht="13.5" customHeight="1">
      <c r="A778" s="238"/>
      <c r="B778" s="238"/>
      <c r="C778" s="238"/>
      <c r="D778" s="238"/>
      <c r="E778" s="238"/>
      <c r="F778" s="238"/>
      <c r="G778" s="238"/>
      <c r="H778" s="238"/>
      <c r="I778" s="238"/>
      <c r="J778" s="238"/>
      <c r="K778" s="308"/>
      <c r="L778" s="238"/>
      <c r="M778" s="238"/>
      <c r="N778" s="238"/>
      <c r="O778" s="238"/>
      <c r="P778" s="238"/>
      <c r="Q778" s="238"/>
      <c r="R778" s="238"/>
      <c r="S778" s="238"/>
      <c r="T778" s="238"/>
      <c r="U778" s="238"/>
      <c r="V778" s="238"/>
      <c r="W778" s="238"/>
      <c r="X778" s="238"/>
      <c r="Y778" s="238"/>
      <c r="Z778" s="238"/>
      <c r="AA778" s="238"/>
      <c r="AB778" s="238"/>
    </row>
    <row r="779" ht="13.5" customHeight="1">
      <c r="A779" s="238"/>
      <c r="B779" s="238"/>
      <c r="C779" s="238"/>
      <c r="D779" s="238"/>
      <c r="E779" s="238"/>
      <c r="F779" s="238"/>
      <c r="G779" s="238"/>
      <c r="H779" s="238"/>
      <c r="I779" s="238"/>
      <c r="J779" s="238"/>
      <c r="K779" s="308"/>
      <c r="L779" s="238"/>
      <c r="M779" s="238"/>
      <c r="N779" s="238"/>
      <c r="O779" s="238"/>
      <c r="P779" s="238"/>
      <c r="Q779" s="238"/>
      <c r="R779" s="238"/>
      <c r="S779" s="238"/>
      <c r="T779" s="238"/>
      <c r="U779" s="238"/>
      <c r="V779" s="238"/>
      <c r="W779" s="238"/>
      <c r="X779" s="238"/>
      <c r="Y779" s="238"/>
      <c r="Z779" s="238"/>
      <c r="AA779" s="238"/>
      <c r="AB779" s="238"/>
    </row>
    <row r="780" ht="13.5" customHeight="1">
      <c r="A780" s="238"/>
      <c r="B780" s="238"/>
      <c r="C780" s="238"/>
      <c r="D780" s="238"/>
      <c r="E780" s="238"/>
      <c r="F780" s="238"/>
      <c r="G780" s="238"/>
      <c r="H780" s="238"/>
      <c r="I780" s="238"/>
      <c r="J780" s="238"/>
      <c r="K780" s="308"/>
      <c r="L780" s="238"/>
      <c r="M780" s="238"/>
      <c r="N780" s="238"/>
      <c r="O780" s="238"/>
      <c r="P780" s="238"/>
      <c r="Q780" s="238"/>
      <c r="R780" s="238"/>
      <c r="S780" s="238"/>
      <c r="T780" s="238"/>
      <c r="U780" s="238"/>
      <c r="V780" s="238"/>
      <c r="W780" s="238"/>
      <c r="X780" s="238"/>
      <c r="Y780" s="238"/>
      <c r="Z780" s="238"/>
      <c r="AA780" s="238"/>
      <c r="AB780" s="238"/>
    </row>
    <row r="781" ht="13.5" customHeight="1">
      <c r="A781" s="238"/>
      <c r="B781" s="238"/>
      <c r="C781" s="238"/>
      <c r="D781" s="238"/>
      <c r="E781" s="238"/>
      <c r="F781" s="238"/>
      <c r="G781" s="238"/>
      <c r="H781" s="238"/>
      <c r="I781" s="238"/>
      <c r="J781" s="238"/>
      <c r="K781" s="308"/>
      <c r="L781" s="238"/>
      <c r="M781" s="238"/>
      <c r="N781" s="238"/>
      <c r="O781" s="238"/>
      <c r="P781" s="238"/>
      <c r="Q781" s="238"/>
      <c r="R781" s="238"/>
      <c r="S781" s="238"/>
      <c r="T781" s="238"/>
      <c r="U781" s="238"/>
      <c r="V781" s="238"/>
      <c r="W781" s="238"/>
      <c r="X781" s="238"/>
      <c r="Y781" s="238"/>
      <c r="Z781" s="238"/>
      <c r="AA781" s="238"/>
      <c r="AB781" s="238"/>
    </row>
    <row r="782" ht="13.5" customHeight="1">
      <c r="A782" s="238"/>
      <c r="B782" s="238"/>
      <c r="C782" s="238"/>
      <c r="D782" s="238"/>
      <c r="E782" s="238"/>
      <c r="F782" s="238"/>
      <c r="G782" s="238"/>
      <c r="H782" s="238"/>
      <c r="I782" s="238"/>
      <c r="J782" s="238"/>
      <c r="K782" s="308"/>
      <c r="L782" s="238"/>
      <c r="M782" s="238"/>
      <c r="N782" s="238"/>
      <c r="O782" s="238"/>
      <c r="P782" s="238"/>
      <c r="Q782" s="238"/>
      <c r="R782" s="238"/>
      <c r="S782" s="238"/>
      <c r="T782" s="238"/>
      <c r="U782" s="238"/>
      <c r="V782" s="238"/>
      <c r="W782" s="238"/>
      <c r="X782" s="238"/>
      <c r="Y782" s="238"/>
      <c r="Z782" s="238"/>
      <c r="AA782" s="238"/>
      <c r="AB782" s="238"/>
    </row>
    <row r="783" ht="13.5" customHeight="1">
      <c r="A783" s="238"/>
      <c r="B783" s="238"/>
      <c r="C783" s="238"/>
      <c r="D783" s="238"/>
      <c r="E783" s="238"/>
      <c r="F783" s="238"/>
      <c r="G783" s="238"/>
      <c r="H783" s="238"/>
      <c r="I783" s="238"/>
      <c r="J783" s="238"/>
      <c r="K783" s="308"/>
      <c r="L783" s="238"/>
      <c r="M783" s="238"/>
      <c r="N783" s="238"/>
      <c r="O783" s="238"/>
      <c r="P783" s="238"/>
      <c r="Q783" s="238"/>
      <c r="R783" s="238"/>
      <c r="S783" s="238"/>
      <c r="T783" s="238"/>
      <c r="U783" s="238"/>
      <c r="V783" s="238"/>
      <c r="W783" s="238"/>
      <c r="X783" s="238"/>
      <c r="Y783" s="238"/>
      <c r="Z783" s="238"/>
      <c r="AA783" s="238"/>
      <c r="AB783" s="238"/>
    </row>
    <row r="784" ht="13.5" customHeight="1">
      <c r="A784" s="238"/>
      <c r="B784" s="238"/>
      <c r="C784" s="238"/>
      <c r="D784" s="238"/>
      <c r="E784" s="238"/>
      <c r="F784" s="238"/>
      <c r="G784" s="238"/>
      <c r="H784" s="238"/>
      <c r="I784" s="238"/>
      <c r="J784" s="238"/>
      <c r="K784" s="308"/>
      <c r="L784" s="238"/>
      <c r="M784" s="238"/>
      <c r="N784" s="238"/>
      <c r="O784" s="238"/>
      <c r="P784" s="238"/>
      <c r="Q784" s="238"/>
      <c r="R784" s="238"/>
      <c r="S784" s="238"/>
      <c r="T784" s="238"/>
      <c r="U784" s="238"/>
      <c r="V784" s="238"/>
      <c r="W784" s="238"/>
      <c r="X784" s="238"/>
      <c r="Y784" s="238"/>
      <c r="Z784" s="238"/>
      <c r="AA784" s="238"/>
      <c r="AB784" s="238"/>
    </row>
    <row r="785" ht="13.5" customHeight="1">
      <c r="A785" s="238"/>
      <c r="B785" s="238"/>
      <c r="C785" s="238"/>
      <c r="D785" s="238"/>
      <c r="E785" s="238"/>
      <c r="F785" s="238"/>
      <c r="G785" s="238"/>
      <c r="H785" s="238"/>
      <c r="I785" s="238"/>
      <c r="J785" s="238"/>
      <c r="K785" s="308"/>
      <c r="L785" s="238"/>
      <c r="M785" s="238"/>
      <c r="N785" s="238"/>
      <c r="O785" s="238"/>
      <c r="P785" s="238"/>
      <c r="Q785" s="238"/>
      <c r="R785" s="238"/>
      <c r="S785" s="238"/>
      <c r="T785" s="238"/>
      <c r="U785" s="238"/>
      <c r="V785" s="238"/>
      <c r="W785" s="238"/>
      <c r="X785" s="238"/>
      <c r="Y785" s="238"/>
      <c r="Z785" s="238"/>
      <c r="AA785" s="238"/>
      <c r="AB785" s="238"/>
    </row>
    <row r="786" ht="13.5" customHeight="1">
      <c r="A786" s="238"/>
      <c r="B786" s="238"/>
      <c r="C786" s="238"/>
      <c r="D786" s="238"/>
      <c r="E786" s="238"/>
      <c r="F786" s="238"/>
      <c r="G786" s="238"/>
      <c r="H786" s="238"/>
      <c r="I786" s="238"/>
      <c r="J786" s="238"/>
      <c r="K786" s="308"/>
      <c r="L786" s="238"/>
      <c r="M786" s="238"/>
      <c r="N786" s="238"/>
      <c r="O786" s="238"/>
      <c r="P786" s="238"/>
      <c r="Q786" s="238"/>
      <c r="R786" s="238"/>
      <c r="S786" s="238"/>
      <c r="T786" s="238"/>
      <c r="U786" s="238"/>
      <c r="V786" s="238"/>
      <c r="W786" s="238"/>
      <c r="X786" s="238"/>
      <c r="Y786" s="238"/>
      <c r="Z786" s="238"/>
      <c r="AA786" s="238"/>
      <c r="AB786" s="238"/>
    </row>
    <row r="787" ht="13.5" customHeight="1">
      <c r="A787" s="238"/>
      <c r="B787" s="238"/>
      <c r="C787" s="238"/>
      <c r="D787" s="238"/>
      <c r="E787" s="238"/>
      <c r="F787" s="238"/>
      <c r="G787" s="238"/>
      <c r="H787" s="238"/>
      <c r="I787" s="238"/>
      <c r="J787" s="238"/>
      <c r="K787" s="308"/>
      <c r="L787" s="238"/>
      <c r="M787" s="238"/>
      <c r="N787" s="238"/>
      <c r="O787" s="238"/>
      <c r="P787" s="238"/>
      <c r="Q787" s="238"/>
      <c r="R787" s="238"/>
      <c r="S787" s="238"/>
      <c r="T787" s="238"/>
      <c r="U787" s="238"/>
      <c r="V787" s="238"/>
      <c r="W787" s="238"/>
      <c r="X787" s="238"/>
      <c r="Y787" s="238"/>
      <c r="Z787" s="238"/>
      <c r="AA787" s="238"/>
      <c r="AB787" s="238"/>
    </row>
    <row r="788" ht="13.5" customHeight="1">
      <c r="A788" s="238"/>
      <c r="B788" s="238"/>
      <c r="C788" s="238"/>
      <c r="D788" s="238"/>
      <c r="E788" s="238"/>
      <c r="F788" s="238"/>
      <c r="G788" s="238"/>
      <c r="H788" s="238"/>
      <c r="I788" s="238"/>
      <c r="J788" s="238"/>
      <c r="K788" s="308"/>
      <c r="L788" s="238"/>
      <c r="M788" s="238"/>
      <c r="N788" s="238"/>
      <c r="O788" s="238"/>
      <c r="P788" s="238"/>
      <c r="Q788" s="238"/>
      <c r="R788" s="238"/>
      <c r="S788" s="238"/>
      <c r="T788" s="238"/>
      <c r="U788" s="238"/>
      <c r="V788" s="238"/>
      <c r="W788" s="238"/>
      <c r="X788" s="238"/>
      <c r="Y788" s="238"/>
      <c r="Z788" s="238"/>
      <c r="AA788" s="238"/>
      <c r="AB788" s="238"/>
    </row>
    <row r="789" ht="13.5" customHeight="1">
      <c r="A789" s="238"/>
      <c r="B789" s="238"/>
      <c r="C789" s="238"/>
      <c r="D789" s="238"/>
      <c r="E789" s="238"/>
      <c r="F789" s="238"/>
      <c r="G789" s="238"/>
      <c r="H789" s="238"/>
      <c r="I789" s="238"/>
      <c r="J789" s="238"/>
      <c r="K789" s="308"/>
      <c r="L789" s="238"/>
      <c r="M789" s="238"/>
      <c r="N789" s="238"/>
      <c r="O789" s="238"/>
      <c r="P789" s="238"/>
      <c r="Q789" s="238"/>
      <c r="R789" s="238"/>
      <c r="S789" s="238"/>
      <c r="T789" s="238"/>
      <c r="U789" s="238"/>
      <c r="V789" s="238"/>
      <c r="W789" s="238"/>
      <c r="X789" s="238"/>
      <c r="Y789" s="238"/>
      <c r="Z789" s="238"/>
      <c r="AA789" s="238"/>
      <c r="AB789" s="238"/>
    </row>
    <row r="790" ht="13.5" customHeight="1">
      <c r="A790" s="238"/>
      <c r="B790" s="238"/>
      <c r="C790" s="238"/>
      <c r="D790" s="238"/>
      <c r="E790" s="238"/>
      <c r="F790" s="238"/>
      <c r="G790" s="238"/>
      <c r="H790" s="238"/>
      <c r="I790" s="238"/>
      <c r="J790" s="238"/>
      <c r="K790" s="308"/>
      <c r="L790" s="238"/>
      <c r="M790" s="238"/>
      <c r="N790" s="238"/>
      <c r="O790" s="238"/>
      <c r="P790" s="238"/>
      <c r="Q790" s="238"/>
      <c r="R790" s="238"/>
      <c r="S790" s="238"/>
      <c r="T790" s="238"/>
      <c r="U790" s="238"/>
      <c r="V790" s="238"/>
      <c r="W790" s="238"/>
      <c r="X790" s="238"/>
      <c r="Y790" s="238"/>
      <c r="Z790" s="238"/>
      <c r="AA790" s="238"/>
      <c r="AB790" s="238"/>
    </row>
    <row r="791" ht="13.5" customHeight="1">
      <c r="A791" s="238"/>
      <c r="B791" s="238"/>
      <c r="C791" s="238"/>
      <c r="D791" s="238"/>
      <c r="E791" s="238"/>
      <c r="F791" s="238"/>
      <c r="G791" s="238"/>
      <c r="H791" s="238"/>
      <c r="I791" s="238"/>
      <c r="J791" s="238"/>
      <c r="K791" s="308"/>
      <c r="L791" s="238"/>
      <c r="M791" s="238"/>
      <c r="N791" s="238"/>
      <c r="O791" s="238"/>
      <c r="P791" s="238"/>
      <c r="Q791" s="238"/>
      <c r="R791" s="238"/>
      <c r="S791" s="238"/>
      <c r="T791" s="238"/>
      <c r="U791" s="238"/>
      <c r="V791" s="238"/>
      <c r="W791" s="238"/>
      <c r="X791" s="238"/>
      <c r="Y791" s="238"/>
      <c r="Z791" s="238"/>
      <c r="AA791" s="238"/>
      <c r="AB791" s="238"/>
    </row>
    <row r="792" ht="13.5" customHeight="1">
      <c r="A792" s="238"/>
      <c r="B792" s="238"/>
      <c r="C792" s="238"/>
      <c r="D792" s="238"/>
      <c r="E792" s="238"/>
      <c r="F792" s="238"/>
      <c r="G792" s="238"/>
      <c r="H792" s="238"/>
      <c r="I792" s="238"/>
      <c r="J792" s="238"/>
      <c r="K792" s="308"/>
      <c r="L792" s="238"/>
      <c r="M792" s="238"/>
      <c r="N792" s="238"/>
      <c r="O792" s="238"/>
      <c r="P792" s="238"/>
      <c r="Q792" s="238"/>
      <c r="R792" s="238"/>
      <c r="S792" s="238"/>
      <c r="T792" s="238"/>
      <c r="U792" s="238"/>
      <c r="V792" s="238"/>
      <c r="W792" s="238"/>
      <c r="X792" s="238"/>
      <c r="Y792" s="238"/>
      <c r="Z792" s="238"/>
      <c r="AA792" s="238"/>
      <c r="AB792" s="238"/>
    </row>
    <row r="793" ht="13.5" customHeight="1">
      <c r="A793" s="238"/>
      <c r="B793" s="238"/>
      <c r="C793" s="238"/>
      <c r="D793" s="238"/>
      <c r="E793" s="238"/>
      <c r="F793" s="238"/>
      <c r="G793" s="238"/>
      <c r="H793" s="238"/>
      <c r="I793" s="238"/>
      <c r="J793" s="238"/>
      <c r="K793" s="308"/>
      <c r="L793" s="238"/>
      <c r="M793" s="238"/>
      <c r="N793" s="238"/>
      <c r="O793" s="238"/>
      <c r="P793" s="238"/>
      <c r="Q793" s="238"/>
      <c r="R793" s="238"/>
      <c r="S793" s="238"/>
      <c r="T793" s="238"/>
      <c r="U793" s="238"/>
      <c r="V793" s="238"/>
      <c r="W793" s="238"/>
      <c r="X793" s="238"/>
      <c r="Y793" s="238"/>
      <c r="Z793" s="238"/>
      <c r="AA793" s="238"/>
      <c r="AB793" s="238"/>
    </row>
    <row r="794" ht="13.5" customHeight="1">
      <c r="A794" s="238"/>
      <c r="B794" s="238"/>
      <c r="C794" s="238"/>
      <c r="D794" s="238"/>
      <c r="E794" s="238"/>
      <c r="F794" s="238"/>
      <c r="G794" s="238"/>
      <c r="H794" s="238"/>
      <c r="I794" s="238"/>
      <c r="J794" s="238"/>
      <c r="K794" s="308"/>
      <c r="L794" s="238"/>
      <c r="M794" s="238"/>
      <c r="N794" s="238"/>
      <c r="O794" s="238"/>
      <c r="P794" s="238"/>
      <c r="Q794" s="238"/>
      <c r="R794" s="238"/>
      <c r="S794" s="238"/>
      <c r="T794" s="238"/>
      <c r="U794" s="238"/>
      <c r="V794" s="238"/>
      <c r="W794" s="238"/>
      <c r="X794" s="238"/>
      <c r="Y794" s="238"/>
      <c r="Z794" s="238"/>
      <c r="AA794" s="238"/>
      <c r="AB794" s="238"/>
    </row>
    <row r="795" ht="13.5" customHeight="1">
      <c r="A795" s="238"/>
      <c r="B795" s="238"/>
      <c r="C795" s="238"/>
      <c r="D795" s="238"/>
      <c r="E795" s="238"/>
      <c r="F795" s="238"/>
      <c r="G795" s="238"/>
      <c r="H795" s="238"/>
      <c r="I795" s="238"/>
      <c r="J795" s="238"/>
      <c r="K795" s="308"/>
      <c r="L795" s="238"/>
      <c r="M795" s="238"/>
      <c r="N795" s="238"/>
      <c r="O795" s="238"/>
      <c r="P795" s="238"/>
      <c r="Q795" s="238"/>
      <c r="R795" s="238"/>
      <c r="S795" s="238"/>
      <c r="T795" s="238"/>
      <c r="U795" s="238"/>
      <c r="V795" s="238"/>
      <c r="W795" s="238"/>
      <c r="X795" s="238"/>
      <c r="Y795" s="238"/>
      <c r="Z795" s="238"/>
      <c r="AA795" s="238"/>
      <c r="AB795" s="238"/>
    </row>
    <row r="796" ht="13.5" customHeight="1">
      <c r="A796" s="238"/>
      <c r="B796" s="238"/>
      <c r="C796" s="238"/>
      <c r="D796" s="238"/>
      <c r="E796" s="238"/>
      <c r="F796" s="238"/>
      <c r="G796" s="238"/>
      <c r="H796" s="238"/>
      <c r="I796" s="238"/>
      <c r="J796" s="238"/>
      <c r="K796" s="308"/>
      <c r="L796" s="238"/>
      <c r="M796" s="238"/>
      <c r="N796" s="238"/>
      <c r="O796" s="238"/>
      <c r="P796" s="238"/>
      <c r="Q796" s="238"/>
      <c r="R796" s="238"/>
      <c r="S796" s="238"/>
      <c r="T796" s="238"/>
      <c r="U796" s="238"/>
      <c r="V796" s="238"/>
      <c r="W796" s="238"/>
      <c r="X796" s="238"/>
      <c r="Y796" s="238"/>
      <c r="Z796" s="238"/>
      <c r="AA796" s="238"/>
      <c r="AB796" s="238"/>
    </row>
    <row r="797" ht="13.5" customHeight="1">
      <c r="A797" s="238"/>
      <c r="B797" s="238"/>
      <c r="C797" s="238"/>
      <c r="D797" s="238"/>
      <c r="E797" s="238"/>
      <c r="F797" s="238"/>
      <c r="G797" s="238"/>
      <c r="H797" s="238"/>
      <c r="I797" s="238"/>
      <c r="J797" s="238"/>
      <c r="K797" s="308"/>
      <c r="L797" s="238"/>
      <c r="M797" s="238"/>
      <c r="N797" s="238"/>
      <c r="O797" s="238"/>
      <c r="P797" s="238"/>
      <c r="Q797" s="238"/>
      <c r="R797" s="238"/>
      <c r="S797" s="238"/>
      <c r="T797" s="238"/>
      <c r="U797" s="238"/>
      <c r="V797" s="238"/>
      <c r="W797" s="238"/>
      <c r="X797" s="238"/>
      <c r="Y797" s="238"/>
      <c r="Z797" s="238"/>
      <c r="AA797" s="238"/>
      <c r="AB797" s="238"/>
    </row>
    <row r="798" ht="13.5" customHeight="1">
      <c r="A798" s="238"/>
      <c r="B798" s="238"/>
      <c r="C798" s="238"/>
      <c r="D798" s="238"/>
      <c r="E798" s="238"/>
      <c r="F798" s="238"/>
      <c r="G798" s="238"/>
      <c r="H798" s="238"/>
      <c r="I798" s="238"/>
      <c r="J798" s="238"/>
      <c r="K798" s="308"/>
      <c r="L798" s="238"/>
      <c r="M798" s="238"/>
      <c r="N798" s="238"/>
      <c r="O798" s="238"/>
      <c r="P798" s="238"/>
      <c r="Q798" s="238"/>
      <c r="R798" s="238"/>
      <c r="S798" s="238"/>
      <c r="T798" s="238"/>
      <c r="U798" s="238"/>
      <c r="V798" s="238"/>
      <c r="W798" s="238"/>
      <c r="X798" s="238"/>
      <c r="Y798" s="238"/>
      <c r="Z798" s="238"/>
      <c r="AA798" s="238"/>
      <c r="AB798" s="238"/>
    </row>
    <row r="799" ht="13.5" customHeight="1">
      <c r="A799" s="238"/>
      <c r="B799" s="238"/>
      <c r="C799" s="238"/>
      <c r="D799" s="238"/>
      <c r="E799" s="238"/>
      <c r="F799" s="238"/>
      <c r="G799" s="238"/>
      <c r="H799" s="238"/>
      <c r="I799" s="238"/>
      <c r="J799" s="238"/>
      <c r="K799" s="308"/>
      <c r="L799" s="238"/>
      <c r="M799" s="238"/>
      <c r="N799" s="238"/>
      <c r="O799" s="238"/>
      <c r="P799" s="238"/>
      <c r="Q799" s="238"/>
      <c r="R799" s="238"/>
      <c r="S799" s="238"/>
      <c r="T799" s="238"/>
      <c r="U799" s="238"/>
      <c r="V799" s="238"/>
      <c r="W799" s="238"/>
      <c r="X799" s="238"/>
      <c r="Y799" s="238"/>
      <c r="Z799" s="238"/>
      <c r="AA799" s="238"/>
      <c r="AB799" s="238"/>
    </row>
    <row r="800" ht="13.5" customHeight="1">
      <c r="A800" s="238"/>
      <c r="B800" s="238"/>
      <c r="C800" s="238"/>
      <c r="D800" s="238"/>
      <c r="E800" s="238"/>
      <c r="F800" s="238"/>
      <c r="G800" s="238"/>
      <c r="H800" s="238"/>
      <c r="I800" s="238"/>
      <c r="J800" s="238"/>
      <c r="K800" s="308"/>
      <c r="L800" s="238"/>
      <c r="M800" s="238"/>
      <c r="N800" s="238"/>
      <c r="O800" s="238"/>
      <c r="P800" s="238"/>
      <c r="Q800" s="238"/>
      <c r="R800" s="238"/>
      <c r="S800" s="238"/>
      <c r="T800" s="238"/>
      <c r="U800" s="238"/>
      <c r="V800" s="238"/>
      <c r="W800" s="238"/>
      <c r="X800" s="238"/>
      <c r="Y800" s="238"/>
      <c r="Z800" s="238"/>
      <c r="AA800" s="238"/>
      <c r="AB800" s="238"/>
    </row>
    <row r="801" ht="13.5" customHeight="1">
      <c r="A801" s="238"/>
      <c r="B801" s="238"/>
      <c r="C801" s="238"/>
      <c r="D801" s="238"/>
      <c r="E801" s="238"/>
      <c r="F801" s="238"/>
      <c r="G801" s="238"/>
      <c r="H801" s="238"/>
      <c r="I801" s="238"/>
      <c r="J801" s="238"/>
      <c r="K801" s="308"/>
      <c r="L801" s="238"/>
      <c r="M801" s="238"/>
      <c r="N801" s="238"/>
      <c r="O801" s="238"/>
      <c r="P801" s="238"/>
      <c r="Q801" s="238"/>
      <c r="R801" s="238"/>
      <c r="S801" s="238"/>
      <c r="T801" s="238"/>
      <c r="U801" s="238"/>
      <c r="V801" s="238"/>
      <c r="W801" s="238"/>
      <c r="X801" s="238"/>
      <c r="Y801" s="238"/>
      <c r="Z801" s="238"/>
      <c r="AA801" s="238"/>
      <c r="AB801" s="238"/>
    </row>
    <row r="802" ht="13.5" customHeight="1">
      <c r="A802" s="238"/>
      <c r="B802" s="238"/>
      <c r="C802" s="238"/>
      <c r="D802" s="238"/>
      <c r="E802" s="238"/>
      <c r="F802" s="238"/>
      <c r="G802" s="238"/>
      <c r="H802" s="238"/>
      <c r="I802" s="238"/>
      <c r="J802" s="238"/>
      <c r="K802" s="308"/>
      <c r="L802" s="238"/>
      <c r="M802" s="238"/>
      <c r="N802" s="238"/>
      <c r="O802" s="238"/>
      <c r="P802" s="238"/>
      <c r="Q802" s="238"/>
      <c r="R802" s="238"/>
      <c r="S802" s="238"/>
      <c r="T802" s="238"/>
      <c r="U802" s="238"/>
      <c r="V802" s="238"/>
      <c r="W802" s="238"/>
      <c r="X802" s="238"/>
      <c r="Y802" s="238"/>
      <c r="Z802" s="238"/>
      <c r="AA802" s="238"/>
      <c r="AB802" s="238"/>
    </row>
    <row r="803" ht="13.5" customHeight="1">
      <c r="A803" s="238"/>
      <c r="B803" s="238"/>
      <c r="C803" s="238"/>
      <c r="D803" s="238"/>
      <c r="E803" s="238"/>
      <c r="F803" s="238"/>
      <c r="G803" s="238"/>
      <c r="H803" s="238"/>
      <c r="I803" s="238"/>
      <c r="J803" s="238"/>
      <c r="K803" s="308"/>
      <c r="L803" s="238"/>
      <c r="M803" s="238"/>
      <c r="N803" s="238"/>
      <c r="O803" s="238"/>
      <c r="P803" s="238"/>
      <c r="Q803" s="238"/>
      <c r="R803" s="238"/>
      <c r="S803" s="238"/>
      <c r="T803" s="238"/>
      <c r="U803" s="238"/>
      <c r="V803" s="238"/>
      <c r="W803" s="238"/>
      <c r="X803" s="238"/>
      <c r="Y803" s="238"/>
      <c r="Z803" s="238"/>
      <c r="AA803" s="238"/>
      <c r="AB803" s="238"/>
    </row>
    <row r="804" ht="13.5" customHeight="1">
      <c r="A804" s="238"/>
      <c r="B804" s="238"/>
      <c r="C804" s="238"/>
      <c r="D804" s="238"/>
      <c r="E804" s="238"/>
      <c r="F804" s="238"/>
      <c r="G804" s="238"/>
      <c r="H804" s="238"/>
      <c r="I804" s="238"/>
      <c r="J804" s="238"/>
      <c r="K804" s="308"/>
      <c r="L804" s="238"/>
      <c r="M804" s="238"/>
      <c r="N804" s="238"/>
      <c r="O804" s="238"/>
      <c r="P804" s="238"/>
      <c r="Q804" s="238"/>
      <c r="R804" s="238"/>
      <c r="S804" s="238"/>
      <c r="T804" s="238"/>
      <c r="U804" s="238"/>
      <c r="V804" s="238"/>
      <c r="W804" s="238"/>
      <c r="X804" s="238"/>
      <c r="Y804" s="238"/>
      <c r="Z804" s="238"/>
      <c r="AA804" s="238"/>
      <c r="AB804" s="238"/>
    </row>
    <row r="805" ht="13.5" customHeight="1">
      <c r="A805" s="238"/>
      <c r="B805" s="238"/>
      <c r="C805" s="238"/>
      <c r="D805" s="238"/>
      <c r="E805" s="238"/>
      <c r="F805" s="238"/>
      <c r="G805" s="238"/>
      <c r="H805" s="238"/>
      <c r="I805" s="238"/>
      <c r="J805" s="238"/>
      <c r="K805" s="308"/>
      <c r="L805" s="238"/>
      <c r="M805" s="238"/>
      <c r="N805" s="238"/>
      <c r="O805" s="238"/>
      <c r="P805" s="238"/>
      <c r="Q805" s="238"/>
      <c r="R805" s="238"/>
      <c r="S805" s="238"/>
      <c r="T805" s="238"/>
      <c r="U805" s="238"/>
      <c r="V805" s="238"/>
      <c r="W805" s="238"/>
      <c r="X805" s="238"/>
      <c r="Y805" s="238"/>
      <c r="Z805" s="238"/>
      <c r="AA805" s="238"/>
      <c r="AB805" s="238"/>
    </row>
    <row r="806" ht="13.5" customHeight="1">
      <c r="A806" s="238"/>
      <c r="B806" s="238"/>
      <c r="C806" s="238"/>
      <c r="D806" s="238"/>
      <c r="E806" s="238"/>
      <c r="F806" s="238"/>
      <c r="G806" s="238"/>
      <c r="H806" s="238"/>
      <c r="I806" s="238"/>
      <c r="J806" s="238"/>
      <c r="K806" s="308"/>
      <c r="L806" s="238"/>
      <c r="M806" s="238"/>
      <c r="N806" s="238"/>
      <c r="O806" s="238"/>
      <c r="P806" s="238"/>
      <c r="Q806" s="238"/>
      <c r="R806" s="238"/>
      <c r="S806" s="238"/>
      <c r="T806" s="238"/>
      <c r="U806" s="238"/>
      <c r="V806" s="238"/>
      <c r="W806" s="238"/>
      <c r="X806" s="238"/>
      <c r="Y806" s="238"/>
      <c r="Z806" s="238"/>
      <c r="AA806" s="238"/>
      <c r="AB806" s="238"/>
    </row>
    <row r="807" ht="13.5" customHeight="1">
      <c r="A807" s="238"/>
      <c r="B807" s="238"/>
      <c r="C807" s="238"/>
      <c r="D807" s="238"/>
      <c r="E807" s="238"/>
      <c r="F807" s="238"/>
      <c r="G807" s="238"/>
      <c r="H807" s="238"/>
      <c r="I807" s="238"/>
      <c r="J807" s="238"/>
      <c r="K807" s="308"/>
      <c r="L807" s="238"/>
      <c r="M807" s="238"/>
      <c r="N807" s="238"/>
      <c r="O807" s="238"/>
      <c r="P807" s="238"/>
      <c r="Q807" s="238"/>
      <c r="R807" s="238"/>
      <c r="S807" s="238"/>
      <c r="T807" s="238"/>
      <c r="U807" s="238"/>
      <c r="V807" s="238"/>
      <c r="W807" s="238"/>
      <c r="X807" s="238"/>
      <c r="Y807" s="238"/>
      <c r="Z807" s="238"/>
      <c r="AA807" s="238"/>
      <c r="AB807" s="238"/>
    </row>
    <row r="808" ht="13.5" customHeight="1">
      <c r="A808" s="238"/>
      <c r="B808" s="238"/>
      <c r="C808" s="238"/>
      <c r="D808" s="238"/>
      <c r="E808" s="238"/>
      <c r="F808" s="238"/>
      <c r="G808" s="238"/>
      <c r="H808" s="238"/>
      <c r="I808" s="238"/>
      <c r="J808" s="238"/>
      <c r="K808" s="308"/>
      <c r="L808" s="238"/>
      <c r="M808" s="238"/>
      <c r="N808" s="238"/>
      <c r="O808" s="238"/>
      <c r="P808" s="238"/>
      <c r="Q808" s="238"/>
      <c r="R808" s="238"/>
      <c r="S808" s="238"/>
      <c r="T808" s="238"/>
      <c r="U808" s="238"/>
      <c r="V808" s="238"/>
      <c r="W808" s="238"/>
      <c r="X808" s="238"/>
      <c r="Y808" s="238"/>
      <c r="Z808" s="238"/>
      <c r="AA808" s="238"/>
      <c r="AB808" s="238"/>
    </row>
    <row r="809" ht="13.5" customHeight="1">
      <c r="A809" s="238"/>
      <c r="B809" s="238"/>
      <c r="C809" s="238"/>
      <c r="D809" s="238"/>
      <c r="E809" s="238"/>
      <c r="F809" s="238"/>
      <c r="G809" s="238"/>
      <c r="H809" s="238"/>
      <c r="I809" s="238"/>
      <c r="J809" s="238"/>
      <c r="K809" s="308"/>
      <c r="L809" s="238"/>
      <c r="M809" s="238"/>
      <c r="N809" s="238"/>
      <c r="O809" s="238"/>
      <c r="P809" s="238"/>
      <c r="Q809" s="238"/>
      <c r="R809" s="238"/>
      <c r="S809" s="238"/>
      <c r="T809" s="238"/>
      <c r="U809" s="238"/>
      <c r="V809" s="238"/>
      <c r="W809" s="238"/>
      <c r="X809" s="238"/>
      <c r="Y809" s="238"/>
      <c r="Z809" s="238"/>
      <c r="AA809" s="238"/>
      <c r="AB809" s="238"/>
    </row>
    <row r="810" ht="13.5" customHeight="1">
      <c r="A810" s="238"/>
      <c r="B810" s="238"/>
      <c r="C810" s="238"/>
      <c r="D810" s="238"/>
      <c r="E810" s="238"/>
      <c r="F810" s="238"/>
      <c r="G810" s="238"/>
      <c r="H810" s="238"/>
      <c r="I810" s="238"/>
      <c r="J810" s="238"/>
      <c r="K810" s="308"/>
      <c r="L810" s="238"/>
      <c r="M810" s="238"/>
      <c r="N810" s="238"/>
      <c r="O810" s="238"/>
      <c r="P810" s="238"/>
      <c r="Q810" s="238"/>
      <c r="R810" s="238"/>
      <c r="S810" s="238"/>
      <c r="T810" s="238"/>
      <c r="U810" s="238"/>
      <c r="V810" s="238"/>
      <c r="W810" s="238"/>
      <c r="X810" s="238"/>
      <c r="Y810" s="238"/>
      <c r="Z810" s="238"/>
      <c r="AA810" s="238"/>
      <c r="AB810" s="238"/>
    </row>
    <row r="811" ht="13.5" customHeight="1">
      <c r="A811" s="238"/>
      <c r="B811" s="238"/>
      <c r="C811" s="238"/>
      <c r="D811" s="238"/>
      <c r="E811" s="238"/>
      <c r="F811" s="238"/>
      <c r="G811" s="238"/>
      <c r="H811" s="238"/>
      <c r="I811" s="238"/>
      <c r="J811" s="238"/>
      <c r="K811" s="308"/>
      <c r="L811" s="238"/>
      <c r="M811" s="238"/>
      <c r="N811" s="238"/>
      <c r="O811" s="238"/>
      <c r="P811" s="238"/>
      <c r="Q811" s="238"/>
      <c r="R811" s="238"/>
      <c r="S811" s="238"/>
      <c r="T811" s="238"/>
      <c r="U811" s="238"/>
      <c r="V811" s="238"/>
      <c r="W811" s="238"/>
      <c r="X811" s="238"/>
      <c r="Y811" s="238"/>
      <c r="Z811" s="238"/>
      <c r="AA811" s="238"/>
      <c r="AB811" s="238"/>
    </row>
    <row r="812" ht="13.5" customHeight="1">
      <c r="A812" s="238"/>
      <c r="B812" s="238"/>
      <c r="C812" s="238"/>
      <c r="D812" s="238"/>
      <c r="E812" s="238"/>
      <c r="F812" s="238"/>
      <c r="G812" s="238"/>
      <c r="H812" s="238"/>
      <c r="I812" s="238"/>
      <c r="J812" s="238"/>
      <c r="K812" s="308"/>
      <c r="L812" s="238"/>
      <c r="M812" s="238"/>
      <c r="N812" s="238"/>
      <c r="O812" s="238"/>
      <c r="P812" s="238"/>
      <c r="Q812" s="238"/>
      <c r="R812" s="238"/>
      <c r="S812" s="238"/>
      <c r="T812" s="238"/>
      <c r="U812" s="238"/>
      <c r="V812" s="238"/>
      <c r="W812" s="238"/>
      <c r="X812" s="238"/>
      <c r="Y812" s="238"/>
      <c r="Z812" s="238"/>
      <c r="AA812" s="238"/>
      <c r="AB812" s="238"/>
    </row>
    <row r="813" ht="13.5" customHeight="1">
      <c r="A813" s="238"/>
      <c r="B813" s="238"/>
      <c r="C813" s="238"/>
      <c r="D813" s="238"/>
      <c r="E813" s="238"/>
      <c r="F813" s="238"/>
      <c r="G813" s="238"/>
      <c r="H813" s="238"/>
      <c r="I813" s="238"/>
      <c r="J813" s="238"/>
      <c r="K813" s="308"/>
      <c r="L813" s="238"/>
      <c r="M813" s="238"/>
      <c r="N813" s="238"/>
      <c r="O813" s="238"/>
      <c r="P813" s="238"/>
      <c r="Q813" s="238"/>
      <c r="R813" s="238"/>
      <c r="S813" s="238"/>
      <c r="T813" s="238"/>
      <c r="U813" s="238"/>
      <c r="V813" s="238"/>
      <c r="W813" s="238"/>
      <c r="X813" s="238"/>
      <c r="Y813" s="238"/>
      <c r="Z813" s="238"/>
      <c r="AA813" s="238"/>
      <c r="AB813" s="238"/>
    </row>
    <row r="814" ht="13.5" customHeight="1">
      <c r="A814" s="238"/>
      <c r="B814" s="238"/>
      <c r="C814" s="238"/>
      <c r="D814" s="238"/>
      <c r="E814" s="238"/>
      <c r="F814" s="238"/>
      <c r="G814" s="238"/>
      <c r="H814" s="238"/>
      <c r="I814" s="238"/>
      <c r="J814" s="238"/>
      <c r="K814" s="308"/>
      <c r="L814" s="238"/>
      <c r="M814" s="238"/>
      <c r="N814" s="238"/>
      <c r="O814" s="238"/>
      <c r="P814" s="238"/>
      <c r="Q814" s="238"/>
      <c r="R814" s="238"/>
      <c r="S814" s="238"/>
      <c r="T814" s="238"/>
      <c r="U814" s="238"/>
      <c r="V814" s="238"/>
      <c r="W814" s="238"/>
      <c r="X814" s="238"/>
      <c r="Y814" s="238"/>
      <c r="Z814" s="238"/>
      <c r="AA814" s="238"/>
      <c r="AB814" s="238"/>
    </row>
    <row r="815" ht="13.5" customHeight="1">
      <c r="A815" s="238"/>
      <c r="B815" s="238"/>
      <c r="C815" s="238"/>
      <c r="D815" s="238"/>
      <c r="E815" s="238"/>
      <c r="F815" s="238"/>
      <c r="G815" s="238"/>
      <c r="H815" s="238"/>
      <c r="I815" s="238"/>
      <c r="J815" s="238"/>
      <c r="K815" s="308"/>
      <c r="L815" s="238"/>
      <c r="M815" s="238"/>
      <c r="N815" s="238"/>
      <c r="O815" s="238"/>
      <c r="P815" s="238"/>
      <c r="Q815" s="238"/>
      <c r="R815" s="238"/>
      <c r="S815" s="238"/>
      <c r="T815" s="238"/>
      <c r="U815" s="238"/>
      <c r="V815" s="238"/>
      <c r="W815" s="238"/>
      <c r="X815" s="238"/>
      <c r="Y815" s="238"/>
      <c r="Z815" s="238"/>
      <c r="AA815" s="238"/>
      <c r="AB815" s="238"/>
    </row>
    <row r="816" ht="13.5" customHeight="1">
      <c r="A816" s="238"/>
      <c r="B816" s="238"/>
      <c r="C816" s="238"/>
      <c r="D816" s="238"/>
      <c r="E816" s="238"/>
      <c r="F816" s="238"/>
      <c r="G816" s="238"/>
      <c r="H816" s="238"/>
      <c r="I816" s="238"/>
      <c r="J816" s="238"/>
      <c r="K816" s="308"/>
      <c r="L816" s="238"/>
      <c r="M816" s="238"/>
      <c r="N816" s="238"/>
      <c r="O816" s="238"/>
      <c r="P816" s="238"/>
      <c r="Q816" s="238"/>
      <c r="R816" s="238"/>
      <c r="S816" s="238"/>
      <c r="T816" s="238"/>
      <c r="U816" s="238"/>
      <c r="V816" s="238"/>
      <c r="W816" s="238"/>
      <c r="X816" s="238"/>
      <c r="Y816" s="238"/>
      <c r="Z816" s="238"/>
      <c r="AA816" s="238"/>
      <c r="AB816" s="238"/>
    </row>
    <row r="817" ht="13.5" customHeight="1">
      <c r="A817" s="238"/>
      <c r="B817" s="238"/>
      <c r="C817" s="238"/>
      <c r="D817" s="238"/>
      <c r="E817" s="238"/>
      <c r="F817" s="238"/>
      <c r="G817" s="238"/>
      <c r="H817" s="238"/>
      <c r="I817" s="238"/>
      <c r="J817" s="238"/>
      <c r="K817" s="308"/>
      <c r="L817" s="238"/>
      <c r="M817" s="238"/>
      <c r="N817" s="238"/>
      <c r="O817" s="238"/>
      <c r="P817" s="238"/>
      <c r="Q817" s="238"/>
      <c r="R817" s="238"/>
      <c r="S817" s="238"/>
      <c r="T817" s="238"/>
      <c r="U817" s="238"/>
      <c r="V817" s="238"/>
      <c r="W817" s="238"/>
      <c r="X817" s="238"/>
      <c r="Y817" s="238"/>
      <c r="Z817" s="238"/>
      <c r="AA817" s="238"/>
      <c r="AB817" s="238"/>
    </row>
    <row r="818" ht="13.5" customHeight="1">
      <c r="A818" s="238"/>
      <c r="B818" s="238"/>
      <c r="C818" s="238"/>
      <c r="D818" s="238"/>
      <c r="E818" s="238"/>
      <c r="F818" s="238"/>
      <c r="G818" s="238"/>
      <c r="H818" s="238"/>
      <c r="I818" s="238"/>
      <c r="J818" s="238"/>
      <c r="K818" s="308"/>
      <c r="L818" s="238"/>
      <c r="M818" s="238"/>
      <c r="N818" s="238"/>
      <c r="O818" s="238"/>
      <c r="P818" s="238"/>
      <c r="Q818" s="238"/>
      <c r="R818" s="238"/>
      <c r="S818" s="238"/>
      <c r="T818" s="238"/>
      <c r="U818" s="238"/>
      <c r="V818" s="238"/>
      <c r="W818" s="238"/>
      <c r="X818" s="238"/>
      <c r="Y818" s="238"/>
      <c r="Z818" s="238"/>
      <c r="AA818" s="238"/>
      <c r="AB818" s="238"/>
    </row>
    <row r="819" ht="13.5" customHeight="1">
      <c r="A819" s="238"/>
      <c r="B819" s="238"/>
      <c r="C819" s="238"/>
      <c r="D819" s="238"/>
      <c r="E819" s="238"/>
      <c r="F819" s="238"/>
      <c r="G819" s="238"/>
      <c r="H819" s="238"/>
      <c r="I819" s="238"/>
      <c r="J819" s="238"/>
      <c r="K819" s="308"/>
      <c r="L819" s="238"/>
      <c r="M819" s="238"/>
      <c r="N819" s="238"/>
      <c r="O819" s="238"/>
      <c r="P819" s="238"/>
      <c r="Q819" s="238"/>
      <c r="R819" s="238"/>
      <c r="S819" s="238"/>
      <c r="T819" s="238"/>
      <c r="U819" s="238"/>
      <c r="V819" s="238"/>
      <c r="W819" s="238"/>
      <c r="X819" s="238"/>
      <c r="Y819" s="238"/>
      <c r="Z819" s="238"/>
      <c r="AA819" s="238"/>
      <c r="AB819" s="238"/>
    </row>
    <row r="820" ht="13.5" customHeight="1">
      <c r="A820" s="238"/>
      <c r="B820" s="238"/>
      <c r="C820" s="238"/>
      <c r="D820" s="238"/>
      <c r="E820" s="238"/>
      <c r="F820" s="238"/>
      <c r="G820" s="238"/>
      <c r="H820" s="238"/>
      <c r="I820" s="238"/>
      <c r="J820" s="238"/>
      <c r="K820" s="308"/>
      <c r="L820" s="238"/>
      <c r="M820" s="238"/>
      <c r="N820" s="238"/>
      <c r="O820" s="238"/>
      <c r="P820" s="238"/>
      <c r="Q820" s="238"/>
      <c r="R820" s="238"/>
      <c r="S820" s="238"/>
      <c r="T820" s="238"/>
      <c r="U820" s="238"/>
      <c r="V820" s="238"/>
      <c r="W820" s="238"/>
      <c r="X820" s="238"/>
      <c r="Y820" s="238"/>
      <c r="Z820" s="238"/>
      <c r="AA820" s="238"/>
      <c r="AB820" s="238"/>
    </row>
    <row r="821" ht="13.5" customHeight="1">
      <c r="A821" s="238"/>
      <c r="B821" s="238"/>
      <c r="C821" s="238"/>
      <c r="D821" s="238"/>
      <c r="E821" s="238"/>
      <c r="F821" s="238"/>
      <c r="G821" s="238"/>
      <c r="H821" s="238"/>
      <c r="I821" s="238"/>
      <c r="J821" s="238"/>
      <c r="K821" s="308"/>
      <c r="L821" s="238"/>
      <c r="M821" s="238"/>
      <c r="N821" s="238"/>
      <c r="O821" s="238"/>
      <c r="P821" s="238"/>
      <c r="Q821" s="238"/>
      <c r="R821" s="238"/>
      <c r="S821" s="238"/>
      <c r="T821" s="238"/>
      <c r="U821" s="238"/>
      <c r="V821" s="238"/>
      <c r="W821" s="238"/>
      <c r="X821" s="238"/>
      <c r="Y821" s="238"/>
      <c r="Z821" s="238"/>
      <c r="AA821" s="238"/>
      <c r="AB821" s="238"/>
    </row>
    <row r="822" ht="13.5" customHeight="1">
      <c r="A822" s="238"/>
      <c r="B822" s="238"/>
      <c r="C822" s="238"/>
      <c r="D822" s="238"/>
      <c r="E822" s="238"/>
      <c r="F822" s="238"/>
      <c r="G822" s="238"/>
      <c r="H822" s="238"/>
      <c r="I822" s="238"/>
      <c r="J822" s="238"/>
      <c r="K822" s="308"/>
      <c r="L822" s="238"/>
      <c r="M822" s="238"/>
      <c r="N822" s="238"/>
      <c r="O822" s="238"/>
      <c r="P822" s="238"/>
      <c r="Q822" s="238"/>
      <c r="R822" s="238"/>
      <c r="S822" s="238"/>
      <c r="T822" s="238"/>
      <c r="U822" s="238"/>
      <c r="V822" s="238"/>
      <c r="W822" s="238"/>
      <c r="X822" s="238"/>
      <c r="Y822" s="238"/>
      <c r="Z822" s="238"/>
      <c r="AA822" s="238"/>
      <c r="AB822" s="238"/>
    </row>
    <row r="823" ht="13.5" customHeight="1">
      <c r="A823" s="238"/>
      <c r="B823" s="238"/>
      <c r="C823" s="238"/>
      <c r="D823" s="238"/>
      <c r="E823" s="238"/>
      <c r="F823" s="238"/>
      <c r="G823" s="238"/>
      <c r="H823" s="238"/>
      <c r="I823" s="238"/>
      <c r="J823" s="238"/>
      <c r="K823" s="308"/>
      <c r="L823" s="238"/>
      <c r="M823" s="238"/>
      <c r="N823" s="238"/>
      <c r="O823" s="238"/>
      <c r="P823" s="238"/>
      <c r="Q823" s="238"/>
      <c r="R823" s="238"/>
      <c r="S823" s="238"/>
      <c r="T823" s="238"/>
      <c r="U823" s="238"/>
      <c r="V823" s="238"/>
      <c r="W823" s="238"/>
      <c r="X823" s="238"/>
      <c r="Y823" s="238"/>
      <c r="Z823" s="238"/>
      <c r="AA823" s="238"/>
      <c r="AB823" s="238"/>
    </row>
    <row r="824" ht="13.5" customHeight="1">
      <c r="A824" s="238"/>
      <c r="B824" s="238"/>
      <c r="C824" s="238"/>
      <c r="D824" s="238"/>
      <c r="E824" s="238"/>
      <c r="F824" s="238"/>
      <c r="G824" s="238"/>
      <c r="H824" s="238"/>
      <c r="I824" s="238"/>
      <c r="J824" s="238"/>
      <c r="K824" s="308"/>
      <c r="L824" s="238"/>
      <c r="M824" s="238"/>
      <c r="N824" s="238"/>
      <c r="O824" s="238"/>
      <c r="P824" s="238"/>
      <c r="Q824" s="238"/>
      <c r="R824" s="238"/>
      <c r="S824" s="238"/>
      <c r="T824" s="238"/>
      <c r="U824" s="238"/>
      <c r="V824" s="238"/>
      <c r="W824" s="238"/>
      <c r="X824" s="238"/>
      <c r="Y824" s="238"/>
      <c r="Z824" s="238"/>
      <c r="AA824" s="238"/>
      <c r="AB824" s="238"/>
    </row>
    <row r="825" ht="13.5" customHeight="1">
      <c r="A825" s="238"/>
      <c r="B825" s="238"/>
      <c r="C825" s="238"/>
      <c r="D825" s="238"/>
      <c r="E825" s="238"/>
      <c r="F825" s="238"/>
      <c r="G825" s="238"/>
      <c r="H825" s="238"/>
      <c r="I825" s="238"/>
      <c r="J825" s="238"/>
      <c r="K825" s="308"/>
      <c r="L825" s="238"/>
      <c r="M825" s="238"/>
      <c r="N825" s="238"/>
      <c r="O825" s="238"/>
      <c r="P825" s="238"/>
      <c r="Q825" s="238"/>
      <c r="R825" s="238"/>
      <c r="S825" s="238"/>
      <c r="T825" s="238"/>
      <c r="U825" s="238"/>
      <c r="V825" s="238"/>
      <c r="W825" s="238"/>
      <c r="X825" s="238"/>
      <c r="Y825" s="238"/>
      <c r="Z825" s="238"/>
      <c r="AA825" s="238"/>
      <c r="AB825" s="238"/>
    </row>
    <row r="826" ht="13.5" customHeight="1">
      <c r="A826" s="238"/>
      <c r="B826" s="238"/>
      <c r="C826" s="238"/>
      <c r="D826" s="238"/>
      <c r="E826" s="238"/>
      <c r="F826" s="238"/>
      <c r="G826" s="238"/>
      <c r="H826" s="238"/>
      <c r="I826" s="238"/>
      <c r="J826" s="238"/>
      <c r="K826" s="308"/>
      <c r="L826" s="238"/>
      <c r="M826" s="238"/>
      <c r="N826" s="238"/>
      <c r="O826" s="238"/>
      <c r="P826" s="238"/>
      <c r="Q826" s="238"/>
      <c r="R826" s="238"/>
      <c r="S826" s="238"/>
      <c r="T826" s="238"/>
      <c r="U826" s="238"/>
      <c r="V826" s="238"/>
      <c r="W826" s="238"/>
      <c r="X826" s="238"/>
      <c r="Y826" s="238"/>
      <c r="Z826" s="238"/>
      <c r="AA826" s="238"/>
      <c r="AB826" s="238"/>
    </row>
    <row r="827" ht="13.5" customHeight="1">
      <c r="A827" s="238"/>
      <c r="B827" s="238"/>
      <c r="C827" s="238"/>
      <c r="D827" s="238"/>
      <c r="E827" s="238"/>
      <c r="F827" s="238"/>
      <c r="G827" s="238"/>
      <c r="H827" s="238"/>
      <c r="I827" s="238"/>
      <c r="J827" s="238"/>
      <c r="K827" s="308"/>
      <c r="L827" s="238"/>
      <c r="M827" s="238"/>
      <c r="N827" s="238"/>
      <c r="O827" s="238"/>
      <c r="P827" s="238"/>
      <c r="Q827" s="238"/>
      <c r="R827" s="238"/>
      <c r="S827" s="238"/>
      <c r="T827" s="238"/>
      <c r="U827" s="238"/>
      <c r="V827" s="238"/>
      <c r="W827" s="238"/>
      <c r="X827" s="238"/>
      <c r="Y827" s="238"/>
      <c r="Z827" s="238"/>
      <c r="AA827" s="238"/>
      <c r="AB827" s="238"/>
    </row>
    <row r="828" ht="13.5" customHeight="1">
      <c r="A828" s="238"/>
      <c r="B828" s="238"/>
      <c r="C828" s="238"/>
      <c r="D828" s="238"/>
      <c r="E828" s="238"/>
      <c r="F828" s="238"/>
      <c r="G828" s="238"/>
      <c r="H828" s="238"/>
      <c r="I828" s="238"/>
      <c r="J828" s="238"/>
      <c r="K828" s="308"/>
      <c r="L828" s="238"/>
      <c r="M828" s="238"/>
      <c r="N828" s="238"/>
      <c r="O828" s="238"/>
      <c r="P828" s="238"/>
      <c r="Q828" s="238"/>
      <c r="R828" s="238"/>
      <c r="S828" s="238"/>
      <c r="T828" s="238"/>
      <c r="U828" s="238"/>
      <c r="V828" s="238"/>
      <c r="W828" s="238"/>
      <c r="X828" s="238"/>
      <c r="Y828" s="238"/>
      <c r="Z828" s="238"/>
      <c r="AA828" s="238"/>
      <c r="AB828" s="238"/>
    </row>
    <row r="829" ht="13.5" customHeight="1">
      <c r="A829" s="238"/>
      <c r="B829" s="238"/>
      <c r="C829" s="238"/>
      <c r="D829" s="238"/>
      <c r="E829" s="238"/>
      <c r="F829" s="238"/>
      <c r="G829" s="238"/>
      <c r="H829" s="238"/>
      <c r="I829" s="238"/>
      <c r="J829" s="238"/>
      <c r="K829" s="308"/>
      <c r="L829" s="238"/>
      <c r="M829" s="238"/>
      <c r="N829" s="238"/>
      <c r="O829" s="238"/>
      <c r="P829" s="238"/>
      <c r="Q829" s="238"/>
      <c r="R829" s="238"/>
      <c r="S829" s="238"/>
      <c r="T829" s="238"/>
      <c r="U829" s="238"/>
      <c r="V829" s="238"/>
      <c r="W829" s="238"/>
      <c r="X829" s="238"/>
      <c r="Y829" s="238"/>
      <c r="Z829" s="238"/>
      <c r="AA829" s="238"/>
      <c r="AB829" s="238"/>
    </row>
    <row r="830" ht="13.5" customHeight="1">
      <c r="A830" s="238"/>
      <c r="B830" s="238"/>
      <c r="C830" s="238"/>
      <c r="D830" s="238"/>
      <c r="E830" s="238"/>
      <c r="F830" s="238"/>
      <c r="G830" s="238"/>
      <c r="H830" s="238"/>
      <c r="I830" s="238"/>
      <c r="J830" s="238"/>
      <c r="K830" s="308"/>
      <c r="L830" s="238"/>
      <c r="M830" s="238"/>
      <c r="N830" s="238"/>
      <c r="O830" s="238"/>
      <c r="P830" s="238"/>
      <c r="Q830" s="238"/>
      <c r="R830" s="238"/>
      <c r="S830" s="238"/>
      <c r="T830" s="238"/>
      <c r="U830" s="238"/>
      <c r="V830" s="238"/>
      <c r="W830" s="238"/>
      <c r="X830" s="238"/>
      <c r="Y830" s="238"/>
      <c r="Z830" s="238"/>
      <c r="AA830" s="238"/>
      <c r="AB830" s="238"/>
    </row>
    <row r="831" ht="13.5" customHeight="1">
      <c r="A831" s="238"/>
      <c r="B831" s="238"/>
      <c r="C831" s="238"/>
      <c r="D831" s="238"/>
      <c r="E831" s="238"/>
      <c r="F831" s="238"/>
      <c r="G831" s="238"/>
      <c r="H831" s="238"/>
      <c r="I831" s="238"/>
      <c r="J831" s="238"/>
      <c r="K831" s="308"/>
      <c r="L831" s="238"/>
      <c r="M831" s="238"/>
      <c r="N831" s="238"/>
      <c r="O831" s="238"/>
      <c r="P831" s="238"/>
      <c r="Q831" s="238"/>
      <c r="R831" s="238"/>
      <c r="S831" s="238"/>
      <c r="T831" s="238"/>
      <c r="U831" s="238"/>
      <c r="V831" s="238"/>
      <c r="W831" s="238"/>
      <c r="X831" s="238"/>
      <c r="Y831" s="238"/>
      <c r="Z831" s="238"/>
      <c r="AA831" s="238"/>
      <c r="AB831" s="238"/>
    </row>
    <row r="832" ht="13.5" customHeight="1">
      <c r="A832" s="238"/>
      <c r="B832" s="238"/>
      <c r="C832" s="238"/>
      <c r="D832" s="238"/>
      <c r="E832" s="238"/>
      <c r="F832" s="238"/>
      <c r="G832" s="238"/>
      <c r="H832" s="238"/>
      <c r="I832" s="238"/>
      <c r="J832" s="238"/>
      <c r="K832" s="308"/>
      <c r="L832" s="238"/>
      <c r="M832" s="238"/>
      <c r="N832" s="238"/>
      <c r="O832" s="238"/>
      <c r="P832" s="238"/>
      <c r="Q832" s="238"/>
      <c r="R832" s="238"/>
      <c r="S832" s="238"/>
      <c r="T832" s="238"/>
      <c r="U832" s="238"/>
      <c r="V832" s="238"/>
      <c r="W832" s="238"/>
      <c r="X832" s="238"/>
      <c r="Y832" s="238"/>
      <c r="Z832" s="238"/>
      <c r="AA832" s="238"/>
      <c r="AB832" s="238"/>
    </row>
    <row r="833" ht="13.5" customHeight="1">
      <c r="A833" s="238"/>
      <c r="B833" s="238"/>
      <c r="C833" s="238"/>
      <c r="D833" s="238"/>
      <c r="E833" s="238"/>
      <c r="F833" s="238"/>
      <c r="G833" s="238"/>
      <c r="H833" s="238"/>
      <c r="I833" s="238"/>
      <c r="J833" s="238"/>
      <c r="K833" s="308"/>
      <c r="L833" s="238"/>
      <c r="M833" s="238"/>
      <c r="N833" s="238"/>
      <c r="O833" s="238"/>
      <c r="P833" s="238"/>
      <c r="Q833" s="238"/>
      <c r="R833" s="238"/>
      <c r="S833" s="238"/>
      <c r="T833" s="238"/>
      <c r="U833" s="238"/>
      <c r="V833" s="238"/>
      <c r="W833" s="238"/>
      <c r="X833" s="238"/>
      <c r="Y833" s="238"/>
      <c r="Z833" s="238"/>
      <c r="AA833" s="238"/>
      <c r="AB833" s="238"/>
    </row>
    <row r="834" ht="13.5" customHeight="1">
      <c r="A834" s="238"/>
      <c r="B834" s="238"/>
      <c r="C834" s="238"/>
      <c r="D834" s="238"/>
      <c r="E834" s="238"/>
      <c r="F834" s="238"/>
      <c r="G834" s="238"/>
      <c r="H834" s="238"/>
      <c r="I834" s="238"/>
      <c r="J834" s="238"/>
      <c r="K834" s="308"/>
      <c r="L834" s="238"/>
      <c r="M834" s="238"/>
      <c r="N834" s="238"/>
      <c r="O834" s="238"/>
      <c r="P834" s="238"/>
      <c r="Q834" s="238"/>
      <c r="R834" s="238"/>
      <c r="S834" s="238"/>
      <c r="T834" s="238"/>
      <c r="U834" s="238"/>
      <c r="V834" s="238"/>
      <c r="W834" s="238"/>
      <c r="X834" s="238"/>
      <c r="Y834" s="238"/>
      <c r="Z834" s="238"/>
      <c r="AA834" s="238"/>
      <c r="AB834" s="238"/>
    </row>
    <row r="835" ht="13.5" customHeight="1">
      <c r="A835" s="238"/>
      <c r="B835" s="238"/>
      <c r="C835" s="238"/>
      <c r="D835" s="238"/>
      <c r="E835" s="238"/>
      <c r="F835" s="238"/>
      <c r="G835" s="238"/>
      <c r="H835" s="238"/>
      <c r="I835" s="238"/>
      <c r="J835" s="238"/>
      <c r="K835" s="308"/>
      <c r="L835" s="238"/>
      <c r="M835" s="238"/>
      <c r="N835" s="238"/>
      <c r="O835" s="238"/>
      <c r="P835" s="238"/>
      <c r="Q835" s="238"/>
      <c r="R835" s="238"/>
      <c r="S835" s="238"/>
      <c r="T835" s="238"/>
      <c r="U835" s="238"/>
      <c r="V835" s="238"/>
      <c r="W835" s="238"/>
      <c r="X835" s="238"/>
      <c r="Y835" s="238"/>
      <c r="Z835" s="238"/>
      <c r="AA835" s="238"/>
      <c r="AB835" s="238"/>
    </row>
    <row r="836" ht="13.5" customHeight="1">
      <c r="A836" s="238"/>
      <c r="B836" s="238"/>
      <c r="C836" s="238"/>
      <c r="D836" s="238"/>
      <c r="E836" s="238"/>
      <c r="F836" s="238"/>
      <c r="G836" s="238"/>
      <c r="H836" s="238"/>
      <c r="I836" s="238"/>
      <c r="J836" s="238"/>
      <c r="K836" s="308"/>
      <c r="L836" s="238"/>
      <c r="M836" s="238"/>
      <c r="N836" s="238"/>
      <c r="O836" s="238"/>
      <c r="P836" s="238"/>
      <c r="Q836" s="238"/>
      <c r="R836" s="238"/>
      <c r="S836" s="238"/>
      <c r="T836" s="238"/>
      <c r="U836" s="238"/>
      <c r="V836" s="238"/>
      <c r="W836" s="238"/>
      <c r="X836" s="238"/>
      <c r="Y836" s="238"/>
      <c r="Z836" s="238"/>
      <c r="AA836" s="238"/>
      <c r="AB836" s="238"/>
    </row>
    <row r="837" ht="13.5" customHeight="1">
      <c r="A837" s="238"/>
      <c r="B837" s="238"/>
      <c r="C837" s="238"/>
      <c r="D837" s="238"/>
      <c r="E837" s="238"/>
      <c r="F837" s="238"/>
      <c r="G837" s="238"/>
      <c r="H837" s="238"/>
      <c r="I837" s="238"/>
      <c r="J837" s="238"/>
      <c r="K837" s="308"/>
      <c r="L837" s="238"/>
      <c r="M837" s="238"/>
      <c r="N837" s="238"/>
      <c r="O837" s="238"/>
      <c r="P837" s="238"/>
      <c r="Q837" s="238"/>
      <c r="R837" s="238"/>
      <c r="S837" s="238"/>
      <c r="T837" s="238"/>
      <c r="U837" s="238"/>
      <c r="V837" s="238"/>
      <c r="W837" s="238"/>
      <c r="X837" s="238"/>
      <c r="Y837" s="238"/>
      <c r="Z837" s="238"/>
      <c r="AA837" s="238"/>
      <c r="AB837" s="238"/>
    </row>
    <row r="838" ht="13.5" customHeight="1">
      <c r="A838" s="238"/>
      <c r="B838" s="238"/>
      <c r="C838" s="238"/>
      <c r="D838" s="238"/>
      <c r="E838" s="238"/>
      <c r="F838" s="238"/>
      <c r="G838" s="238"/>
      <c r="H838" s="238"/>
      <c r="I838" s="238"/>
      <c r="J838" s="238"/>
      <c r="K838" s="308"/>
      <c r="L838" s="238"/>
      <c r="M838" s="238"/>
      <c r="N838" s="238"/>
      <c r="O838" s="238"/>
      <c r="P838" s="238"/>
      <c r="Q838" s="238"/>
      <c r="R838" s="238"/>
      <c r="S838" s="238"/>
      <c r="T838" s="238"/>
      <c r="U838" s="238"/>
      <c r="V838" s="238"/>
      <c r="W838" s="238"/>
      <c r="X838" s="238"/>
      <c r="Y838" s="238"/>
      <c r="Z838" s="238"/>
      <c r="AA838" s="238"/>
      <c r="AB838" s="238"/>
    </row>
    <row r="839" ht="13.5" customHeight="1">
      <c r="A839" s="238"/>
      <c r="B839" s="238"/>
      <c r="C839" s="238"/>
      <c r="D839" s="238"/>
      <c r="E839" s="238"/>
      <c r="F839" s="238"/>
      <c r="G839" s="238"/>
      <c r="H839" s="238"/>
      <c r="I839" s="238"/>
      <c r="J839" s="238"/>
      <c r="K839" s="308"/>
      <c r="L839" s="238"/>
      <c r="M839" s="238"/>
      <c r="N839" s="238"/>
      <c r="O839" s="238"/>
      <c r="P839" s="238"/>
      <c r="Q839" s="238"/>
      <c r="R839" s="238"/>
      <c r="S839" s="238"/>
      <c r="T839" s="238"/>
      <c r="U839" s="238"/>
      <c r="V839" s="238"/>
      <c r="W839" s="238"/>
      <c r="X839" s="238"/>
      <c r="Y839" s="238"/>
      <c r="Z839" s="238"/>
      <c r="AA839" s="238"/>
      <c r="AB839" s="238"/>
    </row>
    <row r="840" ht="13.5" customHeight="1">
      <c r="A840" s="238"/>
      <c r="B840" s="238"/>
      <c r="C840" s="238"/>
      <c r="D840" s="238"/>
      <c r="E840" s="238"/>
      <c r="F840" s="238"/>
      <c r="G840" s="238"/>
      <c r="H840" s="238"/>
      <c r="I840" s="238"/>
      <c r="J840" s="238"/>
      <c r="K840" s="308"/>
      <c r="L840" s="238"/>
      <c r="M840" s="238"/>
      <c r="N840" s="238"/>
      <c r="O840" s="238"/>
      <c r="P840" s="238"/>
      <c r="Q840" s="238"/>
      <c r="R840" s="238"/>
      <c r="S840" s="238"/>
      <c r="T840" s="238"/>
      <c r="U840" s="238"/>
      <c r="V840" s="238"/>
      <c r="W840" s="238"/>
      <c r="X840" s="238"/>
      <c r="Y840" s="238"/>
      <c r="Z840" s="238"/>
      <c r="AA840" s="238"/>
      <c r="AB840" s="238"/>
    </row>
    <row r="841" ht="13.5" customHeight="1">
      <c r="A841" s="238"/>
      <c r="B841" s="238"/>
      <c r="C841" s="238"/>
      <c r="D841" s="238"/>
      <c r="E841" s="238"/>
      <c r="F841" s="238"/>
      <c r="G841" s="238"/>
      <c r="H841" s="238"/>
      <c r="I841" s="238"/>
      <c r="J841" s="238"/>
      <c r="K841" s="308"/>
      <c r="L841" s="238"/>
      <c r="M841" s="238"/>
      <c r="N841" s="238"/>
      <c r="O841" s="238"/>
      <c r="P841" s="238"/>
      <c r="Q841" s="238"/>
      <c r="R841" s="238"/>
      <c r="S841" s="238"/>
      <c r="T841" s="238"/>
      <c r="U841" s="238"/>
      <c r="V841" s="238"/>
      <c r="W841" s="238"/>
      <c r="X841" s="238"/>
      <c r="Y841" s="238"/>
      <c r="Z841" s="238"/>
      <c r="AA841" s="238"/>
      <c r="AB841" s="238"/>
    </row>
    <row r="842" ht="13.5" customHeight="1">
      <c r="A842" s="238"/>
      <c r="B842" s="238"/>
      <c r="C842" s="238"/>
      <c r="D842" s="238"/>
      <c r="E842" s="238"/>
      <c r="F842" s="238"/>
      <c r="G842" s="238"/>
      <c r="H842" s="238"/>
      <c r="I842" s="238"/>
      <c r="J842" s="238"/>
      <c r="K842" s="308"/>
      <c r="L842" s="238"/>
      <c r="M842" s="238"/>
      <c r="N842" s="238"/>
      <c r="O842" s="238"/>
      <c r="P842" s="238"/>
      <c r="Q842" s="238"/>
      <c r="R842" s="238"/>
      <c r="S842" s="238"/>
      <c r="T842" s="238"/>
      <c r="U842" s="238"/>
      <c r="V842" s="238"/>
      <c r="W842" s="238"/>
      <c r="X842" s="238"/>
      <c r="Y842" s="238"/>
      <c r="Z842" s="238"/>
      <c r="AA842" s="238"/>
      <c r="AB842" s="238"/>
    </row>
    <row r="843" ht="13.5" customHeight="1">
      <c r="A843" s="238"/>
      <c r="B843" s="238"/>
      <c r="C843" s="238"/>
      <c r="D843" s="238"/>
      <c r="E843" s="238"/>
      <c r="F843" s="238"/>
      <c r="G843" s="238"/>
      <c r="H843" s="238"/>
      <c r="I843" s="238"/>
      <c r="J843" s="238"/>
      <c r="K843" s="308"/>
      <c r="L843" s="238"/>
      <c r="M843" s="238"/>
      <c r="N843" s="238"/>
      <c r="O843" s="238"/>
      <c r="P843" s="238"/>
      <c r="Q843" s="238"/>
      <c r="R843" s="238"/>
      <c r="S843" s="238"/>
      <c r="T843" s="238"/>
      <c r="U843" s="238"/>
      <c r="V843" s="238"/>
      <c r="W843" s="238"/>
      <c r="X843" s="238"/>
      <c r="Y843" s="238"/>
      <c r="Z843" s="238"/>
      <c r="AA843" s="238"/>
      <c r="AB843" s="238"/>
    </row>
    <row r="844" ht="13.5" customHeight="1">
      <c r="A844" s="238"/>
      <c r="B844" s="238"/>
      <c r="C844" s="238"/>
      <c r="D844" s="238"/>
      <c r="E844" s="238"/>
      <c r="F844" s="238"/>
      <c r="G844" s="238"/>
      <c r="H844" s="238"/>
      <c r="I844" s="238"/>
      <c r="J844" s="238"/>
      <c r="K844" s="308"/>
      <c r="L844" s="238"/>
      <c r="M844" s="238"/>
      <c r="N844" s="238"/>
      <c r="O844" s="238"/>
      <c r="P844" s="238"/>
      <c r="Q844" s="238"/>
      <c r="R844" s="238"/>
      <c r="S844" s="238"/>
      <c r="T844" s="238"/>
      <c r="U844" s="238"/>
      <c r="V844" s="238"/>
      <c r="W844" s="238"/>
      <c r="X844" s="238"/>
      <c r="Y844" s="238"/>
      <c r="Z844" s="238"/>
      <c r="AA844" s="238"/>
      <c r="AB844" s="238"/>
    </row>
    <row r="845" ht="13.5" customHeight="1">
      <c r="A845" s="238"/>
      <c r="B845" s="238"/>
      <c r="C845" s="238"/>
      <c r="D845" s="238"/>
      <c r="E845" s="238"/>
      <c r="F845" s="238"/>
      <c r="G845" s="238"/>
      <c r="H845" s="238"/>
      <c r="I845" s="238"/>
      <c r="J845" s="238"/>
      <c r="K845" s="308"/>
      <c r="L845" s="238"/>
      <c r="M845" s="238"/>
      <c r="N845" s="238"/>
      <c r="O845" s="238"/>
      <c r="P845" s="238"/>
      <c r="Q845" s="238"/>
      <c r="R845" s="238"/>
      <c r="S845" s="238"/>
      <c r="T845" s="238"/>
      <c r="U845" s="238"/>
      <c r="V845" s="238"/>
      <c r="W845" s="238"/>
      <c r="X845" s="238"/>
      <c r="Y845" s="238"/>
      <c r="Z845" s="238"/>
      <c r="AA845" s="238"/>
      <c r="AB845" s="238"/>
    </row>
    <row r="846" ht="13.5" customHeight="1">
      <c r="A846" s="238"/>
      <c r="B846" s="238"/>
      <c r="C846" s="238"/>
      <c r="D846" s="238"/>
      <c r="E846" s="238"/>
      <c r="F846" s="238"/>
      <c r="G846" s="238"/>
      <c r="H846" s="238"/>
      <c r="I846" s="238"/>
      <c r="J846" s="238"/>
      <c r="K846" s="308"/>
      <c r="L846" s="238"/>
      <c r="M846" s="238"/>
      <c r="N846" s="238"/>
      <c r="O846" s="238"/>
      <c r="P846" s="238"/>
      <c r="Q846" s="238"/>
      <c r="R846" s="238"/>
      <c r="S846" s="238"/>
      <c r="T846" s="238"/>
      <c r="U846" s="238"/>
      <c r="V846" s="238"/>
      <c r="W846" s="238"/>
      <c r="X846" s="238"/>
      <c r="Y846" s="238"/>
      <c r="Z846" s="238"/>
      <c r="AA846" s="238"/>
      <c r="AB846" s="238"/>
    </row>
    <row r="847" ht="13.5" customHeight="1">
      <c r="A847" s="238"/>
      <c r="B847" s="238"/>
      <c r="C847" s="238"/>
      <c r="D847" s="238"/>
      <c r="E847" s="238"/>
      <c r="F847" s="238"/>
      <c r="G847" s="238"/>
      <c r="H847" s="238"/>
      <c r="I847" s="238"/>
      <c r="J847" s="238"/>
      <c r="K847" s="308"/>
      <c r="L847" s="238"/>
      <c r="M847" s="238"/>
      <c r="N847" s="238"/>
      <c r="O847" s="238"/>
      <c r="P847" s="238"/>
      <c r="Q847" s="238"/>
      <c r="R847" s="238"/>
      <c r="S847" s="238"/>
      <c r="T847" s="238"/>
      <c r="U847" s="238"/>
      <c r="V847" s="238"/>
      <c r="W847" s="238"/>
      <c r="X847" s="238"/>
      <c r="Y847" s="238"/>
      <c r="Z847" s="238"/>
      <c r="AA847" s="238"/>
      <c r="AB847" s="238"/>
    </row>
    <row r="848" ht="13.5" customHeight="1">
      <c r="A848" s="238"/>
      <c r="B848" s="238"/>
      <c r="C848" s="238"/>
      <c r="D848" s="238"/>
      <c r="E848" s="238"/>
      <c r="F848" s="238"/>
      <c r="G848" s="238"/>
      <c r="H848" s="238"/>
      <c r="I848" s="238"/>
      <c r="J848" s="238"/>
      <c r="K848" s="308"/>
      <c r="L848" s="238"/>
      <c r="M848" s="238"/>
      <c r="N848" s="238"/>
      <c r="O848" s="238"/>
      <c r="P848" s="238"/>
      <c r="Q848" s="238"/>
      <c r="R848" s="238"/>
      <c r="S848" s="238"/>
      <c r="T848" s="238"/>
      <c r="U848" s="238"/>
      <c r="V848" s="238"/>
      <c r="W848" s="238"/>
      <c r="X848" s="238"/>
      <c r="Y848" s="238"/>
      <c r="Z848" s="238"/>
      <c r="AA848" s="238"/>
      <c r="AB848" s="238"/>
    </row>
    <row r="849" ht="13.5" customHeight="1">
      <c r="A849" s="238"/>
      <c r="B849" s="238"/>
      <c r="C849" s="238"/>
      <c r="D849" s="238"/>
      <c r="E849" s="238"/>
      <c r="F849" s="238"/>
      <c r="G849" s="238"/>
      <c r="H849" s="238"/>
      <c r="I849" s="238"/>
      <c r="J849" s="238"/>
      <c r="K849" s="308"/>
      <c r="L849" s="238"/>
      <c r="M849" s="238"/>
      <c r="N849" s="238"/>
      <c r="O849" s="238"/>
      <c r="P849" s="238"/>
      <c r="Q849" s="238"/>
      <c r="R849" s="238"/>
      <c r="S849" s="238"/>
      <c r="T849" s="238"/>
      <c r="U849" s="238"/>
      <c r="V849" s="238"/>
      <c r="W849" s="238"/>
      <c r="X849" s="238"/>
      <c r="Y849" s="238"/>
      <c r="Z849" s="238"/>
      <c r="AA849" s="238"/>
      <c r="AB849" s="238"/>
    </row>
    <row r="850" ht="13.5" customHeight="1">
      <c r="A850" s="238"/>
      <c r="B850" s="238"/>
      <c r="C850" s="238"/>
      <c r="D850" s="238"/>
      <c r="E850" s="238"/>
      <c r="F850" s="238"/>
      <c r="G850" s="238"/>
      <c r="H850" s="238"/>
      <c r="I850" s="238"/>
      <c r="J850" s="238"/>
      <c r="K850" s="308"/>
      <c r="L850" s="238"/>
      <c r="M850" s="238"/>
      <c r="N850" s="238"/>
      <c r="O850" s="238"/>
      <c r="P850" s="238"/>
      <c r="Q850" s="238"/>
      <c r="R850" s="238"/>
      <c r="S850" s="238"/>
      <c r="T850" s="238"/>
      <c r="U850" s="238"/>
      <c r="V850" s="238"/>
      <c r="W850" s="238"/>
      <c r="X850" s="238"/>
      <c r="Y850" s="238"/>
      <c r="Z850" s="238"/>
      <c r="AA850" s="238"/>
      <c r="AB850" s="238"/>
    </row>
    <row r="851" ht="13.5" customHeight="1">
      <c r="A851" s="238"/>
      <c r="B851" s="238"/>
      <c r="C851" s="238"/>
      <c r="D851" s="238"/>
      <c r="E851" s="238"/>
      <c r="F851" s="238"/>
      <c r="G851" s="238"/>
      <c r="H851" s="238"/>
      <c r="I851" s="238"/>
      <c r="J851" s="238"/>
      <c r="K851" s="308"/>
      <c r="L851" s="238"/>
      <c r="M851" s="238"/>
      <c r="N851" s="238"/>
      <c r="O851" s="238"/>
      <c r="P851" s="238"/>
      <c r="Q851" s="238"/>
      <c r="R851" s="238"/>
      <c r="S851" s="238"/>
      <c r="T851" s="238"/>
      <c r="U851" s="238"/>
      <c r="V851" s="238"/>
      <c r="W851" s="238"/>
      <c r="X851" s="238"/>
      <c r="Y851" s="238"/>
      <c r="Z851" s="238"/>
      <c r="AA851" s="238"/>
      <c r="AB851" s="238"/>
    </row>
    <row r="852" ht="13.5" customHeight="1">
      <c r="A852" s="238"/>
      <c r="B852" s="238"/>
      <c r="C852" s="238"/>
      <c r="D852" s="238"/>
      <c r="E852" s="238"/>
      <c r="F852" s="238"/>
      <c r="G852" s="238"/>
      <c r="H852" s="238"/>
      <c r="I852" s="238"/>
      <c r="J852" s="238"/>
      <c r="K852" s="308"/>
      <c r="L852" s="238"/>
      <c r="M852" s="238"/>
      <c r="N852" s="238"/>
      <c r="O852" s="238"/>
      <c r="P852" s="238"/>
      <c r="Q852" s="238"/>
      <c r="R852" s="238"/>
      <c r="S852" s="238"/>
      <c r="T852" s="238"/>
      <c r="U852" s="238"/>
      <c r="V852" s="238"/>
      <c r="W852" s="238"/>
      <c r="X852" s="238"/>
      <c r="Y852" s="238"/>
      <c r="Z852" s="238"/>
      <c r="AA852" s="238"/>
      <c r="AB852" s="238"/>
    </row>
    <row r="853" ht="13.5" customHeight="1">
      <c r="A853" s="238"/>
      <c r="B853" s="238"/>
      <c r="C853" s="238"/>
      <c r="D853" s="238"/>
      <c r="E853" s="238"/>
      <c r="F853" s="238"/>
      <c r="G853" s="238"/>
      <c r="H853" s="238"/>
      <c r="I853" s="238"/>
      <c r="J853" s="238"/>
      <c r="K853" s="308"/>
      <c r="L853" s="238"/>
      <c r="M853" s="238"/>
      <c r="N853" s="238"/>
      <c r="O853" s="238"/>
      <c r="P853" s="238"/>
      <c r="Q853" s="238"/>
      <c r="R853" s="238"/>
      <c r="S853" s="238"/>
      <c r="T853" s="238"/>
      <c r="U853" s="238"/>
      <c r="V853" s="238"/>
      <c r="W853" s="238"/>
      <c r="X853" s="238"/>
      <c r="Y853" s="238"/>
      <c r="Z853" s="238"/>
      <c r="AA853" s="238"/>
      <c r="AB853" s="238"/>
    </row>
    <row r="854" ht="13.5" customHeight="1">
      <c r="A854" s="238"/>
      <c r="B854" s="238"/>
      <c r="C854" s="238"/>
      <c r="D854" s="238"/>
      <c r="E854" s="238"/>
      <c r="F854" s="238"/>
      <c r="G854" s="238"/>
      <c r="H854" s="238"/>
      <c r="I854" s="238"/>
      <c r="J854" s="238"/>
      <c r="K854" s="308"/>
      <c r="L854" s="238"/>
      <c r="M854" s="238"/>
      <c r="N854" s="238"/>
      <c r="O854" s="238"/>
      <c r="P854" s="238"/>
      <c r="Q854" s="238"/>
      <c r="R854" s="238"/>
      <c r="S854" s="238"/>
      <c r="T854" s="238"/>
      <c r="U854" s="238"/>
      <c r="V854" s="238"/>
      <c r="W854" s="238"/>
      <c r="X854" s="238"/>
      <c r="Y854" s="238"/>
      <c r="Z854" s="238"/>
      <c r="AA854" s="238"/>
      <c r="AB854" s="238"/>
    </row>
    <row r="855" ht="13.5" customHeight="1">
      <c r="A855" s="238"/>
      <c r="B855" s="238"/>
      <c r="C855" s="238"/>
      <c r="D855" s="238"/>
      <c r="E855" s="238"/>
      <c r="F855" s="238"/>
      <c r="G855" s="238"/>
      <c r="H855" s="238"/>
      <c r="I855" s="238"/>
      <c r="J855" s="238"/>
      <c r="K855" s="308"/>
      <c r="L855" s="238"/>
      <c r="M855" s="238"/>
      <c r="N855" s="238"/>
      <c r="O855" s="238"/>
      <c r="P855" s="238"/>
      <c r="Q855" s="238"/>
      <c r="R855" s="238"/>
      <c r="S855" s="238"/>
      <c r="T855" s="238"/>
      <c r="U855" s="238"/>
      <c r="V855" s="238"/>
      <c r="W855" s="238"/>
      <c r="X855" s="238"/>
      <c r="Y855" s="238"/>
      <c r="Z855" s="238"/>
      <c r="AA855" s="238"/>
      <c r="AB855" s="238"/>
    </row>
    <row r="856" ht="13.5" customHeight="1">
      <c r="A856" s="238"/>
      <c r="B856" s="238"/>
      <c r="C856" s="238"/>
      <c r="D856" s="238"/>
      <c r="E856" s="238"/>
      <c r="F856" s="238"/>
      <c r="G856" s="238"/>
      <c r="H856" s="238"/>
      <c r="I856" s="238"/>
      <c r="J856" s="238"/>
      <c r="K856" s="308"/>
      <c r="L856" s="238"/>
      <c r="M856" s="238"/>
      <c r="N856" s="238"/>
      <c r="O856" s="238"/>
      <c r="P856" s="238"/>
      <c r="Q856" s="238"/>
      <c r="R856" s="238"/>
      <c r="S856" s="238"/>
      <c r="T856" s="238"/>
      <c r="U856" s="238"/>
      <c r="V856" s="238"/>
      <c r="W856" s="238"/>
      <c r="X856" s="238"/>
      <c r="Y856" s="238"/>
      <c r="Z856" s="238"/>
      <c r="AA856" s="238"/>
      <c r="AB856" s="238"/>
    </row>
    <row r="857" ht="13.5" customHeight="1">
      <c r="A857" s="238"/>
      <c r="B857" s="238"/>
      <c r="C857" s="238"/>
      <c r="D857" s="238"/>
      <c r="E857" s="238"/>
      <c r="F857" s="238"/>
      <c r="G857" s="238"/>
      <c r="H857" s="238"/>
      <c r="I857" s="238"/>
      <c r="J857" s="238"/>
      <c r="K857" s="308"/>
      <c r="L857" s="238"/>
      <c r="M857" s="238"/>
      <c r="N857" s="238"/>
      <c r="O857" s="238"/>
      <c r="P857" s="238"/>
      <c r="Q857" s="238"/>
      <c r="R857" s="238"/>
      <c r="S857" s="238"/>
      <c r="T857" s="238"/>
      <c r="U857" s="238"/>
      <c r="V857" s="238"/>
      <c r="W857" s="238"/>
      <c r="X857" s="238"/>
      <c r="Y857" s="238"/>
      <c r="Z857" s="238"/>
      <c r="AA857" s="238"/>
      <c r="AB857" s="238"/>
    </row>
    <row r="858" ht="13.5" customHeight="1">
      <c r="A858" s="238"/>
      <c r="B858" s="238"/>
      <c r="C858" s="238"/>
      <c r="D858" s="238"/>
      <c r="E858" s="238"/>
      <c r="F858" s="238"/>
      <c r="G858" s="238"/>
      <c r="H858" s="238"/>
      <c r="I858" s="238"/>
      <c r="J858" s="238"/>
      <c r="K858" s="308"/>
      <c r="L858" s="238"/>
      <c r="M858" s="238"/>
      <c r="N858" s="238"/>
      <c r="O858" s="238"/>
      <c r="P858" s="238"/>
      <c r="Q858" s="238"/>
      <c r="R858" s="238"/>
      <c r="S858" s="238"/>
      <c r="T858" s="238"/>
      <c r="U858" s="238"/>
      <c r="V858" s="238"/>
      <c r="W858" s="238"/>
      <c r="X858" s="238"/>
      <c r="Y858" s="238"/>
      <c r="Z858" s="238"/>
      <c r="AA858" s="238"/>
      <c r="AB858" s="238"/>
    </row>
    <row r="859" ht="13.5" customHeight="1">
      <c r="A859" s="238"/>
      <c r="B859" s="238"/>
      <c r="C859" s="238"/>
      <c r="D859" s="238"/>
      <c r="E859" s="238"/>
      <c r="F859" s="238"/>
      <c r="G859" s="238"/>
      <c r="H859" s="238"/>
      <c r="I859" s="238"/>
      <c r="J859" s="238"/>
      <c r="K859" s="308"/>
      <c r="L859" s="238"/>
      <c r="M859" s="238"/>
      <c r="N859" s="238"/>
      <c r="O859" s="238"/>
      <c r="P859" s="238"/>
      <c r="Q859" s="238"/>
      <c r="R859" s="238"/>
      <c r="S859" s="238"/>
      <c r="T859" s="238"/>
      <c r="U859" s="238"/>
      <c r="V859" s="238"/>
      <c r="W859" s="238"/>
      <c r="X859" s="238"/>
      <c r="Y859" s="238"/>
      <c r="Z859" s="238"/>
      <c r="AA859" s="238"/>
      <c r="AB859" s="238"/>
    </row>
    <row r="860" ht="13.5" customHeight="1">
      <c r="A860" s="238"/>
      <c r="B860" s="238"/>
      <c r="C860" s="238"/>
      <c r="D860" s="238"/>
      <c r="E860" s="238"/>
      <c r="F860" s="238"/>
      <c r="G860" s="238"/>
      <c r="H860" s="238"/>
      <c r="I860" s="238"/>
      <c r="J860" s="238"/>
      <c r="K860" s="308"/>
      <c r="L860" s="238"/>
      <c r="M860" s="238"/>
      <c r="N860" s="238"/>
      <c r="O860" s="238"/>
      <c r="P860" s="238"/>
      <c r="Q860" s="238"/>
      <c r="R860" s="238"/>
      <c r="S860" s="238"/>
      <c r="T860" s="238"/>
      <c r="U860" s="238"/>
      <c r="V860" s="238"/>
      <c r="W860" s="238"/>
      <c r="X860" s="238"/>
      <c r="Y860" s="238"/>
      <c r="Z860" s="238"/>
      <c r="AA860" s="238"/>
      <c r="AB860" s="238"/>
    </row>
    <row r="861" ht="13.5" customHeight="1">
      <c r="A861" s="238"/>
      <c r="B861" s="238"/>
      <c r="C861" s="238"/>
      <c r="D861" s="238"/>
      <c r="E861" s="238"/>
      <c r="F861" s="238"/>
      <c r="G861" s="238"/>
      <c r="H861" s="238"/>
      <c r="I861" s="238"/>
      <c r="J861" s="238"/>
      <c r="K861" s="308"/>
      <c r="L861" s="238"/>
      <c r="M861" s="238"/>
      <c r="N861" s="238"/>
      <c r="O861" s="238"/>
      <c r="P861" s="238"/>
      <c r="Q861" s="238"/>
      <c r="R861" s="238"/>
      <c r="S861" s="238"/>
      <c r="T861" s="238"/>
      <c r="U861" s="238"/>
      <c r="V861" s="238"/>
      <c r="W861" s="238"/>
      <c r="X861" s="238"/>
      <c r="Y861" s="238"/>
      <c r="Z861" s="238"/>
      <c r="AA861" s="238"/>
      <c r="AB861" s="238"/>
    </row>
    <row r="862" ht="13.5" customHeight="1">
      <c r="A862" s="238"/>
      <c r="B862" s="238"/>
      <c r="C862" s="238"/>
      <c r="D862" s="238"/>
      <c r="E862" s="238"/>
      <c r="F862" s="238"/>
      <c r="G862" s="238"/>
      <c r="H862" s="238"/>
      <c r="I862" s="238"/>
      <c r="J862" s="238"/>
      <c r="K862" s="308"/>
      <c r="L862" s="238"/>
      <c r="M862" s="238"/>
      <c r="N862" s="238"/>
      <c r="O862" s="238"/>
      <c r="P862" s="238"/>
      <c r="Q862" s="238"/>
      <c r="R862" s="238"/>
      <c r="S862" s="238"/>
      <c r="T862" s="238"/>
      <c r="U862" s="238"/>
      <c r="V862" s="238"/>
      <c r="W862" s="238"/>
      <c r="X862" s="238"/>
      <c r="Y862" s="238"/>
      <c r="Z862" s="238"/>
      <c r="AA862" s="238"/>
      <c r="AB862" s="238"/>
    </row>
    <row r="863" ht="13.5" customHeight="1">
      <c r="A863" s="238"/>
      <c r="B863" s="238"/>
      <c r="C863" s="238"/>
      <c r="D863" s="238"/>
      <c r="E863" s="238"/>
      <c r="F863" s="238"/>
      <c r="G863" s="238"/>
      <c r="H863" s="238"/>
      <c r="I863" s="238"/>
      <c r="J863" s="238"/>
      <c r="K863" s="308"/>
      <c r="L863" s="238"/>
      <c r="M863" s="238"/>
      <c r="N863" s="238"/>
      <c r="O863" s="238"/>
      <c r="P863" s="238"/>
      <c r="Q863" s="238"/>
      <c r="R863" s="238"/>
      <c r="S863" s="238"/>
      <c r="T863" s="238"/>
      <c r="U863" s="238"/>
      <c r="V863" s="238"/>
      <c r="W863" s="238"/>
      <c r="X863" s="238"/>
      <c r="Y863" s="238"/>
      <c r="Z863" s="238"/>
      <c r="AA863" s="238"/>
      <c r="AB863" s="238"/>
    </row>
    <row r="864" ht="13.5" customHeight="1">
      <c r="A864" s="238"/>
      <c r="B864" s="238"/>
      <c r="C864" s="238"/>
      <c r="D864" s="238"/>
      <c r="E864" s="238"/>
      <c r="F864" s="238"/>
      <c r="G864" s="238"/>
      <c r="H864" s="238"/>
      <c r="I864" s="238"/>
      <c r="J864" s="238"/>
      <c r="K864" s="308"/>
      <c r="L864" s="238"/>
      <c r="M864" s="238"/>
      <c r="N864" s="238"/>
      <c r="O864" s="238"/>
      <c r="P864" s="238"/>
      <c r="Q864" s="238"/>
      <c r="R864" s="238"/>
      <c r="S864" s="238"/>
      <c r="T864" s="238"/>
      <c r="U864" s="238"/>
      <c r="V864" s="238"/>
      <c r="W864" s="238"/>
      <c r="X864" s="238"/>
      <c r="Y864" s="238"/>
      <c r="Z864" s="238"/>
      <c r="AA864" s="238"/>
      <c r="AB864" s="238"/>
    </row>
    <row r="865" ht="13.5" customHeight="1">
      <c r="A865" s="238"/>
      <c r="B865" s="238"/>
      <c r="C865" s="238"/>
      <c r="D865" s="238"/>
      <c r="E865" s="238"/>
      <c r="F865" s="238"/>
      <c r="G865" s="238"/>
      <c r="H865" s="238"/>
      <c r="I865" s="238"/>
      <c r="J865" s="238"/>
      <c r="K865" s="308"/>
      <c r="L865" s="238"/>
      <c r="M865" s="238"/>
      <c r="N865" s="238"/>
      <c r="O865" s="238"/>
      <c r="P865" s="238"/>
      <c r="Q865" s="238"/>
      <c r="R865" s="238"/>
      <c r="S865" s="238"/>
      <c r="T865" s="238"/>
      <c r="U865" s="238"/>
      <c r="V865" s="238"/>
      <c r="W865" s="238"/>
      <c r="X865" s="238"/>
      <c r="Y865" s="238"/>
      <c r="Z865" s="238"/>
      <c r="AA865" s="238"/>
      <c r="AB865" s="238"/>
    </row>
    <row r="866" ht="13.5" customHeight="1">
      <c r="A866" s="238"/>
      <c r="B866" s="238"/>
      <c r="C866" s="238"/>
      <c r="D866" s="238"/>
      <c r="E866" s="238"/>
      <c r="F866" s="238"/>
      <c r="G866" s="238"/>
      <c r="H866" s="238"/>
      <c r="I866" s="238"/>
      <c r="J866" s="238"/>
      <c r="K866" s="308"/>
      <c r="L866" s="238"/>
      <c r="M866" s="238"/>
      <c r="N866" s="238"/>
      <c r="O866" s="238"/>
      <c r="P866" s="238"/>
      <c r="Q866" s="238"/>
      <c r="R866" s="238"/>
      <c r="S866" s="238"/>
      <c r="T866" s="238"/>
      <c r="U866" s="238"/>
      <c r="V866" s="238"/>
      <c r="W866" s="238"/>
      <c r="X866" s="238"/>
      <c r="Y866" s="238"/>
      <c r="Z866" s="238"/>
      <c r="AA866" s="238"/>
      <c r="AB866" s="238"/>
    </row>
    <row r="867" ht="13.5" customHeight="1">
      <c r="A867" s="238"/>
      <c r="B867" s="238"/>
      <c r="C867" s="238"/>
      <c r="D867" s="238"/>
      <c r="E867" s="238"/>
      <c r="F867" s="238"/>
      <c r="G867" s="238"/>
      <c r="H867" s="238"/>
      <c r="I867" s="238"/>
      <c r="J867" s="238"/>
      <c r="K867" s="308"/>
      <c r="L867" s="238"/>
      <c r="M867" s="238"/>
      <c r="N867" s="238"/>
      <c r="O867" s="238"/>
      <c r="P867" s="238"/>
      <c r="Q867" s="238"/>
      <c r="R867" s="238"/>
      <c r="S867" s="238"/>
      <c r="T867" s="238"/>
      <c r="U867" s="238"/>
      <c r="V867" s="238"/>
      <c r="W867" s="238"/>
      <c r="X867" s="238"/>
      <c r="Y867" s="238"/>
      <c r="Z867" s="238"/>
      <c r="AA867" s="238"/>
      <c r="AB867" s="238"/>
    </row>
    <row r="868" ht="13.5" customHeight="1">
      <c r="A868" s="238"/>
      <c r="B868" s="238"/>
      <c r="C868" s="238"/>
      <c r="D868" s="238"/>
      <c r="E868" s="238"/>
      <c r="F868" s="238"/>
      <c r="G868" s="238"/>
      <c r="H868" s="238"/>
      <c r="I868" s="238"/>
      <c r="J868" s="238"/>
      <c r="K868" s="308"/>
      <c r="L868" s="238"/>
      <c r="M868" s="238"/>
      <c r="N868" s="238"/>
      <c r="O868" s="238"/>
      <c r="P868" s="238"/>
      <c r="Q868" s="238"/>
      <c r="R868" s="238"/>
      <c r="S868" s="238"/>
      <c r="T868" s="238"/>
      <c r="U868" s="238"/>
      <c r="V868" s="238"/>
      <c r="W868" s="238"/>
      <c r="X868" s="238"/>
      <c r="Y868" s="238"/>
      <c r="Z868" s="238"/>
      <c r="AA868" s="238"/>
      <c r="AB868" s="238"/>
    </row>
    <row r="869" ht="13.5" customHeight="1">
      <c r="A869" s="238"/>
      <c r="B869" s="238"/>
      <c r="C869" s="238"/>
      <c r="D869" s="238"/>
      <c r="E869" s="238"/>
      <c r="F869" s="238"/>
      <c r="G869" s="238"/>
      <c r="H869" s="238"/>
      <c r="I869" s="238"/>
      <c r="J869" s="238"/>
      <c r="K869" s="308"/>
      <c r="L869" s="238"/>
      <c r="M869" s="238"/>
      <c r="N869" s="238"/>
      <c r="O869" s="238"/>
      <c r="P869" s="238"/>
      <c r="Q869" s="238"/>
      <c r="R869" s="238"/>
      <c r="S869" s="238"/>
      <c r="T869" s="238"/>
      <c r="U869" s="238"/>
      <c r="V869" s="238"/>
      <c r="W869" s="238"/>
      <c r="X869" s="238"/>
      <c r="Y869" s="238"/>
      <c r="Z869" s="238"/>
      <c r="AA869" s="238"/>
      <c r="AB869" s="238"/>
    </row>
    <row r="870" ht="13.5" customHeight="1">
      <c r="A870" s="238"/>
      <c r="B870" s="238"/>
      <c r="C870" s="238"/>
      <c r="D870" s="238"/>
      <c r="E870" s="238"/>
      <c r="F870" s="238"/>
      <c r="G870" s="238"/>
      <c r="H870" s="238"/>
      <c r="I870" s="238"/>
      <c r="J870" s="238"/>
      <c r="K870" s="308"/>
      <c r="L870" s="238"/>
      <c r="M870" s="238"/>
      <c r="N870" s="238"/>
      <c r="O870" s="238"/>
      <c r="P870" s="238"/>
      <c r="Q870" s="238"/>
      <c r="R870" s="238"/>
      <c r="S870" s="238"/>
      <c r="T870" s="238"/>
      <c r="U870" s="238"/>
      <c r="V870" s="238"/>
      <c r="W870" s="238"/>
      <c r="X870" s="238"/>
      <c r="Y870" s="238"/>
      <c r="Z870" s="238"/>
      <c r="AA870" s="238"/>
      <c r="AB870" s="238"/>
    </row>
    <row r="871" ht="13.5" customHeight="1">
      <c r="A871" s="238"/>
      <c r="B871" s="238"/>
      <c r="C871" s="238"/>
      <c r="D871" s="238"/>
      <c r="E871" s="238"/>
      <c r="F871" s="238"/>
      <c r="G871" s="238"/>
      <c r="H871" s="238"/>
      <c r="I871" s="238"/>
      <c r="J871" s="238"/>
      <c r="K871" s="308"/>
      <c r="L871" s="238"/>
      <c r="M871" s="238"/>
      <c r="N871" s="238"/>
      <c r="O871" s="238"/>
      <c r="P871" s="238"/>
      <c r="Q871" s="238"/>
      <c r="R871" s="238"/>
      <c r="S871" s="238"/>
      <c r="T871" s="238"/>
      <c r="U871" s="238"/>
      <c r="V871" s="238"/>
      <c r="W871" s="238"/>
      <c r="X871" s="238"/>
      <c r="Y871" s="238"/>
      <c r="Z871" s="238"/>
      <c r="AA871" s="238"/>
      <c r="AB871" s="238"/>
    </row>
    <row r="872" ht="13.5" customHeight="1">
      <c r="A872" s="238"/>
      <c r="B872" s="238"/>
      <c r="C872" s="238"/>
      <c r="D872" s="238"/>
      <c r="E872" s="238"/>
      <c r="F872" s="238"/>
      <c r="G872" s="238"/>
      <c r="H872" s="238"/>
      <c r="I872" s="238"/>
      <c r="J872" s="238"/>
      <c r="K872" s="308"/>
      <c r="L872" s="238"/>
      <c r="M872" s="238"/>
      <c r="N872" s="238"/>
      <c r="O872" s="238"/>
      <c r="P872" s="238"/>
      <c r="Q872" s="238"/>
      <c r="R872" s="238"/>
      <c r="S872" s="238"/>
      <c r="T872" s="238"/>
      <c r="U872" s="238"/>
      <c r="V872" s="238"/>
      <c r="W872" s="238"/>
      <c r="X872" s="238"/>
      <c r="Y872" s="238"/>
      <c r="Z872" s="238"/>
      <c r="AA872" s="238"/>
      <c r="AB872" s="238"/>
    </row>
    <row r="873" ht="13.5" customHeight="1">
      <c r="A873" s="238"/>
      <c r="B873" s="238"/>
      <c r="C873" s="238"/>
      <c r="D873" s="238"/>
      <c r="E873" s="238"/>
      <c r="F873" s="238"/>
      <c r="G873" s="238"/>
      <c r="H873" s="238"/>
      <c r="I873" s="238"/>
      <c r="J873" s="238"/>
      <c r="K873" s="308"/>
      <c r="L873" s="238"/>
      <c r="M873" s="238"/>
      <c r="N873" s="238"/>
      <c r="O873" s="238"/>
      <c r="P873" s="238"/>
      <c r="Q873" s="238"/>
      <c r="R873" s="238"/>
      <c r="S873" s="238"/>
      <c r="T873" s="238"/>
      <c r="U873" s="238"/>
      <c r="V873" s="238"/>
      <c r="W873" s="238"/>
      <c r="X873" s="238"/>
      <c r="Y873" s="238"/>
      <c r="Z873" s="238"/>
      <c r="AA873" s="238"/>
      <c r="AB873" s="238"/>
    </row>
    <row r="874" ht="13.5" customHeight="1">
      <c r="A874" s="238"/>
      <c r="B874" s="238"/>
      <c r="C874" s="238"/>
      <c r="D874" s="238"/>
      <c r="E874" s="238"/>
      <c r="F874" s="238"/>
      <c r="G874" s="238"/>
      <c r="H874" s="238"/>
      <c r="I874" s="238"/>
      <c r="J874" s="238"/>
      <c r="K874" s="308"/>
      <c r="L874" s="238"/>
      <c r="M874" s="238"/>
      <c r="N874" s="238"/>
      <c r="O874" s="238"/>
      <c r="P874" s="238"/>
      <c r="Q874" s="238"/>
      <c r="R874" s="238"/>
      <c r="S874" s="238"/>
      <c r="T874" s="238"/>
      <c r="U874" s="238"/>
      <c r="V874" s="238"/>
      <c r="W874" s="238"/>
      <c r="X874" s="238"/>
      <c r="Y874" s="238"/>
      <c r="Z874" s="238"/>
      <c r="AA874" s="238"/>
      <c r="AB874" s="238"/>
    </row>
    <row r="875" ht="13.5" customHeight="1">
      <c r="A875" s="238"/>
      <c r="B875" s="238"/>
      <c r="C875" s="238"/>
      <c r="D875" s="238"/>
      <c r="E875" s="238"/>
      <c r="F875" s="238"/>
      <c r="G875" s="238"/>
      <c r="H875" s="238"/>
      <c r="I875" s="238"/>
      <c r="J875" s="238"/>
      <c r="K875" s="308"/>
      <c r="L875" s="238"/>
      <c r="M875" s="238"/>
      <c r="N875" s="238"/>
      <c r="O875" s="238"/>
      <c r="P875" s="238"/>
      <c r="Q875" s="238"/>
      <c r="R875" s="238"/>
      <c r="S875" s="238"/>
      <c r="T875" s="238"/>
      <c r="U875" s="238"/>
      <c r="V875" s="238"/>
      <c r="W875" s="238"/>
      <c r="X875" s="238"/>
      <c r="Y875" s="238"/>
      <c r="Z875" s="238"/>
      <c r="AA875" s="238"/>
      <c r="AB875" s="238"/>
    </row>
    <row r="876" ht="13.5" customHeight="1">
      <c r="A876" s="238"/>
      <c r="B876" s="238"/>
      <c r="C876" s="238"/>
      <c r="D876" s="238"/>
      <c r="E876" s="238"/>
      <c r="F876" s="238"/>
      <c r="G876" s="238"/>
      <c r="H876" s="238"/>
      <c r="I876" s="238"/>
      <c r="J876" s="238"/>
      <c r="K876" s="308"/>
      <c r="L876" s="238"/>
      <c r="M876" s="238"/>
      <c r="N876" s="238"/>
      <c r="O876" s="238"/>
      <c r="P876" s="238"/>
      <c r="Q876" s="238"/>
      <c r="R876" s="238"/>
      <c r="S876" s="238"/>
      <c r="T876" s="238"/>
      <c r="U876" s="238"/>
      <c r="V876" s="238"/>
      <c r="W876" s="238"/>
      <c r="X876" s="238"/>
      <c r="Y876" s="238"/>
      <c r="Z876" s="238"/>
      <c r="AA876" s="238"/>
      <c r="AB876" s="238"/>
    </row>
    <row r="877" ht="13.5" customHeight="1">
      <c r="A877" s="238"/>
      <c r="B877" s="238"/>
      <c r="C877" s="238"/>
      <c r="D877" s="238"/>
      <c r="E877" s="238"/>
      <c r="F877" s="238"/>
      <c r="G877" s="238"/>
      <c r="H877" s="238"/>
      <c r="I877" s="238"/>
      <c r="J877" s="238"/>
      <c r="K877" s="308"/>
      <c r="L877" s="238"/>
      <c r="M877" s="238"/>
      <c r="N877" s="238"/>
      <c r="O877" s="238"/>
      <c r="P877" s="238"/>
      <c r="Q877" s="238"/>
      <c r="R877" s="238"/>
      <c r="S877" s="238"/>
      <c r="T877" s="238"/>
      <c r="U877" s="238"/>
      <c r="V877" s="238"/>
      <c r="W877" s="238"/>
      <c r="X877" s="238"/>
      <c r="Y877" s="238"/>
      <c r="Z877" s="238"/>
      <c r="AA877" s="238"/>
      <c r="AB877" s="238"/>
    </row>
    <row r="878" ht="13.5" customHeight="1">
      <c r="A878" s="238"/>
      <c r="B878" s="238"/>
      <c r="C878" s="238"/>
      <c r="D878" s="238"/>
      <c r="E878" s="238"/>
      <c r="F878" s="238"/>
      <c r="G878" s="238"/>
      <c r="H878" s="238"/>
      <c r="I878" s="238"/>
      <c r="J878" s="238"/>
      <c r="K878" s="308"/>
      <c r="L878" s="238"/>
      <c r="M878" s="238"/>
      <c r="N878" s="238"/>
      <c r="O878" s="238"/>
      <c r="P878" s="238"/>
      <c r="Q878" s="238"/>
      <c r="R878" s="238"/>
      <c r="S878" s="238"/>
      <c r="T878" s="238"/>
      <c r="U878" s="238"/>
      <c r="V878" s="238"/>
      <c r="W878" s="238"/>
      <c r="X878" s="238"/>
      <c r="Y878" s="238"/>
      <c r="Z878" s="238"/>
      <c r="AA878" s="238"/>
      <c r="AB878" s="238"/>
    </row>
    <row r="879" ht="13.5" customHeight="1">
      <c r="A879" s="238"/>
      <c r="B879" s="238"/>
      <c r="C879" s="238"/>
      <c r="D879" s="238"/>
      <c r="E879" s="238"/>
      <c r="F879" s="238"/>
      <c r="G879" s="238"/>
      <c r="H879" s="238"/>
      <c r="I879" s="238"/>
      <c r="J879" s="238"/>
      <c r="K879" s="308"/>
      <c r="L879" s="238"/>
      <c r="M879" s="238"/>
      <c r="N879" s="238"/>
      <c r="O879" s="238"/>
      <c r="P879" s="238"/>
      <c r="Q879" s="238"/>
      <c r="R879" s="238"/>
      <c r="S879" s="238"/>
      <c r="T879" s="238"/>
      <c r="U879" s="238"/>
      <c r="V879" s="238"/>
      <c r="W879" s="238"/>
      <c r="X879" s="238"/>
      <c r="Y879" s="238"/>
      <c r="Z879" s="238"/>
      <c r="AA879" s="238"/>
      <c r="AB879" s="238"/>
    </row>
    <row r="880" ht="13.5" customHeight="1">
      <c r="A880" s="238"/>
      <c r="B880" s="238"/>
      <c r="C880" s="238"/>
      <c r="D880" s="238"/>
      <c r="E880" s="238"/>
      <c r="F880" s="238"/>
      <c r="G880" s="238"/>
      <c r="H880" s="238"/>
      <c r="I880" s="238"/>
      <c r="J880" s="238"/>
      <c r="K880" s="308"/>
      <c r="L880" s="238"/>
      <c r="M880" s="238"/>
      <c r="N880" s="238"/>
      <c r="O880" s="238"/>
      <c r="P880" s="238"/>
      <c r="Q880" s="238"/>
      <c r="R880" s="238"/>
      <c r="S880" s="238"/>
      <c r="T880" s="238"/>
      <c r="U880" s="238"/>
      <c r="V880" s="238"/>
      <c r="W880" s="238"/>
      <c r="X880" s="238"/>
      <c r="Y880" s="238"/>
      <c r="Z880" s="238"/>
      <c r="AA880" s="238"/>
      <c r="AB880" s="238"/>
    </row>
    <row r="881" ht="13.5" customHeight="1">
      <c r="A881" s="238"/>
      <c r="B881" s="238"/>
      <c r="C881" s="238"/>
      <c r="D881" s="238"/>
      <c r="E881" s="238"/>
      <c r="F881" s="238"/>
      <c r="G881" s="238"/>
      <c r="H881" s="238"/>
      <c r="I881" s="238"/>
      <c r="J881" s="238"/>
      <c r="K881" s="308"/>
      <c r="L881" s="238"/>
      <c r="M881" s="238"/>
      <c r="N881" s="238"/>
      <c r="O881" s="238"/>
      <c r="P881" s="238"/>
      <c r="Q881" s="238"/>
      <c r="R881" s="238"/>
      <c r="S881" s="238"/>
      <c r="T881" s="238"/>
      <c r="U881" s="238"/>
      <c r="V881" s="238"/>
      <c r="W881" s="238"/>
      <c r="X881" s="238"/>
      <c r="Y881" s="238"/>
      <c r="Z881" s="238"/>
      <c r="AA881" s="238"/>
      <c r="AB881" s="238"/>
    </row>
    <row r="882" ht="13.5" customHeight="1">
      <c r="A882" s="238"/>
      <c r="B882" s="238"/>
      <c r="C882" s="238"/>
      <c r="D882" s="238"/>
      <c r="E882" s="238"/>
      <c r="F882" s="238"/>
      <c r="G882" s="238"/>
      <c r="H882" s="238"/>
      <c r="I882" s="238"/>
      <c r="J882" s="238"/>
      <c r="K882" s="308"/>
      <c r="L882" s="238"/>
      <c r="M882" s="238"/>
      <c r="N882" s="238"/>
      <c r="O882" s="238"/>
      <c r="P882" s="238"/>
      <c r="Q882" s="238"/>
      <c r="R882" s="238"/>
      <c r="S882" s="238"/>
      <c r="T882" s="238"/>
      <c r="U882" s="238"/>
      <c r="V882" s="238"/>
      <c r="W882" s="238"/>
      <c r="X882" s="238"/>
      <c r="Y882" s="238"/>
      <c r="Z882" s="238"/>
      <c r="AA882" s="238"/>
      <c r="AB882" s="238"/>
    </row>
    <row r="883" ht="13.5" customHeight="1">
      <c r="A883" s="238"/>
      <c r="B883" s="238"/>
      <c r="C883" s="238"/>
      <c r="D883" s="238"/>
      <c r="E883" s="238"/>
      <c r="F883" s="238"/>
      <c r="G883" s="238"/>
      <c r="H883" s="238"/>
      <c r="I883" s="238"/>
      <c r="J883" s="238"/>
      <c r="K883" s="308"/>
      <c r="L883" s="238"/>
      <c r="M883" s="238"/>
      <c r="N883" s="238"/>
      <c r="O883" s="238"/>
      <c r="P883" s="238"/>
      <c r="Q883" s="238"/>
      <c r="R883" s="238"/>
      <c r="S883" s="238"/>
      <c r="T883" s="238"/>
      <c r="U883" s="238"/>
      <c r="V883" s="238"/>
      <c r="W883" s="238"/>
      <c r="X883" s="238"/>
      <c r="Y883" s="238"/>
      <c r="Z883" s="238"/>
      <c r="AA883" s="238"/>
      <c r="AB883" s="238"/>
    </row>
    <row r="884" ht="13.5" customHeight="1">
      <c r="A884" s="238"/>
      <c r="B884" s="238"/>
      <c r="C884" s="238"/>
      <c r="D884" s="238"/>
      <c r="E884" s="238"/>
      <c r="F884" s="238"/>
      <c r="G884" s="238"/>
      <c r="H884" s="238"/>
      <c r="I884" s="238"/>
      <c r="J884" s="238"/>
      <c r="K884" s="308"/>
      <c r="L884" s="238"/>
      <c r="M884" s="238"/>
      <c r="N884" s="238"/>
      <c r="O884" s="238"/>
      <c r="P884" s="238"/>
      <c r="Q884" s="238"/>
      <c r="R884" s="238"/>
      <c r="S884" s="238"/>
      <c r="T884" s="238"/>
      <c r="U884" s="238"/>
      <c r="V884" s="238"/>
      <c r="W884" s="238"/>
      <c r="X884" s="238"/>
      <c r="Y884" s="238"/>
      <c r="Z884" s="238"/>
      <c r="AA884" s="238"/>
      <c r="AB884" s="238"/>
    </row>
    <row r="885" ht="13.5" customHeight="1">
      <c r="A885" s="238"/>
      <c r="B885" s="238"/>
      <c r="C885" s="238"/>
      <c r="D885" s="238"/>
      <c r="E885" s="238"/>
      <c r="F885" s="238"/>
      <c r="G885" s="238"/>
      <c r="H885" s="238"/>
      <c r="I885" s="238"/>
      <c r="J885" s="238"/>
      <c r="K885" s="308"/>
      <c r="L885" s="238"/>
      <c r="M885" s="238"/>
      <c r="N885" s="238"/>
      <c r="O885" s="238"/>
      <c r="P885" s="238"/>
      <c r="Q885" s="238"/>
      <c r="R885" s="238"/>
      <c r="S885" s="238"/>
      <c r="T885" s="238"/>
      <c r="U885" s="238"/>
      <c r="V885" s="238"/>
      <c r="W885" s="238"/>
      <c r="X885" s="238"/>
      <c r="Y885" s="238"/>
      <c r="Z885" s="238"/>
      <c r="AA885" s="238"/>
      <c r="AB885" s="238"/>
    </row>
    <row r="886" ht="13.5" customHeight="1">
      <c r="A886" s="238"/>
      <c r="B886" s="238"/>
      <c r="C886" s="238"/>
      <c r="D886" s="238"/>
      <c r="E886" s="238"/>
      <c r="F886" s="238"/>
      <c r="G886" s="238"/>
      <c r="H886" s="238"/>
      <c r="I886" s="238"/>
      <c r="J886" s="238"/>
      <c r="K886" s="308"/>
      <c r="L886" s="238"/>
      <c r="M886" s="238"/>
      <c r="N886" s="238"/>
      <c r="O886" s="238"/>
      <c r="P886" s="238"/>
      <c r="Q886" s="238"/>
      <c r="R886" s="238"/>
      <c r="S886" s="238"/>
      <c r="T886" s="238"/>
      <c r="U886" s="238"/>
      <c r="V886" s="238"/>
      <c r="W886" s="238"/>
      <c r="X886" s="238"/>
      <c r="Y886" s="238"/>
      <c r="Z886" s="238"/>
      <c r="AA886" s="238"/>
      <c r="AB886" s="238"/>
    </row>
    <row r="887" ht="13.5" customHeight="1">
      <c r="A887" s="238"/>
      <c r="B887" s="238"/>
      <c r="C887" s="238"/>
      <c r="D887" s="238"/>
      <c r="E887" s="238"/>
      <c r="F887" s="238"/>
      <c r="G887" s="238"/>
      <c r="H887" s="238"/>
      <c r="I887" s="238"/>
      <c r="J887" s="238"/>
      <c r="K887" s="308"/>
      <c r="L887" s="238"/>
      <c r="M887" s="238"/>
      <c r="N887" s="238"/>
      <c r="O887" s="238"/>
      <c r="P887" s="238"/>
      <c r="Q887" s="238"/>
      <c r="R887" s="238"/>
      <c r="S887" s="238"/>
      <c r="T887" s="238"/>
      <c r="U887" s="238"/>
      <c r="V887" s="238"/>
      <c r="W887" s="238"/>
      <c r="X887" s="238"/>
      <c r="Y887" s="238"/>
      <c r="Z887" s="238"/>
      <c r="AA887" s="238"/>
      <c r="AB887" s="238"/>
    </row>
    <row r="888" ht="13.5" customHeight="1">
      <c r="A888" s="238"/>
      <c r="B888" s="238"/>
      <c r="C888" s="238"/>
      <c r="D888" s="238"/>
      <c r="E888" s="238"/>
      <c r="F888" s="238"/>
      <c r="G888" s="238"/>
      <c r="H888" s="238"/>
      <c r="I888" s="238"/>
      <c r="J888" s="238"/>
      <c r="K888" s="308"/>
      <c r="L888" s="238"/>
      <c r="M888" s="238"/>
      <c r="N888" s="238"/>
      <c r="O888" s="238"/>
      <c r="P888" s="238"/>
      <c r="Q888" s="238"/>
      <c r="R888" s="238"/>
      <c r="S888" s="238"/>
      <c r="T888" s="238"/>
      <c r="U888" s="238"/>
      <c r="V888" s="238"/>
      <c r="W888" s="238"/>
      <c r="X888" s="238"/>
      <c r="Y888" s="238"/>
      <c r="Z888" s="238"/>
      <c r="AA888" s="238"/>
      <c r="AB888" s="238"/>
    </row>
    <row r="889" ht="13.5" customHeight="1">
      <c r="A889" s="238"/>
      <c r="B889" s="238"/>
      <c r="C889" s="238"/>
      <c r="D889" s="238"/>
      <c r="E889" s="238"/>
      <c r="F889" s="238"/>
      <c r="G889" s="238"/>
      <c r="H889" s="238"/>
      <c r="I889" s="238"/>
      <c r="J889" s="238"/>
      <c r="K889" s="308"/>
      <c r="L889" s="238"/>
      <c r="M889" s="238"/>
      <c r="N889" s="238"/>
      <c r="O889" s="238"/>
      <c r="P889" s="238"/>
      <c r="Q889" s="238"/>
      <c r="R889" s="238"/>
      <c r="S889" s="238"/>
      <c r="T889" s="238"/>
      <c r="U889" s="238"/>
      <c r="V889" s="238"/>
      <c r="W889" s="238"/>
      <c r="X889" s="238"/>
      <c r="Y889" s="238"/>
      <c r="Z889" s="238"/>
      <c r="AA889" s="238"/>
      <c r="AB889" s="238"/>
    </row>
    <row r="890" ht="13.5" customHeight="1">
      <c r="A890" s="238"/>
      <c r="B890" s="238"/>
      <c r="C890" s="238"/>
      <c r="D890" s="238"/>
      <c r="E890" s="238"/>
      <c r="F890" s="238"/>
      <c r="G890" s="238"/>
      <c r="H890" s="238"/>
      <c r="I890" s="238"/>
      <c r="J890" s="238"/>
      <c r="K890" s="308"/>
      <c r="L890" s="238"/>
      <c r="M890" s="238"/>
      <c r="N890" s="238"/>
      <c r="O890" s="238"/>
      <c r="P890" s="238"/>
      <c r="Q890" s="238"/>
      <c r="R890" s="238"/>
      <c r="S890" s="238"/>
      <c r="T890" s="238"/>
      <c r="U890" s="238"/>
      <c r="V890" s="238"/>
      <c r="W890" s="238"/>
      <c r="X890" s="238"/>
      <c r="Y890" s="238"/>
      <c r="Z890" s="238"/>
      <c r="AA890" s="238"/>
      <c r="AB890" s="238"/>
    </row>
    <row r="891" ht="13.5" customHeight="1">
      <c r="A891" s="238"/>
      <c r="B891" s="238"/>
      <c r="C891" s="238"/>
      <c r="D891" s="238"/>
      <c r="E891" s="238"/>
      <c r="F891" s="238"/>
      <c r="G891" s="238"/>
      <c r="H891" s="238"/>
      <c r="I891" s="238"/>
      <c r="J891" s="238"/>
      <c r="K891" s="308"/>
      <c r="L891" s="238"/>
      <c r="M891" s="238"/>
      <c r="N891" s="238"/>
      <c r="O891" s="238"/>
      <c r="P891" s="238"/>
      <c r="Q891" s="238"/>
      <c r="R891" s="238"/>
      <c r="S891" s="238"/>
      <c r="T891" s="238"/>
      <c r="U891" s="238"/>
      <c r="V891" s="238"/>
      <c r="W891" s="238"/>
      <c r="X891" s="238"/>
      <c r="Y891" s="238"/>
      <c r="Z891" s="238"/>
      <c r="AA891" s="238"/>
      <c r="AB891" s="238"/>
    </row>
    <row r="892" ht="13.5" customHeight="1">
      <c r="A892" s="238"/>
      <c r="B892" s="238"/>
      <c r="C892" s="238"/>
      <c r="D892" s="238"/>
      <c r="E892" s="238"/>
      <c r="F892" s="238"/>
      <c r="G892" s="238"/>
      <c r="H892" s="238"/>
      <c r="I892" s="238"/>
      <c r="J892" s="238"/>
      <c r="K892" s="308"/>
      <c r="L892" s="238"/>
      <c r="M892" s="238"/>
      <c r="N892" s="238"/>
      <c r="O892" s="238"/>
      <c r="P892" s="238"/>
      <c r="Q892" s="238"/>
      <c r="R892" s="238"/>
      <c r="S892" s="238"/>
      <c r="T892" s="238"/>
      <c r="U892" s="238"/>
      <c r="V892" s="238"/>
      <c r="W892" s="238"/>
      <c r="X892" s="238"/>
      <c r="Y892" s="238"/>
      <c r="Z892" s="238"/>
      <c r="AA892" s="238"/>
      <c r="AB892" s="238"/>
    </row>
    <row r="893" ht="13.5" customHeight="1">
      <c r="A893" s="238"/>
      <c r="B893" s="238"/>
      <c r="C893" s="238"/>
      <c r="D893" s="238"/>
      <c r="E893" s="238"/>
      <c r="F893" s="238"/>
      <c r="G893" s="238"/>
      <c r="H893" s="238"/>
      <c r="I893" s="238"/>
      <c r="J893" s="238"/>
      <c r="K893" s="308"/>
      <c r="L893" s="238"/>
      <c r="M893" s="238"/>
      <c r="N893" s="238"/>
      <c r="O893" s="238"/>
      <c r="P893" s="238"/>
      <c r="Q893" s="238"/>
      <c r="R893" s="238"/>
      <c r="S893" s="238"/>
      <c r="T893" s="238"/>
      <c r="U893" s="238"/>
      <c r="V893" s="238"/>
      <c r="W893" s="238"/>
      <c r="X893" s="238"/>
      <c r="Y893" s="238"/>
      <c r="Z893" s="238"/>
      <c r="AA893" s="238"/>
      <c r="AB893" s="238"/>
    </row>
    <row r="894" ht="13.5" customHeight="1">
      <c r="A894" s="238"/>
      <c r="B894" s="238"/>
      <c r="C894" s="238"/>
      <c r="D894" s="238"/>
      <c r="E894" s="238"/>
      <c r="F894" s="238"/>
      <c r="G894" s="238"/>
      <c r="H894" s="238"/>
      <c r="I894" s="238"/>
      <c r="J894" s="238"/>
      <c r="K894" s="308"/>
      <c r="L894" s="238"/>
      <c r="M894" s="238"/>
      <c r="N894" s="238"/>
      <c r="O894" s="238"/>
      <c r="P894" s="238"/>
      <c r="Q894" s="238"/>
      <c r="R894" s="238"/>
      <c r="S894" s="238"/>
      <c r="T894" s="238"/>
      <c r="U894" s="238"/>
      <c r="V894" s="238"/>
      <c r="W894" s="238"/>
      <c r="X894" s="238"/>
      <c r="Y894" s="238"/>
      <c r="Z894" s="238"/>
      <c r="AA894" s="238"/>
      <c r="AB894" s="238"/>
    </row>
    <row r="895" ht="13.5" customHeight="1">
      <c r="A895" s="238"/>
      <c r="B895" s="238"/>
      <c r="C895" s="238"/>
      <c r="D895" s="238"/>
      <c r="E895" s="238"/>
      <c r="F895" s="238"/>
      <c r="G895" s="238"/>
      <c r="H895" s="238"/>
      <c r="I895" s="238"/>
      <c r="J895" s="238"/>
      <c r="K895" s="308"/>
      <c r="L895" s="238"/>
      <c r="M895" s="238"/>
      <c r="N895" s="238"/>
      <c r="O895" s="238"/>
      <c r="P895" s="238"/>
      <c r="Q895" s="238"/>
      <c r="R895" s="238"/>
      <c r="S895" s="238"/>
      <c r="T895" s="238"/>
      <c r="U895" s="238"/>
      <c r="V895" s="238"/>
      <c r="W895" s="238"/>
      <c r="X895" s="238"/>
      <c r="Y895" s="238"/>
      <c r="Z895" s="238"/>
      <c r="AA895" s="238"/>
      <c r="AB895" s="238"/>
    </row>
    <row r="896" ht="13.5" customHeight="1">
      <c r="A896" s="238"/>
      <c r="B896" s="238"/>
      <c r="C896" s="238"/>
      <c r="D896" s="238"/>
      <c r="E896" s="238"/>
      <c r="F896" s="238"/>
      <c r="G896" s="238"/>
      <c r="H896" s="238"/>
      <c r="I896" s="238"/>
      <c r="J896" s="238"/>
      <c r="K896" s="308"/>
      <c r="L896" s="238"/>
      <c r="M896" s="238"/>
      <c r="N896" s="238"/>
      <c r="O896" s="238"/>
      <c r="P896" s="238"/>
      <c r="Q896" s="238"/>
      <c r="R896" s="238"/>
      <c r="S896" s="238"/>
      <c r="T896" s="238"/>
      <c r="U896" s="238"/>
      <c r="V896" s="238"/>
      <c r="W896" s="238"/>
      <c r="X896" s="238"/>
      <c r="Y896" s="238"/>
      <c r="Z896" s="238"/>
      <c r="AA896" s="238"/>
      <c r="AB896" s="238"/>
    </row>
    <row r="897" ht="13.5" customHeight="1">
      <c r="A897" s="238"/>
      <c r="B897" s="238"/>
      <c r="C897" s="238"/>
      <c r="D897" s="238"/>
      <c r="E897" s="238"/>
      <c r="F897" s="238"/>
      <c r="G897" s="238"/>
      <c r="H897" s="238"/>
      <c r="I897" s="238"/>
      <c r="J897" s="238"/>
      <c r="K897" s="308"/>
      <c r="L897" s="238"/>
      <c r="M897" s="238"/>
      <c r="N897" s="238"/>
      <c r="O897" s="238"/>
      <c r="P897" s="238"/>
      <c r="Q897" s="238"/>
      <c r="R897" s="238"/>
      <c r="S897" s="238"/>
      <c r="T897" s="238"/>
      <c r="U897" s="238"/>
      <c r="V897" s="238"/>
      <c r="W897" s="238"/>
      <c r="X897" s="238"/>
      <c r="Y897" s="238"/>
      <c r="Z897" s="238"/>
      <c r="AA897" s="238"/>
      <c r="AB897" s="238"/>
    </row>
    <row r="898" ht="13.5" customHeight="1">
      <c r="A898" s="238"/>
      <c r="B898" s="238"/>
      <c r="C898" s="238"/>
      <c r="D898" s="238"/>
      <c r="E898" s="238"/>
      <c r="F898" s="238"/>
      <c r="G898" s="238"/>
      <c r="H898" s="238"/>
      <c r="I898" s="238"/>
      <c r="J898" s="238"/>
      <c r="K898" s="308"/>
      <c r="L898" s="238"/>
      <c r="M898" s="238"/>
      <c r="N898" s="238"/>
      <c r="O898" s="238"/>
      <c r="P898" s="238"/>
      <c r="Q898" s="238"/>
      <c r="R898" s="238"/>
      <c r="S898" s="238"/>
      <c r="T898" s="238"/>
      <c r="U898" s="238"/>
      <c r="V898" s="238"/>
      <c r="W898" s="238"/>
      <c r="X898" s="238"/>
      <c r="Y898" s="238"/>
      <c r="Z898" s="238"/>
      <c r="AA898" s="238"/>
      <c r="AB898" s="238"/>
    </row>
    <row r="899" ht="13.5" customHeight="1">
      <c r="A899" s="238"/>
      <c r="B899" s="238"/>
      <c r="C899" s="238"/>
      <c r="D899" s="238"/>
      <c r="E899" s="238"/>
      <c r="F899" s="238"/>
      <c r="G899" s="238"/>
      <c r="H899" s="238"/>
      <c r="I899" s="238"/>
      <c r="J899" s="238"/>
      <c r="K899" s="308"/>
      <c r="L899" s="238"/>
      <c r="M899" s="238"/>
      <c r="N899" s="238"/>
      <c r="O899" s="238"/>
      <c r="P899" s="238"/>
      <c r="Q899" s="238"/>
      <c r="R899" s="238"/>
      <c r="S899" s="238"/>
      <c r="T899" s="238"/>
      <c r="U899" s="238"/>
      <c r="V899" s="238"/>
      <c r="W899" s="238"/>
      <c r="X899" s="238"/>
      <c r="Y899" s="238"/>
      <c r="Z899" s="238"/>
      <c r="AA899" s="238"/>
      <c r="AB899" s="238"/>
    </row>
    <row r="900" ht="13.5" customHeight="1">
      <c r="A900" s="238"/>
      <c r="B900" s="238"/>
      <c r="C900" s="238"/>
      <c r="D900" s="238"/>
      <c r="E900" s="238"/>
      <c r="F900" s="238"/>
      <c r="G900" s="238"/>
      <c r="H900" s="238"/>
      <c r="I900" s="238"/>
      <c r="J900" s="238"/>
      <c r="K900" s="308"/>
      <c r="L900" s="238"/>
      <c r="M900" s="238"/>
      <c r="N900" s="238"/>
      <c r="O900" s="238"/>
      <c r="P900" s="238"/>
      <c r="Q900" s="238"/>
      <c r="R900" s="238"/>
      <c r="S900" s="238"/>
      <c r="T900" s="238"/>
      <c r="U900" s="238"/>
      <c r="V900" s="238"/>
      <c r="W900" s="238"/>
      <c r="X900" s="238"/>
      <c r="Y900" s="238"/>
      <c r="Z900" s="238"/>
      <c r="AA900" s="238"/>
      <c r="AB900" s="238"/>
    </row>
    <row r="901" ht="13.5" customHeight="1">
      <c r="A901" s="238"/>
      <c r="B901" s="238"/>
      <c r="C901" s="238"/>
      <c r="D901" s="238"/>
      <c r="E901" s="238"/>
      <c r="F901" s="238"/>
      <c r="G901" s="238"/>
      <c r="H901" s="238"/>
      <c r="I901" s="238"/>
      <c r="J901" s="238"/>
      <c r="K901" s="308"/>
      <c r="L901" s="238"/>
      <c r="M901" s="238"/>
      <c r="N901" s="238"/>
      <c r="O901" s="238"/>
      <c r="P901" s="238"/>
      <c r="Q901" s="238"/>
      <c r="R901" s="238"/>
      <c r="S901" s="238"/>
      <c r="T901" s="238"/>
      <c r="U901" s="238"/>
      <c r="V901" s="238"/>
      <c r="W901" s="238"/>
      <c r="X901" s="238"/>
      <c r="Y901" s="238"/>
      <c r="Z901" s="238"/>
      <c r="AA901" s="238"/>
      <c r="AB901" s="238"/>
    </row>
    <row r="902" ht="13.5" customHeight="1">
      <c r="A902" s="238"/>
      <c r="B902" s="238"/>
      <c r="C902" s="238"/>
      <c r="D902" s="238"/>
      <c r="E902" s="238"/>
      <c r="F902" s="238"/>
      <c r="G902" s="238"/>
      <c r="H902" s="238"/>
      <c r="I902" s="238"/>
      <c r="J902" s="238"/>
      <c r="K902" s="308"/>
      <c r="L902" s="238"/>
      <c r="M902" s="238"/>
      <c r="N902" s="238"/>
      <c r="O902" s="238"/>
      <c r="P902" s="238"/>
      <c r="Q902" s="238"/>
      <c r="R902" s="238"/>
      <c r="S902" s="238"/>
      <c r="T902" s="238"/>
      <c r="U902" s="238"/>
      <c r="V902" s="238"/>
      <c r="W902" s="238"/>
      <c r="X902" s="238"/>
      <c r="Y902" s="238"/>
      <c r="Z902" s="238"/>
      <c r="AA902" s="238"/>
      <c r="AB902" s="238"/>
    </row>
    <row r="903" ht="13.5" customHeight="1">
      <c r="A903" s="238"/>
      <c r="B903" s="238"/>
      <c r="C903" s="238"/>
      <c r="D903" s="238"/>
      <c r="E903" s="238"/>
      <c r="F903" s="238"/>
      <c r="G903" s="238"/>
      <c r="H903" s="238"/>
      <c r="I903" s="238"/>
      <c r="J903" s="238"/>
      <c r="K903" s="308"/>
      <c r="L903" s="238"/>
      <c r="M903" s="238"/>
      <c r="N903" s="238"/>
      <c r="O903" s="238"/>
      <c r="P903" s="238"/>
      <c r="Q903" s="238"/>
      <c r="R903" s="238"/>
      <c r="S903" s="238"/>
      <c r="T903" s="238"/>
      <c r="U903" s="238"/>
      <c r="V903" s="238"/>
      <c r="W903" s="238"/>
      <c r="X903" s="238"/>
      <c r="Y903" s="238"/>
      <c r="Z903" s="238"/>
      <c r="AA903" s="238"/>
      <c r="AB903" s="238"/>
    </row>
    <row r="904" ht="13.5" customHeight="1">
      <c r="A904" s="238"/>
      <c r="B904" s="238"/>
      <c r="C904" s="238"/>
      <c r="D904" s="238"/>
      <c r="E904" s="238"/>
      <c r="F904" s="238"/>
      <c r="G904" s="238"/>
      <c r="H904" s="238"/>
      <c r="I904" s="238"/>
      <c r="J904" s="238"/>
      <c r="K904" s="308"/>
      <c r="L904" s="238"/>
      <c r="M904" s="238"/>
      <c r="N904" s="238"/>
      <c r="O904" s="238"/>
      <c r="P904" s="238"/>
      <c r="Q904" s="238"/>
      <c r="R904" s="238"/>
      <c r="S904" s="238"/>
      <c r="T904" s="238"/>
      <c r="U904" s="238"/>
      <c r="V904" s="238"/>
      <c r="W904" s="238"/>
      <c r="X904" s="238"/>
      <c r="Y904" s="238"/>
      <c r="Z904" s="238"/>
      <c r="AA904" s="238"/>
      <c r="AB904" s="238"/>
    </row>
    <row r="905" ht="13.5" customHeight="1">
      <c r="A905" s="238"/>
      <c r="B905" s="238"/>
      <c r="C905" s="238"/>
      <c r="D905" s="238"/>
      <c r="E905" s="238"/>
      <c r="F905" s="238"/>
      <c r="G905" s="238"/>
      <c r="H905" s="238"/>
      <c r="I905" s="238"/>
      <c r="J905" s="238"/>
      <c r="K905" s="308"/>
      <c r="L905" s="238"/>
      <c r="M905" s="238"/>
      <c r="N905" s="238"/>
      <c r="O905" s="238"/>
      <c r="P905" s="238"/>
      <c r="Q905" s="238"/>
      <c r="R905" s="238"/>
      <c r="S905" s="238"/>
      <c r="T905" s="238"/>
      <c r="U905" s="238"/>
      <c r="V905" s="238"/>
      <c r="W905" s="238"/>
      <c r="X905" s="238"/>
      <c r="Y905" s="238"/>
      <c r="Z905" s="238"/>
      <c r="AA905" s="238"/>
      <c r="AB905" s="238"/>
    </row>
    <row r="906" ht="13.5" customHeight="1">
      <c r="A906" s="238"/>
      <c r="B906" s="238"/>
      <c r="C906" s="238"/>
      <c r="D906" s="238"/>
      <c r="E906" s="238"/>
      <c r="F906" s="238"/>
      <c r="G906" s="238"/>
      <c r="H906" s="238"/>
      <c r="I906" s="238"/>
      <c r="J906" s="238"/>
      <c r="K906" s="308"/>
      <c r="L906" s="238"/>
      <c r="M906" s="238"/>
      <c r="N906" s="238"/>
      <c r="O906" s="238"/>
      <c r="P906" s="238"/>
      <c r="Q906" s="238"/>
      <c r="R906" s="238"/>
      <c r="S906" s="238"/>
      <c r="T906" s="238"/>
      <c r="U906" s="238"/>
      <c r="V906" s="238"/>
      <c r="W906" s="238"/>
      <c r="X906" s="238"/>
      <c r="Y906" s="238"/>
      <c r="Z906" s="238"/>
      <c r="AA906" s="238"/>
      <c r="AB906" s="238"/>
    </row>
    <row r="907" ht="13.5" customHeight="1">
      <c r="A907" s="238"/>
      <c r="B907" s="238"/>
      <c r="C907" s="238"/>
      <c r="D907" s="238"/>
      <c r="E907" s="238"/>
      <c r="F907" s="238"/>
      <c r="G907" s="238"/>
      <c r="H907" s="238"/>
      <c r="I907" s="238"/>
      <c r="J907" s="238"/>
      <c r="K907" s="308"/>
      <c r="L907" s="238"/>
      <c r="M907" s="238"/>
      <c r="N907" s="238"/>
      <c r="O907" s="238"/>
      <c r="P907" s="238"/>
      <c r="Q907" s="238"/>
      <c r="R907" s="238"/>
      <c r="S907" s="238"/>
      <c r="T907" s="238"/>
      <c r="U907" s="238"/>
      <c r="V907" s="238"/>
      <c r="W907" s="238"/>
      <c r="X907" s="238"/>
      <c r="Y907" s="238"/>
      <c r="Z907" s="238"/>
      <c r="AA907" s="238"/>
      <c r="AB907" s="238"/>
    </row>
    <row r="908" ht="13.5" customHeight="1">
      <c r="A908" s="238"/>
      <c r="B908" s="238"/>
      <c r="C908" s="238"/>
      <c r="D908" s="238"/>
      <c r="E908" s="238"/>
      <c r="F908" s="238"/>
      <c r="G908" s="238"/>
      <c r="H908" s="238"/>
      <c r="I908" s="238"/>
      <c r="J908" s="238"/>
      <c r="K908" s="308"/>
      <c r="L908" s="238"/>
      <c r="M908" s="238"/>
      <c r="N908" s="238"/>
      <c r="O908" s="238"/>
      <c r="P908" s="238"/>
      <c r="Q908" s="238"/>
      <c r="R908" s="238"/>
      <c r="S908" s="238"/>
      <c r="T908" s="238"/>
      <c r="U908" s="238"/>
      <c r="V908" s="238"/>
      <c r="W908" s="238"/>
      <c r="X908" s="238"/>
      <c r="Y908" s="238"/>
      <c r="Z908" s="238"/>
      <c r="AA908" s="238"/>
      <c r="AB908" s="238"/>
    </row>
    <row r="909" ht="13.5" customHeight="1">
      <c r="A909" s="238"/>
      <c r="B909" s="238"/>
      <c r="C909" s="238"/>
      <c r="D909" s="238"/>
      <c r="E909" s="238"/>
      <c r="F909" s="238"/>
      <c r="G909" s="238"/>
      <c r="H909" s="238"/>
      <c r="I909" s="238"/>
      <c r="J909" s="238"/>
      <c r="K909" s="308"/>
      <c r="L909" s="238"/>
      <c r="M909" s="238"/>
      <c r="N909" s="238"/>
      <c r="O909" s="238"/>
      <c r="P909" s="238"/>
      <c r="Q909" s="238"/>
      <c r="R909" s="238"/>
      <c r="S909" s="238"/>
      <c r="T909" s="238"/>
      <c r="U909" s="238"/>
      <c r="V909" s="238"/>
      <c r="W909" s="238"/>
      <c r="X909" s="238"/>
      <c r="Y909" s="238"/>
      <c r="Z909" s="238"/>
      <c r="AA909" s="238"/>
      <c r="AB909" s="238"/>
    </row>
    <row r="910" ht="13.5" customHeight="1">
      <c r="A910" s="238"/>
      <c r="B910" s="238"/>
      <c r="C910" s="238"/>
      <c r="D910" s="238"/>
      <c r="E910" s="238"/>
      <c r="F910" s="238"/>
      <c r="G910" s="238"/>
      <c r="H910" s="238"/>
      <c r="I910" s="238"/>
      <c r="J910" s="238"/>
      <c r="K910" s="308"/>
      <c r="L910" s="238"/>
      <c r="M910" s="238"/>
      <c r="N910" s="238"/>
      <c r="O910" s="238"/>
      <c r="P910" s="238"/>
      <c r="Q910" s="238"/>
      <c r="R910" s="238"/>
      <c r="S910" s="238"/>
      <c r="T910" s="238"/>
      <c r="U910" s="238"/>
      <c r="V910" s="238"/>
      <c r="W910" s="238"/>
      <c r="X910" s="238"/>
      <c r="Y910" s="238"/>
      <c r="Z910" s="238"/>
      <c r="AA910" s="238"/>
      <c r="AB910" s="238"/>
    </row>
    <row r="911" ht="13.5" customHeight="1">
      <c r="A911" s="238"/>
      <c r="B911" s="238"/>
      <c r="C911" s="238"/>
      <c r="D911" s="238"/>
      <c r="E911" s="238"/>
      <c r="F911" s="238"/>
      <c r="G911" s="238"/>
      <c r="H911" s="238"/>
      <c r="I911" s="238"/>
      <c r="J911" s="238"/>
      <c r="K911" s="308"/>
      <c r="L911" s="238"/>
      <c r="M911" s="238"/>
      <c r="N911" s="238"/>
      <c r="O911" s="238"/>
      <c r="P911" s="238"/>
      <c r="Q911" s="238"/>
      <c r="R911" s="238"/>
      <c r="S911" s="238"/>
      <c r="T911" s="238"/>
      <c r="U911" s="238"/>
      <c r="V911" s="238"/>
      <c r="W911" s="238"/>
      <c r="X911" s="238"/>
      <c r="Y911" s="238"/>
      <c r="Z911" s="238"/>
      <c r="AA911" s="238"/>
      <c r="AB911" s="238"/>
    </row>
    <row r="912" ht="13.5" customHeight="1">
      <c r="A912" s="238"/>
      <c r="B912" s="238"/>
      <c r="C912" s="238"/>
      <c r="D912" s="238"/>
      <c r="E912" s="238"/>
      <c r="F912" s="238"/>
      <c r="G912" s="238"/>
      <c r="H912" s="238"/>
      <c r="I912" s="238"/>
      <c r="J912" s="238"/>
      <c r="K912" s="308"/>
      <c r="L912" s="238"/>
      <c r="M912" s="238"/>
      <c r="N912" s="238"/>
      <c r="O912" s="238"/>
      <c r="P912" s="238"/>
      <c r="Q912" s="238"/>
      <c r="R912" s="238"/>
      <c r="S912" s="238"/>
      <c r="T912" s="238"/>
      <c r="U912" s="238"/>
      <c r="V912" s="238"/>
      <c r="W912" s="238"/>
      <c r="X912" s="238"/>
      <c r="Y912" s="238"/>
      <c r="Z912" s="238"/>
      <c r="AA912" s="238"/>
      <c r="AB912" s="238"/>
    </row>
    <row r="913" ht="13.5" customHeight="1">
      <c r="A913" s="238"/>
      <c r="B913" s="238"/>
      <c r="C913" s="238"/>
      <c r="D913" s="238"/>
      <c r="E913" s="238"/>
      <c r="F913" s="238"/>
      <c r="G913" s="238"/>
      <c r="H913" s="238"/>
      <c r="I913" s="238"/>
      <c r="J913" s="238"/>
      <c r="K913" s="308"/>
      <c r="L913" s="238"/>
      <c r="M913" s="238"/>
      <c r="N913" s="238"/>
      <c r="O913" s="238"/>
      <c r="P913" s="238"/>
      <c r="Q913" s="238"/>
      <c r="R913" s="238"/>
      <c r="S913" s="238"/>
      <c r="T913" s="238"/>
      <c r="U913" s="238"/>
      <c r="V913" s="238"/>
      <c r="W913" s="238"/>
      <c r="X913" s="238"/>
      <c r="Y913" s="238"/>
      <c r="Z913" s="238"/>
      <c r="AA913" s="238"/>
      <c r="AB913" s="238"/>
    </row>
    <row r="914" ht="13.5" customHeight="1">
      <c r="A914" s="238"/>
      <c r="B914" s="238"/>
      <c r="C914" s="238"/>
      <c r="D914" s="238"/>
      <c r="E914" s="238"/>
      <c r="F914" s="238"/>
      <c r="G914" s="238"/>
      <c r="H914" s="238"/>
      <c r="I914" s="238"/>
      <c r="J914" s="238"/>
      <c r="K914" s="308"/>
      <c r="L914" s="238"/>
      <c r="M914" s="238"/>
      <c r="N914" s="238"/>
      <c r="O914" s="238"/>
      <c r="P914" s="238"/>
      <c r="Q914" s="238"/>
      <c r="R914" s="238"/>
      <c r="S914" s="238"/>
      <c r="T914" s="238"/>
      <c r="U914" s="238"/>
      <c r="V914" s="238"/>
      <c r="W914" s="238"/>
      <c r="X914" s="238"/>
      <c r="Y914" s="238"/>
      <c r="Z914" s="238"/>
      <c r="AA914" s="238"/>
      <c r="AB914" s="238"/>
    </row>
    <row r="915" ht="13.5" customHeight="1">
      <c r="A915" s="238"/>
      <c r="B915" s="238"/>
      <c r="C915" s="238"/>
      <c r="D915" s="238"/>
      <c r="E915" s="238"/>
      <c r="F915" s="238"/>
      <c r="G915" s="238"/>
      <c r="H915" s="238"/>
      <c r="I915" s="238"/>
      <c r="J915" s="238"/>
      <c r="K915" s="308"/>
      <c r="L915" s="238"/>
      <c r="M915" s="238"/>
      <c r="N915" s="238"/>
      <c r="O915" s="238"/>
      <c r="P915" s="238"/>
      <c r="Q915" s="238"/>
      <c r="R915" s="238"/>
      <c r="S915" s="238"/>
      <c r="T915" s="238"/>
      <c r="U915" s="238"/>
      <c r="V915" s="238"/>
      <c r="W915" s="238"/>
      <c r="X915" s="238"/>
      <c r="Y915" s="238"/>
      <c r="Z915" s="238"/>
      <c r="AA915" s="238"/>
      <c r="AB915" s="238"/>
    </row>
    <row r="916" ht="13.5" customHeight="1">
      <c r="A916" s="238"/>
      <c r="B916" s="238"/>
      <c r="C916" s="238"/>
      <c r="D916" s="238"/>
      <c r="E916" s="238"/>
      <c r="F916" s="238"/>
      <c r="G916" s="238"/>
      <c r="H916" s="238"/>
      <c r="I916" s="238"/>
      <c r="J916" s="238"/>
      <c r="K916" s="308"/>
      <c r="L916" s="238"/>
      <c r="M916" s="238"/>
      <c r="N916" s="238"/>
      <c r="O916" s="238"/>
      <c r="P916" s="238"/>
      <c r="Q916" s="238"/>
      <c r="R916" s="238"/>
      <c r="S916" s="238"/>
      <c r="T916" s="238"/>
      <c r="U916" s="238"/>
      <c r="V916" s="238"/>
      <c r="W916" s="238"/>
      <c r="X916" s="238"/>
      <c r="Y916" s="238"/>
      <c r="Z916" s="238"/>
      <c r="AA916" s="238"/>
      <c r="AB916" s="238"/>
    </row>
    <row r="917" ht="13.5" customHeight="1">
      <c r="A917" s="238"/>
      <c r="B917" s="238"/>
      <c r="C917" s="238"/>
      <c r="D917" s="238"/>
      <c r="E917" s="238"/>
      <c r="F917" s="238"/>
      <c r="G917" s="238"/>
      <c r="H917" s="238"/>
      <c r="I917" s="238"/>
      <c r="J917" s="238"/>
      <c r="K917" s="308"/>
      <c r="L917" s="238"/>
      <c r="M917" s="238"/>
      <c r="N917" s="238"/>
      <c r="O917" s="238"/>
      <c r="P917" s="238"/>
      <c r="Q917" s="238"/>
      <c r="R917" s="238"/>
      <c r="S917" s="238"/>
      <c r="T917" s="238"/>
      <c r="U917" s="238"/>
      <c r="V917" s="238"/>
      <c r="W917" s="238"/>
      <c r="X917" s="238"/>
      <c r="Y917" s="238"/>
      <c r="Z917" s="238"/>
      <c r="AA917" s="238"/>
      <c r="AB917" s="238"/>
    </row>
    <row r="918" ht="13.5" customHeight="1">
      <c r="A918" s="238"/>
      <c r="B918" s="238"/>
      <c r="C918" s="238"/>
      <c r="D918" s="238"/>
      <c r="E918" s="238"/>
      <c r="F918" s="238"/>
      <c r="G918" s="238"/>
      <c r="H918" s="238"/>
      <c r="I918" s="238"/>
      <c r="J918" s="238"/>
      <c r="K918" s="308"/>
      <c r="L918" s="238"/>
      <c r="M918" s="238"/>
      <c r="N918" s="238"/>
      <c r="O918" s="238"/>
      <c r="P918" s="238"/>
      <c r="Q918" s="238"/>
      <c r="R918" s="238"/>
      <c r="S918" s="238"/>
      <c r="T918" s="238"/>
      <c r="U918" s="238"/>
      <c r="V918" s="238"/>
      <c r="W918" s="238"/>
      <c r="X918" s="238"/>
      <c r="Y918" s="238"/>
      <c r="Z918" s="238"/>
      <c r="AA918" s="238"/>
      <c r="AB918" s="238"/>
    </row>
    <row r="919" ht="13.5" customHeight="1">
      <c r="A919" s="238"/>
      <c r="B919" s="238"/>
      <c r="C919" s="238"/>
      <c r="D919" s="238"/>
      <c r="E919" s="238"/>
      <c r="F919" s="238"/>
      <c r="G919" s="238"/>
      <c r="H919" s="238"/>
      <c r="I919" s="238"/>
      <c r="J919" s="238"/>
      <c r="K919" s="308"/>
      <c r="L919" s="238"/>
      <c r="M919" s="238"/>
      <c r="N919" s="238"/>
      <c r="O919" s="238"/>
      <c r="P919" s="238"/>
      <c r="Q919" s="238"/>
      <c r="R919" s="238"/>
      <c r="S919" s="238"/>
      <c r="T919" s="238"/>
      <c r="U919" s="238"/>
      <c r="V919" s="238"/>
      <c r="W919" s="238"/>
      <c r="X919" s="238"/>
      <c r="Y919" s="238"/>
      <c r="Z919" s="238"/>
      <c r="AA919" s="238"/>
      <c r="AB919" s="238"/>
    </row>
    <row r="920" ht="13.5" customHeight="1">
      <c r="A920" s="238"/>
      <c r="B920" s="238"/>
      <c r="C920" s="238"/>
      <c r="D920" s="238"/>
      <c r="E920" s="238"/>
      <c r="F920" s="238"/>
      <c r="G920" s="238"/>
      <c r="H920" s="238"/>
      <c r="I920" s="238"/>
      <c r="J920" s="238"/>
      <c r="K920" s="308"/>
      <c r="L920" s="238"/>
      <c r="M920" s="238"/>
      <c r="N920" s="238"/>
      <c r="O920" s="238"/>
      <c r="P920" s="238"/>
      <c r="Q920" s="238"/>
      <c r="R920" s="238"/>
      <c r="S920" s="238"/>
      <c r="T920" s="238"/>
      <c r="U920" s="238"/>
      <c r="V920" s="238"/>
      <c r="W920" s="238"/>
      <c r="X920" s="238"/>
      <c r="Y920" s="238"/>
      <c r="Z920" s="238"/>
      <c r="AA920" s="238"/>
      <c r="AB920" s="238"/>
    </row>
    <row r="921" ht="13.5" customHeight="1">
      <c r="A921" s="238"/>
      <c r="B921" s="238"/>
      <c r="C921" s="238"/>
      <c r="D921" s="238"/>
      <c r="E921" s="238"/>
      <c r="F921" s="238"/>
      <c r="G921" s="238"/>
      <c r="H921" s="238"/>
      <c r="I921" s="238"/>
      <c r="J921" s="238"/>
      <c r="K921" s="308"/>
      <c r="L921" s="238"/>
      <c r="M921" s="238"/>
      <c r="N921" s="238"/>
      <c r="O921" s="238"/>
      <c r="P921" s="238"/>
      <c r="Q921" s="238"/>
      <c r="R921" s="238"/>
      <c r="S921" s="238"/>
      <c r="T921" s="238"/>
      <c r="U921" s="238"/>
      <c r="V921" s="238"/>
      <c r="W921" s="238"/>
      <c r="X921" s="238"/>
      <c r="Y921" s="238"/>
      <c r="Z921" s="238"/>
      <c r="AA921" s="238"/>
      <c r="AB921" s="238"/>
    </row>
    <row r="922" ht="13.5" customHeight="1">
      <c r="A922" s="238"/>
      <c r="B922" s="238"/>
      <c r="C922" s="238"/>
      <c r="D922" s="238"/>
      <c r="E922" s="238"/>
      <c r="F922" s="238"/>
      <c r="G922" s="238"/>
      <c r="H922" s="238"/>
      <c r="I922" s="238"/>
      <c r="J922" s="238"/>
      <c r="K922" s="308"/>
      <c r="L922" s="238"/>
      <c r="M922" s="238"/>
      <c r="N922" s="238"/>
      <c r="O922" s="238"/>
      <c r="P922" s="238"/>
      <c r="Q922" s="238"/>
      <c r="R922" s="238"/>
      <c r="S922" s="238"/>
      <c r="T922" s="238"/>
      <c r="U922" s="238"/>
      <c r="V922" s="238"/>
      <c r="W922" s="238"/>
      <c r="X922" s="238"/>
      <c r="Y922" s="238"/>
      <c r="Z922" s="238"/>
      <c r="AA922" s="238"/>
      <c r="AB922" s="238"/>
    </row>
    <row r="923" ht="13.5" customHeight="1">
      <c r="A923" s="238"/>
      <c r="B923" s="238"/>
      <c r="C923" s="238"/>
      <c r="D923" s="238"/>
      <c r="E923" s="238"/>
      <c r="F923" s="238"/>
      <c r="G923" s="238"/>
      <c r="H923" s="238"/>
      <c r="I923" s="238"/>
      <c r="J923" s="238"/>
      <c r="K923" s="308"/>
      <c r="L923" s="238"/>
      <c r="M923" s="238"/>
      <c r="N923" s="238"/>
      <c r="O923" s="238"/>
      <c r="P923" s="238"/>
      <c r="Q923" s="238"/>
      <c r="R923" s="238"/>
      <c r="S923" s="238"/>
      <c r="T923" s="238"/>
      <c r="U923" s="238"/>
      <c r="V923" s="238"/>
      <c r="W923" s="238"/>
      <c r="X923" s="238"/>
      <c r="Y923" s="238"/>
      <c r="Z923" s="238"/>
      <c r="AA923" s="238"/>
      <c r="AB923" s="238"/>
    </row>
    <row r="924" ht="13.5" customHeight="1">
      <c r="A924" s="238"/>
      <c r="B924" s="238"/>
      <c r="C924" s="238"/>
      <c r="D924" s="238"/>
      <c r="E924" s="238"/>
      <c r="F924" s="238"/>
      <c r="G924" s="238"/>
      <c r="H924" s="238"/>
      <c r="I924" s="238"/>
      <c r="J924" s="238"/>
      <c r="K924" s="308"/>
      <c r="L924" s="238"/>
      <c r="M924" s="238"/>
      <c r="N924" s="238"/>
      <c r="O924" s="238"/>
      <c r="P924" s="238"/>
      <c r="Q924" s="238"/>
      <c r="R924" s="238"/>
      <c r="S924" s="238"/>
      <c r="T924" s="238"/>
      <c r="U924" s="238"/>
      <c r="V924" s="238"/>
      <c r="W924" s="238"/>
      <c r="X924" s="238"/>
      <c r="Y924" s="238"/>
      <c r="Z924" s="238"/>
      <c r="AA924" s="238"/>
      <c r="AB924" s="238"/>
    </row>
    <row r="925" ht="13.5" customHeight="1">
      <c r="A925" s="238"/>
      <c r="B925" s="238"/>
      <c r="C925" s="238"/>
      <c r="D925" s="238"/>
      <c r="E925" s="238"/>
      <c r="F925" s="238"/>
      <c r="G925" s="238"/>
      <c r="H925" s="238"/>
      <c r="I925" s="238"/>
      <c r="J925" s="238"/>
      <c r="K925" s="308"/>
      <c r="L925" s="238"/>
      <c r="M925" s="238"/>
      <c r="N925" s="238"/>
      <c r="O925" s="238"/>
      <c r="P925" s="238"/>
      <c r="Q925" s="238"/>
      <c r="R925" s="238"/>
      <c r="S925" s="238"/>
      <c r="T925" s="238"/>
      <c r="U925" s="238"/>
      <c r="V925" s="238"/>
      <c r="W925" s="238"/>
      <c r="X925" s="238"/>
      <c r="Y925" s="238"/>
      <c r="Z925" s="238"/>
      <c r="AA925" s="238"/>
      <c r="AB925" s="238"/>
    </row>
    <row r="926" ht="13.5" customHeight="1">
      <c r="A926" s="238"/>
      <c r="B926" s="238"/>
      <c r="C926" s="238"/>
      <c r="D926" s="238"/>
      <c r="E926" s="238"/>
      <c r="F926" s="238"/>
      <c r="G926" s="238"/>
      <c r="H926" s="238"/>
      <c r="I926" s="238"/>
      <c r="J926" s="238"/>
      <c r="K926" s="308"/>
      <c r="L926" s="238"/>
      <c r="M926" s="238"/>
      <c r="N926" s="238"/>
      <c r="O926" s="238"/>
      <c r="P926" s="238"/>
      <c r="Q926" s="238"/>
      <c r="R926" s="238"/>
      <c r="S926" s="238"/>
      <c r="T926" s="238"/>
      <c r="U926" s="238"/>
      <c r="V926" s="238"/>
      <c r="W926" s="238"/>
      <c r="X926" s="238"/>
      <c r="Y926" s="238"/>
      <c r="Z926" s="238"/>
      <c r="AA926" s="238"/>
      <c r="AB926" s="238"/>
    </row>
    <row r="927" ht="13.5" customHeight="1">
      <c r="A927" s="238"/>
      <c r="B927" s="238"/>
      <c r="C927" s="238"/>
      <c r="D927" s="238"/>
      <c r="E927" s="238"/>
      <c r="F927" s="238"/>
      <c r="G927" s="238"/>
      <c r="H927" s="238"/>
      <c r="I927" s="238"/>
      <c r="J927" s="238"/>
      <c r="K927" s="308"/>
      <c r="L927" s="238"/>
      <c r="M927" s="238"/>
      <c r="N927" s="238"/>
      <c r="O927" s="238"/>
      <c r="P927" s="238"/>
      <c r="Q927" s="238"/>
      <c r="R927" s="238"/>
      <c r="S927" s="238"/>
      <c r="T927" s="238"/>
      <c r="U927" s="238"/>
      <c r="V927" s="238"/>
      <c r="W927" s="238"/>
      <c r="X927" s="238"/>
      <c r="Y927" s="238"/>
      <c r="Z927" s="238"/>
      <c r="AA927" s="238"/>
      <c r="AB927" s="238"/>
    </row>
    <row r="928" ht="13.5" customHeight="1">
      <c r="A928" s="238"/>
      <c r="B928" s="238"/>
      <c r="C928" s="238"/>
      <c r="D928" s="238"/>
      <c r="E928" s="238"/>
      <c r="F928" s="238"/>
      <c r="G928" s="238"/>
      <c r="H928" s="238"/>
      <c r="I928" s="238"/>
      <c r="J928" s="238"/>
      <c r="K928" s="308"/>
      <c r="L928" s="238"/>
      <c r="M928" s="238"/>
      <c r="N928" s="238"/>
      <c r="O928" s="238"/>
      <c r="P928" s="238"/>
      <c r="Q928" s="238"/>
      <c r="R928" s="238"/>
      <c r="S928" s="238"/>
      <c r="T928" s="238"/>
      <c r="U928" s="238"/>
      <c r="V928" s="238"/>
      <c r="W928" s="238"/>
      <c r="X928" s="238"/>
      <c r="Y928" s="238"/>
      <c r="Z928" s="238"/>
      <c r="AA928" s="238"/>
      <c r="AB928" s="238"/>
    </row>
    <row r="929" ht="13.5" customHeight="1">
      <c r="A929" s="238"/>
      <c r="B929" s="238"/>
      <c r="C929" s="238"/>
      <c r="D929" s="238"/>
      <c r="E929" s="238"/>
      <c r="F929" s="238"/>
      <c r="G929" s="238"/>
      <c r="H929" s="238"/>
      <c r="I929" s="238"/>
      <c r="J929" s="238"/>
      <c r="K929" s="308"/>
      <c r="L929" s="238"/>
      <c r="M929" s="238"/>
      <c r="N929" s="238"/>
      <c r="O929" s="238"/>
      <c r="P929" s="238"/>
      <c r="Q929" s="238"/>
      <c r="R929" s="238"/>
      <c r="S929" s="238"/>
      <c r="T929" s="238"/>
      <c r="U929" s="238"/>
      <c r="V929" s="238"/>
      <c r="W929" s="238"/>
      <c r="X929" s="238"/>
      <c r="Y929" s="238"/>
      <c r="Z929" s="238"/>
      <c r="AA929" s="238"/>
      <c r="AB929" s="238"/>
    </row>
    <row r="930" ht="13.5" customHeight="1">
      <c r="A930" s="238"/>
      <c r="B930" s="238"/>
      <c r="C930" s="238"/>
      <c r="D930" s="238"/>
      <c r="E930" s="238"/>
      <c r="F930" s="238"/>
      <c r="G930" s="238"/>
      <c r="H930" s="238"/>
      <c r="I930" s="238"/>
      <c r="J930" s="238"/>
      <c r="K930" s="308"/>
      <c r="L930" s="238"/>
      <c r="M930" s="238"/>
      <c r="N930" s="238"/>
      <c r="O930" s="238"/>
      <c r="P930" s="238"/>
      <c r="Q930" s="238"/>
      <c r="R930" s="238"/>
      <c r="S930" s="238"/>
      <c r="T930" s="238"/>
      <c r="U930" s="238"/>
      <c r="V930" s="238"/>
      <c r="W930" s="238"/>
      <c r="X930" s="238"/>
      <c r="Y930" s="238"/>
      <c r="Z930" s="238"/>
      <c r="AA930" s="238"/>
      <c r="AB930" s="238"/>
    </row>
    <row r="931" ht="13.5" customHeight="1">
      <c r="A931" s="238"/>
      <c r="B931" s="238"/>
      <c r="C931" s="238"/>
      <c r="D931" s="238"/>
      <c r="E931" s="238"/>
      <c r="F931" s="238"/>
      <c r="G931" s="238"/>
      <c r="H931" s="238"/>
      <c r="I931" s="238"/>
      <c r="J931" s="238"/>
      <c r="K931" s="308"/>
      <c r="L931" s="238"/>
      <c r="M931" s="238"/>
      <c r="N931" s="238"/>
      <c r="O931" s="238"/>
      <c r="P931" s="238"/>
      <c r="Q931" s="238"/>
      <c r="R931" s="238"/>
      <c r="S931" s="238"/>
      <c r="T931" s="238"/>
      <c r="U931" s="238"/>
      <c r="V931" s="238"/>
      <c r="W931" s="238"/>
      <c r="X931" s="238"/>
      <c r="Y931" s="238"/>
      <c r="Z931" s="238"/>
      <c r="AA931" s="238"/>
      <c r="AB931" s="238"/>
    </row>
    <row r="932" ht="13.5" customHeight="1">
      <c r="A932" s="238"/>
      <c r="B932" s="238"/>
      <c r="C932" s="238"/>
      <c r="D932" s="238"/>
      <c r="E932" s="238"/>
      <c r="F932" s="238"/>
      <c r="G932" s="238"/>
      <c r="H932" s="238"/>
      <c r="I932" s="238"/>
      <c r="J932" s="238"/>
      <c r="K932" s="308"/>
      <c r="L932" s="238"/>
      <c r="M932" s="238"/>
      <c r="N932" s="238"/>
      <c r="O932" s="238"/>
      <c r="P932" s="238"/>
      <c r="Q932" s="238"/>
      <c r="R932" s="238"/>
      <c r="S932" s="238"/>
      <c r="T932" s="238"/>
      <c r="U932" s="238"/>
      <c r="V932" s="238"/>
      <c r="W932" s="238"/>
      <c r="X932" s="238"/>
      <c r="Y932" s="238"/>
      <c r="Z932" s="238"/>
      <c r="AA932" s="238"/>
      <c r="AB932" s="238"/>
    </row>
    <row r="933" ht="13.5" customHeight="1">
      <c r="A933" s="238"/>
      <c r="B933" s="238"/>
      <c r="C933" s="238"/>
      <c r="D933" s="238"/>
      <c r="E933" s="238"/>
      <c r="F933" s="238"/>
      <c r="G933" s="238"/>
      <c r="H933" s="238"/>
      <c r="I933" s="238"/>
      <c r="J933" s="238"/>
      <c r="K933" s="308"/>
      <c r="L933" s="238"/>
      <c r="M933" s="238"/>
      <c r="N933" s="238"/>
      <c r="O933" s="238"/>
      <c r="P933" s="238"/>
      <c r="Q933" s="238"/>
      <c r="R933" s="238"/>
      <c r="S933" s="238"/>
      <c r="T933" s="238"/>
      <c r="U933" s="238"/>
      <c r="V933" s="238"/>
      <c r="W933" s="238"/>
      <c r="X933" s="238"/>
      <c r="Y933" s="238"/>
      <c r="Z933" s="238"/>
      <c r="AA933" s="238"/>
      <c r="AB933" s="238"/>
    </row>
    <row r="934" ht="13.5" customHeight="1">
      <c r="A934" s="238"/>
      <c r="B934" s="238"/>
      <c r="C934" s="238"/>
      <c r="D934" s="238"/>
      <c r="E934" s="238"/>
      <c r="F934" s="238"/>
      <c r="G934" s="238"/>
      <c r="H934" s="238"/>
      <c r="I934" s="238"/>
      <c r="J934" s="238"/>
      <c r="K934" s="308"/>
      <c r="L934" s="238"/>
      <c r="M934" s="238"/>
      <c r="N934" s="238"/>
      <c r="O934" s="238"/>
      <c r="P934" s="238"/>
      <c r="Q934" s="238"/>
      <c r="R934" s="238"/>
      <c r="S934" s="238"/>
      <c r="T934" s="238"/>
      <c r="U934" s="238"/>
      <c r="V934" s="238"/>
      <c r="W934" s="238"/>
      <c r="X934" s="238"/>
      <c r="Y934" s="238"/>
      <c r="Z934" s="238"/>
      <c r="AA934" s="238"/>
      <c r="AB934" s="238"/>
    </row>
    <row r="935" ht="13.5" customHeight="1">
      <c r="A935" s="238"/>
      <c r="B935" s="238"/>
      <c r="C935" s="238"/>
      <c r="D935" s="238"/>
      <c r="E935" s="238"/>
      <c r="F935" s="238"/>
      <c r="G935" s="238"/>
      <c r="H935" s="238"/>
      <c r="I935" s="238"/>
      <c r="J935" s="238"/>
      <c r="K935" s="308"/>
      <c r="L935" s="238"/>
      <c r="M935" s="238"/>
      <c r="N935" s="238"/>
      <c r="O935" s="238"/>
      <c r="P935" s="238"/>
      <c r="Q935" s="238"/>
      <c r="R935" s="238"/>
      <c r="S935" s="238"/>
      <c r="T935" s="238"/>
      <c r="U935" s="238"/>
      <c r="V935" s="238"/>
      <c r="W935" s="238"/>
      <c r="X935" s="238"/>
      <c r="Y935" s="238"/>
      <c r="Z935" s="238"/>
      <c r="AA935" s="238"/>
      <c r="AB935" s="238"/>
    </row>
    <row r="936" ht="13.5" customHeight="1">
      <c r="A936" s="238"/>
      <c r="B936" s="238"/>
      <c r="C936" s="238"/>
      <c r="D936" s="238"/>
      <c r="E936" s="238"/>
      <c r="F936" s="238"/>
      <c r="G936" s="238"/>
      <c r="H936" s="238"/>
      <c r="I936" s="238"/>
      <c r="J936" s="238"/>
      <c r="K936" s="308"/>
      <c r="L936" s="238"/>
      <c r="M936" s="238"/>
      <c r="N936" s="238"/>
      <c r="O936" s="238"/>
      <c r="P936" s="238"/>
      <c r="Q936" s="238"/>
      <c r="R936" s="238"/>
      <c r="S936" s="238"/>
      <c r="T936" s="238"/>
      <c r="U936" s="238"/>
      <c r="V936" s="238"/>
      <c r="W936" s="238"/>
      <c r="X936" s="238"/>
      <c r="Y936" s="238"/>
      <c r="Z936" s="238"/>
      <c r="AA936" s="238"/>
      <c r="AB936" s="238"/>
    </row>
    <row r="937" ht="13.5" customHeight="1">
      <c r="A937" s="238"/>
      <c r="B937" s="238"/>
      <c r="C937" s="238"/>
      <c r="D937" s="238"/>
      <c r="E937" s="238"/>
      <c r="F937" s="238"/>
      <c r="G937" s="238"/>
      <c r="H937" s="238"/>
      <c r="I937" s="238"/>
      <c r="J937" s="238"/>
      <c r="K937" s="308"/>
      <c r="L937" s="238"/>
      <c r="M937" s="238"/>
      <c r="N937" s="238"/>
      <c r="O937" s="238"/>
      <c r="P937" s="238"/>
      <c r="Q937" s="238"/>
      <c r="R937" s="238"/>
      <c r="S937" s="238"/>
      <c r="T937" s="238"/>
      <c r="U937" s="238"/>
      <c r="V937" s="238"/>
      <c r="W937" s="238"/>
      <c r="X937" s="238"/>
      <c r="Y937" s="238"/>
      <c r="Z937" s="238"/>
      <c r="AA937" s="238"/>
      <c r="AB937" s="238"/>
    </row>
    <row r="938" ht="13.5" customHeight="1">
      <c r="A938" s="238"/>
      <c r="B938" s="238"/>
      <c r="C938" s="238"/>
      <c r="D938" s="238"/>
      <c r="E938" s="238"/>
      <c r="F938" s="238"/>
      <c r="G938" s="238"/>
      <c r="H938" s="238"/>
      <c r="I938" s="238"/>
      <c r="J938" s="238"/>
      <c r="K938" s="308"/>
      <c r="L938" s="238"/>
      <c r="M938" s="238"/>
      <c r="N938" s="238"/>
      <c r="O938" s="238"/>
      <c r="P938" s="238"/>
      <c r="Q938" s="238"/>
      <c r="R938" s="238"/>
      <c r="S938" s="238"/>
      <c r="T938" s="238"/>
      <c r="U938" s="238"/>
      <c r="V938" s="238"/>
      <c r="W938" s="238"/>
      <c r="X938" s="238"/>
      <c r="Y938" s="238"/>
      <c r="Z938" s="238"/>
      <c r="AA938" s="238"/>
      <c r="AB938" s="238"/>
    </row>
    <row r="939" ht="13.5" customHeight="1">
      <c r="A939" s="238"/>
      <c r="B939" s="238"/>
      <c r="C939" s="238"/>
      <c r="D939" s="238"/>
      <c r="E939" s="238"/>
      <c r="F939" s="238"/>
      <c r="G939" s="238"/>
      <c r="H939" s="238"/>
      <c r="I939" s="238"/>
      <c r="J939" s="238"/>
      <c r="K939" s="308"/>
      <c r="L939" s="238"/>
      <c r="M939" s="238"/>
      <c r="N939" s="238"/>
      <c r="O939" s="238"/>
      <c r="P939" s="238"/>
      <c r="Q939" s="238"/>
      <c r="R939" s="238"/>
      <c r="S939" s="238"/>
      <c r="T939" s="238"/>
      <c r="U939" s="238"/>
      <c r="V939" s="238"/>
      <c r="W939" s="238"/>
      <c r="X939" s="238"/>
      <c r="Y939" s="238"/>
      <c r="Z939" s="238"/>
      <c r="AA939" s="238"/>
      <c r="AB939" s="238"/>
    </row>
    <row r="940" ht="13.5" customHeight="1">
      <c r="A940" s="238"/>
      <c r="B940" s="238"/>
      <c r="C940" s="238"/>
      <c r="D940" s="238"/>
      <c r="E940" s="238"/>
      <c r="F940" s="238"/>
      <c r="G940" s="238"/>
      <c r="H940" s="238"/>
      <c r="I940" s="238"/>
      <c r="J940" s="238"/>
      <c r="K940" s="308"/>
      <c r="L940" s="238"/>
      <c r="M940" s="238"/>
      <c r="N940" s="238"/>
      <c r="O940" s="238"/>
      <c r="P940" s="238"/>
      <c r="Q940" s="238"/>
      <c r="R940" s="238"/>
      <c r="S940" s="238"/>
      <c r="T940" s="238"/>
      <c r="U940" s="238"/>
      <c r="V940" s="238"/>
      <c r="W940" s="238"/>
      <c r="X940" s="238"/>
      <c r="Y940" s="238"/>
      <c r="Z940" s="238"/>
      <c r="AA940" s="238"/>
      <c r="AB940" s="238"/>
    </row>
    <row r="941" ht="13.5" customHeight="1">
      <c r="A941" s="238"/>
      <c r="B941" s="238"/>
      <c r="C941" s="238"/>
      <c r="D941" s="238"/>
      <c r="E941" s="238"/>
      <c r="F941" s="238"/>
      <c r="G941" s="238"/>
      <c r="H941" s="238"/>
      <c r="I941" s="238"/>
      <c r="J941" s="238"/>
      <c r="K941" s="308"/>
      <c r="L941" s="238"/>
      <c r="M941" s="238"/>
      <c r="N941" s="238"/>
      <c r="O941" s="238"/>
      <c r="P941" s="238"/>
      <c r="Q941" s="238"/>
      <c r="R941" s="238"/>
      <c r="S941" s="238"/>
      <c r="T941" s="238"/>
      <c r="U941" s="238"/>
      <c r="V941" s="238"/>
      <c r="W941" s="238"/>
      <c r="X941" s="238"/>
      <c r="Y941" s="238"/>
      <c r="Z941" s="238"/>
      <c r="AA941" s="238"/>
      <c r="AB941" s="238"/>
    </row>
    <row r="942" ht="13.5" customHeight="1">
      <c r="A942" s="238"/>
      <c r="B942" s="238"/>
      <c r="C942" s="238"/>
      <c r="D942" s="238"/>
      <c r="E942" s="238"/>
      <c r="F942" s="238"/>
      <c r="G942" s="238"/>
      <c r="H942" s="238"/>
      <c r="I942" s="238"/>
      <c r="J942" s="238"/>
      <c r="K942" s="308"/>
      <c r="L942" s="238"/>
      <c r="M942" s="238"/>
      <c r="N942" s="238"/>
      <c r="O942" s="238"/>
      <c r="P942" s="238"/>
      <c r="Q942" s="238"/>
      <c r="R942" s="238"/>
      <c r="S942" s="238"/>
      <c r="T942" s="238"/>
      <c r="U942" s="238"/>
      <c r="V942" s="238"/>
      <c r="W942" s="238"/>
      <c r="X942" s="238"/>
      <c r="Y942" s="238"/>
      <c r="Z942" s="238"/>
      <c r="AA942" s="238"/>
      <c r="AB942" s="238"/>
    </row>
    <row r="943" ht="13.5" customHeight="1">
      <c r="A943" s="238"/>
      <c r="B943" s="238"/>
      <c r="C943" s="238"/>
      <c r="D943" s="238"/>
      <c r="E943" s="238"/>
      <c r="F943" s="238"/>
      <c r="G943" s="238"/>
      <c r="H943" s="238"/>
      <c r="I943" s="238"/>
      <c r="J943" s="238"/>
      <c r="K943" s="308"/>
      <c r="L943" s="238"/>
      <c r="M943" s="238"/>
      <c r="N943" s="238"/>
      <c r="O943" s="238"/>
      <c r="P943" s="238"/>
      <c r="Q943" s="238"/>
      <c r="R943" s="238"/>
      <c r="S943" s="238"/>
      <c r="T943" s="238"/>
      <c r="U943" s="238"/>
      <c r="V943" s="238"/>
      <c r="W943" s="238"/>
      <c r="X943" s="238"/>
      <c r="Y943" s="238"/>
      <c r="Z943" s="238"/>
      <c r="AA943" s="238"/>
      <c r="AB943" s="238"/>
    </row>
    <row r="944" ht="13.5" customHeight="1">
      <c r="A944" s="238"/>
      <c r="B944" s="238"/>
      <c r="C944" s="238"/>
      <c r="D944" s="238"/>
      <c r="E944" s="238"/>
      <c r="F944" s="238"/>
      <c r="G944" s="238"/>
      <c r="H944" s="238"/>
      <c r="I944" s="238"/>
      <c r="J944" s="238"/>
      <c r="K944" s="308"/>
      <c r="L944" s="238"/>
      <c r="M944" s="238"/>
      <c r="N944" s="238"/>
      <c r="O944" s="238"/>
      <c r="P944" s="238"/>
      <c r="Q944" s="238"/>
      <c r="R944" s="238"/>
      <c r="S944" s="238"/>
      <c r="T944" s="238"/>
      <c r="U944" s="238"/>
      <c r="V944" s="238"/>
      <c r="W944" s="238"/>
      <c r="X944" s="238"/>
      <c r="Y944" s="238"/>
      <c r="Z944" s="238"/>
      <c r="AA944" s="238"/>
      <c r="AB944" s="238"/>
    </row>
    <row r="945" ht="13.5" customHeight="1">
      <c r="A945" s="238"/>
      <c r="B945" s="238"/>
      <c r="C945" s="238"/>
      <c r="D945" s="238"/>
      <c r="E945" s="238"/>
      <c r="F945" s="238"/>
      <c r="G945" s="238"/>
      <c r="H945" s="238"/>
      <c r="I945" s="238"/>
      <c r="J945" s="238"/>
      <c r="K945" s="308"/>
      <c r="L945" s="238"/>
      <c r="M945" s="238"/>
      <c r="N945" s="238"/>
      <c r="O945" s="238"/>
      <c r="P945" s="238"/>
      <c r="Q945" s="238"/>
      <c r="R945" s="238"/>
      <c r="S945" s="238"/>
      <c r="T945" s="238"/>
      <c r="U945" s="238"/>
      <c r="V945" s="238"/>
      <c r="W945" s="238"/>
      <c r="X945" s="238"/>
      <c r="Y945" s="238"/>
      <c r="Z945" s="238"/>
      <c r="AA945" s="238"/>
      <c r="AB945" s="238"/>
    </row>
    <row r="946" ht="13.5" customHeight="1">
      <c r="A946" s="238"/>
      <c r="B946" s="238"/>
      <c r="C946" s="238"/>
      <c r="D946" s="238"/>
      <c r="E946" s="238"/>
      <c r="F946" s="238"/>
      <c r="G946" s="238"/>
      <c r="H946" s="238"/>
      <c r="I946" s="238"/>
      <c r="J946" s="238"/>
      <c r="K946" s="308"/>
      <c r="L946" s="238"/>
      <c r="M946" s="238"/>
      <c r="N946" s="238"/>
      <c r="O946" s="238"/>
      <c r="P946" s="238"/>
      <c r="Q946" s="238"/>
      <c r="R946" s="238"/>
      <c r="S946" s="238"/>
      <c r="T946" s="238"/>
      <c r="U946" s="238"/>
      <c r="V946" s="238"/>
      <c r="W946" s="238"/>
      <c r="X946" s="238"/>
      <c r="Y946" s="238"/>
      <c r="Z946" s="238"/>
      <c r="AA946" s="238"/>
      <c r="AB946" s="238"/>
    </row>
    <row r="947" ht="13.5" customHeight="1">
      <c r="A947" s="238"/>
      <c r="B947" s="238"/>
      <c r="C947" s="238"/>
      <c r="D947" s="238"/>
      <c r="E947" s="238"/>
      <c r="F947" s="238"/>
      <c r="G947" s="238"/>
      <c r="H947" s="238"/>
      <c r="I947" s="238"/>
      <c r="J947" s="238"/>
      <c r="K947" s="308"/>
      <c r="L947" s="238"/>
      <c r="M947" s="238"/>
      <c r="N947" s="238"/>
      <c r="O947" s="238"/>
      <c r="P947" s="238"/>
      <c r="Q947" s="238"/>
      <c r="R947" s="238"/>
      <c r="S947" s="238"/>
      <c r="T947" s="238"/>
      <c r="U947" s="238"/>
      <c r="V947" s="238"/>
      <c r="W947" s="238"/>
      <c r="X947" s="238"/>
      <c r="Y947" s="238"/>
      <c r="Z947" s="238"/>
      <c r="AA947" s="238"/>
      <c r="AB947" s="238"/>
    </row>
    <row r="948" ht="13.5" customHeight="1">
      <c r="A948" s="238"/>
      <c r="B948" s="238"/>
      <c r="C948" s="238"/>
      <c r="D948" s="238"/>
      <c r="E948" s="238"/>
      <c r="F948" s="238"/>
      <c r="G948" s="238"/>
      <c r="H948" s="238"/>
      <c r="I948" s="238"/>
      <c r="J948" s="238"/>
      <c r="K948" s="308"/>
      <c r="L948" s="238"/>
      <c r="M948" s="238"/>
      <c r="N948" s="238"/>
      <c r="O948" s="238"/>
      <c r="P948" s="238"/>
      <c r="Q948" s="238"/>
      <c r="R948" s="238"/>
      <c r="S948" s="238"/>
      <c r="T948" s="238"/>
      <c r="U948" s="238"/>
      <c r="V948" s="238"/>
      <c r="W948" s="238"/>
      <c r="X948" s="238"/>
      <c r="Y948" s="238"/>
      <c r="Z948" s="238"/>
      <c r="AA948" s="238"/>
      <c r="AB948" s="238"/>
    </row>
    <row r="949" ht="13.5" customHeight="1">
      <c r="A949" s="238"/>
      <c r="B949" s="238"/>
      <c r="C949" s="238"/>
      <c r="D949" s="238"/>
      <c r="E949" s="238"/>
      <c r="F949" s="238"/>
      <c r="G949" s="238"/>
      <c r="H949" s="238"/>
      <c r="I949" s="238"/>
      <c r="J949" s="238"/>
      <c r="K949" s="308"/>
      <c r="L949" s="238"/>
      <c r="M949" s="238"/>
      <c r="N949" s="238"/>
      <c r="O949" s="238"/>
      <c r="P949" s="238"/>
      <c r="Q949" s="238"/>
      <c r="R949" s="238"/>
      <c r="S949" s="238"/>
      <c r="T949" s="238"/>
      <c r="U949" s="238"/>
      <c r="V949" s="238"/>
      <c r="W949" s="238"/>
      <c r="X949" s="238"/>
      <c r="Y949" s="238"/>
      <c r="Z949" s="238"/>
      <c r="AA949" s="238"/>
      <c r="AB949" s="238"/>
    </row>
    <row r="950" ht="13.5" customHeight="1">
      <c r="A950" s="238"/>
      <c r="B950" s="238"/>
      <c r="C950" s="238"/>
      <c r="D950" s="238"/>
      <c r="E950" s="238"/>
      <c r="F950" s="238"/>
      <c r="G950" s="238"/>
      <c r="H950" s="238"/>
      <c r="I950" s="238"/>
      <c r="J950" s="238"/>
      <c r="K950" s="308"/>
      <c r="L950" s="238"/>
      <c r="M950" s="238"/>
      <c r="N950" s="238"/>
      <c r="O950" s="238"/>
      <c r="P950" s="238"/>
      <c r="Q950" s="238"/>
      <c r="R950" s="238"/>
      <c r="S950" s="238"/>
      <c r="T950" s="238"/>
      <c r="U950" s="238"/>
      <c r="V950" s="238"/>
      <c r="W950" s="238"/>
      <c r="X950" s="238"/>
      <c r="Y950" s="238"/>
      <c r="Z950" s="238"/>
      <c r="AA950" s="238"/>
      <c r="AB950" s="238"/>
    </row>
    <row r="951" ht="13.5" customHeight="1">
      <c r="A951" s="238"/>
      <c r="B951" s="238"/>
      <c r="C951" s="238"/>
      <c r="D951" s="238"/>
      <c r="E951" s="238"/>
      <c r="F951" s="238"/>
      <c r="G951" s="238"/>
      <c r="H951" s="238"/>
      <c r="I951" s="238"/>
      <c r="J951" s="238"/>
      <c r="K951" s="308"/>
      <c r="L951" s="238"/>
      <c r="M951" s="238"/>
      <c r="N951" s="238"/>
      <c r="O951" s="238"/>
      <c r="P951" s="238"/>
      <c r="Q951" s="238"/>
      <c r="R951" s="238"/>
      <c r="S951" s="238"/>
      <c r="T951" s="238"/>
      <c r="U951" s="238"/>
      <c r="V951" s="238"/>
      <c r="W951" s="238"/>
      <c r="X951" s="238"/>
      <c r="Y951" s="238"/>
      <c r="Z951" s="238"/>
      <c r="AA951" s="238"/>
      <c r="AB951" s="238"/>
    </row>
    <row r="952" ht="13.5" customHeight="1">
      <c r="A952" s="238"/>
      <c r="B952" s="238"/>
      <c r="C952" s="238"/>
      <c r="D952" s="238"/>
      <c r="E952" s="238"/>
      <c r="F952" s="238"/>
      <c r="G952" s="238"/>
      <c r="H952" s="238"/>
      <c r="I952" s="238"/>
      <c r="J952" s="238"/>
      <c r="K952" s="308"/>
      <c r="L952" s="238"/>
      <c r="M952" s="238"/>
      <c r="N952" s="238"/>
      <c r="O952" s="238"/>
      <c r="P952" s="238"/>
      <c r="Q952" s="238"/>
      <c r="R952" s="238"/>
      <c r="S952" s="238"/>
      <c r="T952" s="238"/>
      <c r="U952" s="238"/>
      <c r="V952" s="238"/>
      <c r="W952" s="238"/>
      <c r="X952" s="238"/>
      <c r="Y952" s="238"/>
      <c r="Z952" s="238"/>
      <c r="AA952" s="238"/>
      <c r="AB952" s="238"/>
    </row>
    <row r="953" ht="13.5" customHeight="1">
      <c r="A953" s="238"/>
      <c r="B953" s="238"/>
      <c r="C953" s="238"/>
      <c r="D953" s="238"/>
      <c r="E953" s="238"/>
      <c r="F953" s="238"/>
      <c r="G953" s="238"/>
      <c r="H953" s="238"/>
      <c r="I953" s="238"/>
      <c r="J953" s="238"/>
      <c r="K953" s="308"/>
      <c r="L953" s="238"/>
      <c r="M953" s="238"/>
      <c r="N953" s="238"/>
      <c r="O953" s="238"/>
      <c r="P953" s="238"/>
      <c r="Q953" s="238"/>
      <c r="R953" s="238"/>
      <c r="S953" s="238"/>
      <c r="T953" s="238"/>
      <c r="U953" s="238"/>
      <c r="V953" s="238"/>
      <c r="W953" s="238"/>
      <c r="X953" s="238"/>
      <c r="Y953" s="238"/>
      <c r="Z953" s="238"/>
      <c r="AA953" s="238"/>
      <c r="AB953" s="238"/>
    </row>
    <row r="954" ht="13.5" customHeight="1">
      <c r="A954" s="238"/>
      <c r="B954" s="238"/>
      <c r="C954" s="238"/>
      <c r="D954" s="238"/>
      <c r="E954" s="238"/>
      <c r="F954" s="238"/>
      <c r="G954" s="238"/>
      <c r="H954" s="238"/>
      <c r="I954" s="238"/>
      <c r="J954" s="238"/>
      <c r="K954" s="308"/>
      <c r="L954" s="238"/>
      <c r="M954" s="238"/>
      <c r="N954" s="238"/>
      <c r="O954" s="238"/>
      <c r="P954" s="238"/>
      <c r="Q954" s="238"/>
      <c r="R954" s="238"/>
      <c r="S954" s="238"/>
      <c r="T954" s="238"/>
      <c r="U954" s="238"/>
      <c r="V954" s="238"/>
      <c r="W954" s="238"/>
      <c r="X954" s="238"/>
      <c r="Y954" s="238"/>
      <c r="Z954" s="238"/>
      <c r="AA954" s="238"/>
      <c r="AB954" s="238"/>
    </row>
    <row r="955" ht="13.5" customHeight="1">
      <c r="A955" s="238"/>
      <c r="B955" s="238"/>
      <c r="C955" s="238"/>
      <c r="D955" s="238"/>
      <c r="E955" s="238"/>
      <c r="F955" s="238"/>
      <c r="G955" s="238"/>
      <c r="H955" s="238"/>
      <c r="I955" s="238"/>
      <c r="J955" s="238"/>
      <c r="K955" s="308"/>
      <c r="L955" s="238"/>
      <c r="M955" s="238"/>
      <c r="N955" s="238"/>
      <c r="O955" s="238"/>
      <c r="P955" s="238"/>
      <c r="Q955" s="238"/>
      <c r="R955" s="238"/>
      <c r="S955" s="238"/>
      <c r="T955" s="238"/>
      <c r="U955" s="238"/>
      <c r="V955" s="238"/>
      <c r="W955" s="238"/>
      <c r="X955" s="238"/>
      <c r="Y955" s="238"/>
      <c r="Z955" s="238"/>
      <c r="AA955" s="238"/>
      <c r="AB955" s="238"/>
    </row>
    <row r="956" ht="13.5" customHeight="1">
      <c r="A956" s="238"/>
      <c r="B956" s="238"/>
      <c r="C956" s="238"/>
      <c r="D956" s="238"/>
      <c r="E956" s="238"/>
      <c r="F956" s="238"/>
      <c r="G956" s="238"/>
      <c r="H956" s="238"/>
      <c r="I956" s="238"/>
      <c r="J956" s="238"/>
      <c r="K956" s="308"/>
      <c r="L956" s="238"/>
      <c r="M956" s="238"/>
      <c r="N956" s="238"/>
      <c r="O956" s="238"/>
      <c r="P956" s="238"/>
      <c r="Q956" s="238"/>
      <c r="R956" s="238"/>
      <c r="S956" s="238"/>
      <c r="T956" s="238"/>
      <c r="U956" s="238"/>
      <c r="V956" s="238"/>
      <c r="W956" s="238"/>
      <c r="X956" s="238"/>
      <c r="Y956" s="238"/>
      <c r="Z956" s="238"/>
      <c r="AA956" s="238"/>
      <c r="AB956" s="238"/>
    </row>
    <row r="957" ht="13.5" customHeight="1">
      <c r="A957" s="238"/>
      <c r="B957" s="238"/>
      <c r="C957" s="238"/>
      <c r="D957" s="238"/>
      <c r="E957" s="238"/>
      <c r="F957" s="238"/>
      <c r="G957" s="238"/>
      <c r="H957" s="238"/>
      <c r="I957" s="238"/>
      <c r="J957" s="238"/>
      <c r="K957" s="308"/>
      <c r="L957" s="238"/>
      <c r="M957" s="238"/>
      <c r="N957" s="238"/>
      <c r="O957" s="238"/>
      <c r="P957" s="238"/>
      <c r="Q957" s="238"/>
      <c r="R957" s="238"/>
      <c r="S957" s="238"/>
      <c r="T957" s="238"/>
      <c r="U957" s="238"/>
      <c r="V957" s="238"/>
      <c r="W957" s="238"/>
      <c r="X957" s="238"/>
      <c r="Y957" s="238"/>
      <c r="Z957" s="238"/>
      <c r="AA957" s="238"/>
      <c r="AB957" s="238"/>
    </row>
    <row r="958" ht="13.5" customHeight="1">
      <c r="A958" s="238"/>
      <c r="B958" s="238"/>
      <c r="C958" s="238"/>
      <c r="D958" s="238"/>
      <c r="E958" s="238"/>
      <c r="F958" s="238"/>
      <c r="G958" s="238"/>
      <c r="H958" s="238"/>
      <c r="I958" s="238"/>
      <c r="J958" s="238"/>
      <c r="K958" s="308"/>
      <c r="L958" s="238"/>
      <c r="M958" s="238"/>
      <c r="N958" s="238"/>
      <c r="O958" s="238"/>
      <c r="P958" s="238"/>
      <c r="Q958" s="238"/>
      <c r="R958" s="238"/>
      <c r="S958" s="238"/>
      <c r="T958" s="238"/>
      <c r="U958" s="238"/>
      <c r="V958" s="238"/>
      <c r="W958" s="238"/>
      <c r="X958" s="238"/>
      <c r="Y958" s="238"/>
      <c r="Z958" s="238"/>
      <c r="AA958" s="238"/>
      <c r="AB958" s="238"/>
    </row>
    <row r="959" ht="13.5" customHeight="1">
      <c r="A959" s="238"/>
      <c r="B959" s="238"/>
      <c r="C959" s="238"/>
      <c r="D959" s="238"/>
      <c r="E959" s="238"/>
      <c r="F959" s="238"/>
      <c r="G959" s="238"/>
      <c r="H959" s="238"/>
      <c r="I959" s="238"/>
      <c r="J959" s="238"/>
      <c r="K959" s="308"/>
      <c r="L959" s="238"/>
      <c r="M959" s="238"/>
      <c r="N959" s="238"/>
      <c r="O959" s="238"/>
      <c r="P959" s="238"/>
      <c r="Q959" s="238"/>
      <c r="R959" s="238"/>
      <c r="S959" s="238"/>
      <c r="T959" s="238"/>
      <c r="U959" s="238"/>
      <c r="V959" s="238"/>
      <c r="W959" s="238"/>
      <c r="X959" s="238"/>
      <c r="Y959" s="238"/>
      <c r="Z959" s="238"/>
      <c r="AA959" s="238"/>
      <c r="AB959" s="238"/>
    </row>
    <row r="960" ht="13.5" customHeight="1">
      <c r="A960" s="238"/>
      <c r="B960" s="238"/>
      <c r="C960" s="238"/>
      <c r="D960" s="238"/>
      <c r="E960" s="238"/>
      <c r="F960" s="238"/>
      <c r="G960" s="238"/>
      <c r="H960" s="238"/>
      <c r="I960" s="238"/>
      <c r="J960" s="238"/>
      <c r="K960" s="308"/>
      <c r="L960" s="238"/>
      <c r="M960" s="238"/>
      <c r="N960" s="238"/>
      <c r="O960" s="238"/>
      <c r="P960" s="238"/>
      <c r="Q960" s="238"/>
      <c r="R960" s="238"/>
      <c r="S960" s="238"/>
      <c r="T960" s="238"/>
      <c r="U960" s="238"/>
      <c r="V960" s="238"/>
      <c r="W960" s="238"/>
      <c r="X960" s="238"/>
      <c r="Y960" s="238"/>
      <c r="Z960" s="238"/>
      <c r="AA960" s="238"/>
      <c r="AB960" s="238"/>
    </row>
    <row r="961" ht="13.5" customHeight="1">
      <c r="A961" s="238"/>
      <c r="B961" s="238"/>
      <c r="C961" s="238"/>
      <c r="D961" s="238"/>
      <c r="E961" s="238"/>
      <c r="F961" s="238"/>
      <c r="G961" s="238"/>
      <c r="H961" s="238"/>
      <c r="I961" s="238"/>
      <c r="J961" s="238"/>
      <c r="K961" s="308"/>
      <c r="L961" s="238"/>
      <c r="M961" s="238"/>
      <c r="N961" s="238"/>
      <c r="O961" s="238"/>
      <c r="P961" s="238"/>
      <c r="Q961" s="238"/>
      <c r="R961" s="238"/>
      <c r="S961" s="238"/>
      <c r="T961" s="238"/>
      <c r="U961" s="238"/>
      <c r="V961" s="238"/>
      <c r="W961" s="238"/>
      <c r="X961" s="238"/>
      <c r="Y961" s="238"/>
      <c r="Z961" s="238"/>
      <c r="AA961" s="238"/>
      <c r="AB961" s="238"/>
    </row>
    <row r="962" ht="13.5" customHeight="1">
      <c r="A962" s="238"/>
      <c r="B962" s="238"/>
      <c r="C962" s="238"/>
      <c r="D962" s="238"/>
      <c r="E962" s="238"/>
      <c r="F962" s="238"/>
      <c r="G962" s="238"/>
      <c r="H962" s="238"/>
      <c r="I962" s="238"/>
      <c r="J962" s="238"/>
      <c r="K962" s="308"/>
      <c r="L962" s="238"/>
      <c r="M962" s="238"/>
      <c r="N962" s="238"/>
      <c r="O962" s="238"/>
      <c r="P962" s="238"/>
      <c r="Q962" s="238"/>
      <c r="R962" s="238"/>
      <c r="S962" s="238"/>
      <c r="T962" s="238"/>
      <c r="U962" s="238"/>
      <c r="V962" s="238"/>
      <c r="W962" s="238"/>
      <c r="X962" s="238"/>
      <c r="Y962" s="238"/>
      <c r="Z962" s="238"/>
      <c r="AA962" s="238"/>
      <c r="AB962" s="238"/>
    </row>
    <row r="963" ht="13.5" customHeight="1">
      <c r="A963" s="238"/>
      <c r="B963" s="238"/>
      <c r="C963" s="238"/>
      <c r="D963" s="238"/>
      <c r="E963" s="238"/>
      <c r="F963" s="238"/>
      <c r="G963" s="238"/>
      <c r="H963" s="238"/>
      <c r="I963" s="238"/>
      <c r="J963" s="238"/>
      <c r="K963" s="308"/>
      <c r="L963" s="238"/>
      <c r="M963" s="238"/>
      <c r="N963" s="238"/>
      <c r="O963" s="238"/>
      <c r="P963" s="238"/>
      <c r="Q963" s="238"/>
      <c r="R963" s="238"/>
      <c r="S963" s="238"/>
      <c r="T963" s="238"/>
      <c r="U963" s="238"/>
      <c r="V963" s="238"/>
      <c r="W963" s="238"/>
      <c r="X963" s="238"/>
      <c r="Y963" s="238"/>
      <c r="Z963" s="238"/>
      <c r="AA963" s="238"/>
      <c r="AB963" s="238"/>
    </row>
    <row r="964" ht="13.5" customHeight="1">
      <c r="A964" s="238"/>
      <c r="B964" s="238"/>
      <c r="C964" s="238"/>
      <c r="D964" s="238"/>
      <c r="E964" s="238"/>
      <c r="F964" s="238"/>
      <c r="G964" s="238"/>
      <c r="H964" s="238"/>
      <c r="I964" s="238"/>
      <c r="J964" s="238"/>
      <c r="K964" s="308"/>
      <c r="L964" s="238"/>
      <c r="M964" s="238"/>
      <c r="N964" s="238"/>
      <c r="O964" s="238"/>
      <c r="P964" s="238"/>
      <c r="Q964" s="238"/>
      <c r="R964" s="238"/>
      <c r="S964" s="238"/>
      <c r="T964" s="238"/>
      <c r="U964" s="238"/>
      <c r="V964" s="238"/>
      <c r="W964" s="238"/>
      <c r="X964" s="238"/>
      <c r="Y964" s="238"/>
      <c r="Z964" s="238"/>
      <c r="AA964" s="238"/>
      <c r="AB964" s="238"/>
    </row>
    <row r="965" ht="13.5" customHeight="1">
      <c r="A965" s="238"/>
      <c r="B965" s="238"/>
      <c r="C965" s="238"/>
      <c r="D965" s="238"/>
      <c r="E965" s="238"/>
      <c r="F965" s="238"/>
      <c r="G965" s="238"/>
      <c r="H965" s="238"/>
      <c r="I965" s="238"/>
      <c r="J965" s="238"/>
      <c r="K965" s="308"/>
      <c r="L965" s="238"/>
      <c r="M965" s="238"/>
      <c r="N965" s="238"/>
      <c r="O965" s="238"/>
      <c r="P965" s="238"/>
      <c r="Q965" s="238"/>
      <c r="R965" s="238"/>
      <c r="S965" s="238"/>
      <c r="T965" s="238"/>
      <c r="U965" s="238"/>
      <c r="V965" s="238"/>
      <c r="W965" s="238"/>
      <c r="X965" s="238"/>
      <c r="Y965" s="238"/>
      <c r="Z965" s="238"/>
      <c r="AA965" s="238"/>
      <c r="AB965" s="238"/>
    </row>
    <row r="966" ht="13.5" customHeight="1">
      <c r="A966" s="238"/>
      <c r="B966" s="238"/>
      <c r="C966" s="238"/>
      <c r="D966" s="238"/>
      <c r="E966" s="238"/>
      <c r="F966" s="238"/>
      <c r="G966" s="238"/>
      <c r="H966" s="238"/>
      <c r="I966" s="238"/>
      <c r="J966" s="238"/>
      <c r="K966" s="308"/>
      <c r="L966" s="238"/>
      <c r="M966" s="238"/>
      <c r="N966" s="238"/>
      <c r="O966" s="238"/>
      <c r="P966" s="238"/>
      <c r="Q966" s="238"/>
      <c r="R966" s="238"/>
      <c r="S966" s="238"/>
      <c r="T966" s="238"/>
      <c r="U966" s="238"/>
      <c r="V966" s="238"/>
      <c r="W966" s="238"/>
      <c r="X966" s="238"/>
      <c r="Y966" s="238"/>
      <c r="Z966" s="238"/>
      <c r="AA966" s="238"/>
      <c r="AB966" s="238"/>
    </row>
    <row r="967" ht="13.5" customHeight="1">
      <c r="A967" s="238"/>
      <c r="B967" s="238"/>
      <c r="C967" s="238"/>
      <c r="D967" s="238"/>
      <c r="E967" s="238"/>
      <c r="F967" s="238"/>
      <c r="G967" s="238"/>
      <c r="H967" s="238"/>
      <c r="I967" s="238"/>
      <c r="J967" s="238"/>
      <c r="K967" s="308"/>
      <c r="L967" s="238"/>
      <c r="M967" s="238"/>
      <c r="N967" s="238"/>
      <c r="O967" s="238"/>
      <c r="P967" s="238"/>
      <c r="Q967" s="238"/>
      <c r="R967" s="238"/>
      <c r="S967" s="238"/>
      <c r="T967" s="238"/>
      <c r="U967" s="238"/>
      <c r="V967" s="238"/>
      <c r="W967" s="238"/>
      <c r="X967" s="238"/>
      <c r="Y967" s="238"/>
      <c r="Z967" s="238"/>
      <c r="AA967" s="238"/>
      <c r="AB967" s="238"/>
    </row>
    <row r="968" ht="13.5" customHeight="1">
      <c r="A968" s="238"/>
      <c r="B968" s="238"/>
      <c r="C968" s="238"/>
      <c r="D968" s="238"/>
      <c r="E968" s="238"/>
      <c r="F968" s="238"/>
      <c r="G968" s="238"/>
      <c r="H968" s="238"/>
      <c r="I968" s="238"/>
      <c r="J968" s="238"/>
      <c r="K968" s="308"/>
      <c r="L968" s="238"/>
      <c r="M968" s="238"/>
      <c r="N968" s="238"/>
      <c r="O968" s="238"/>
      <c r="P968" s="238"/>
      <c r="Q968" s="238"/>
      <c r="R968" s="238"/>
      <c r="S968" s="238"/>
      <c r="T968" s="238"/>
      <c r="U968" s="238"/>
      <c r="V968" s="238"/>
      <c r="W968" s="238"/>
      <c r="X968" s="238"/>
      <c r="Y968" s="238"/>
      <c r="Z968" s="238"/>
      <c r="AA968" s="238"/>
      <c r="AB968" s="238"/>
    </row>
    <row r="969" ht="13.5" customHeight="1">
      <c r="A969" s="238"/>
      <c r="B969" s="238"/>
      <c r="C969" s="238"/>
      <c r="D969" s="238"/>
      <c r="E969" s="238"/>
      <c r="F969" s="238"/>
      <c r="G969" s="238"/>
      <c r="H969" s="238"/>
      <c r="I969" s="238"/>
      <c r="J969" s="238"/>
      <c r="K969" s="308"/>
      <c r="L969" s="238"/>
      <c r="M969" s="238"/>
      <c r="N969" s="238"/>
      <c r="O969" s="238"/>
      <c r="P969" s="238"/>
      <c r="Q969" s="238"/>
      <c r="R969" s="238"/>
      <c r="S969" s="238"/>
      <c r="T969" s="238"/>
      <c r="U969" s="238"/>
      <c r="V969" s="238"/>
      <c r="W969" s="238"/>
      <c r="X969" s="238"/>
      <c r="Y969" s="238"/>
      <c r="Z969" s="238"/>
      <c r="AA969" s="238"/>
      <c r="AB969" s="238"/>
    </row>
    <row r="970" ht="13.5" customHeight="1">
      <c r="A970" s="238"/>
      <c r="B970" s="238"/>
      <c r="C970" s="238"/>
      <c r="D970" s="238"/>
      <c r="E970" s="238"/>
      <c r="F970" s="238"/>
      <c r="G970" s="238"/>
      <c r="H970" s="238"/>
      <c r="I970" s="238"/>
      <c r="J970" s="238"/>
      <c r="K970" s="308"/>
      <c r="L970" s="238"/>
      <c r="M970" s="238"/>
      <c r="N970" s="238"/>
      <c r="O970" s="238"/>
      <c r="P970" s="238"/>
      <c r="Q970" s="238"/>
      <c r="R970" s="238"/>
      <c r="S970" s="238"/>
      <c r="T970" s="238"/>
      <c r="U970" s="238"/>
      <c r="V970" s="238"/>
      <c r="W970" s="238"/>
      <c r="X970" s="238"/>
      <c r="Y970" s="238"/>
      <c r="Z970" s="238"/>
      <c r="AA970" s="238"/>
      <c r="AB970" s="238"/>
    </row>
    <row r="971" ht="13.5" customHeight="1">
      <c r="A971" s="238"/>
      <c r="B971" s="238"/>
      <c r="C971" s="238"/>
      <c r="D971" s="238"/>
      <c r="E971" s="238"/>
      <c r="F971" s="238"/>
      <c r="G971" s="238"/>
      <c r="H971" s="238"/>
      <c r="I971" s="238"/>
      <c r="J971" s="238"/>
      <c r="K971" s="308"/>
      <c r="L971" s="238"/>
      <c r="M971" s="238"/>
      <c r="N971" s="238"/>
      <c r="O971" s="238"/>
      <c r="P971" s="238"/>
      <c r="Q971" s="238"/>
      <c r="R971" s="238"/>
      <c r="S971" s="238"/>
      <c r="T971" s="238"/>
      <c r="U971" s="238"/>
      <c r="V971" s="238"/>
      <c r="W971" s="238"/>
      <c r="X971" s="238"/>
      <c r="Y971" s="238"/>
      <c r="Z971" s="238"/>
      <c r="AA971" s="238"/>
      <c r="AB971" s="238"/>
    </row>
    <row r="972" ht="13.5" customHeight="1">
      <c r="A972" s="238"/>
      <c r="B972" s="238"/>
      <c r="C972" s="238"/>
      <c r="D972" s="238"/>
      <c r="E972" s="238"/>
      <c r="F972" s="238"/>
      <c r="G972" s="238"/>
      <c r="H972" s="238"/>
      <c r="I972" s="238"/>
      <c r="J972" s="238"/>
      <c r="K972" s="308"/>
      <c r="L972" s="238"/>
      <c r="M972" s="238"/>
      <c r="N972" s="238"/>
      <c r="O972" s="238"/>
      <c r="P972" s="238"/>
      <c r="Q972" s="238"/>
      <c r="R972" s="238"/>
      <c r="S972" s="238"/>
      <c r="T972" s="238"/>
      <c r="U972" s="238"/>
      <c r="V972" s="238"/>
      <c r="W972" s="238"/>
      <c r="X972" s="238"/>
      <c r="Y972" s="238"/>
      <c r="Z972" s="238"/>
      <c r="AA972" s="238"/>
      <c r="AB972" s="238"/>
    </row>
    <row r="973" ht="13.5" customHeight="1">
      <c r="A973" s="238"/>
      <c r="B973" s="238"/>
      <c r="C973" s="238"/>
      <c r="D973" s="238"/>
      <c r="E973" s="238"/>
      <c r="F973" s="238"/>
      <c r="G973" s="238"/>
      <c r="H973" s="238"/>
      <c r="I973" s="238"/>
      <c r="J973" s="238"/>
      <c r="K973" s="308"/>
      <c r="L973" s="238"/>
      <c r="M973" s="238"/>
      <c r="N973" s="238"/>
      <c r="O973" s="238"/>
      <c r="P973" s="238"/>
      <c r="Q973" s="238"/>
      <c r="R973" s="238"/>
      <c r="S973" s="238"/>
      <c r="T973" s="238"/>
      <c r="U973" s="238"/>
      <c r="V973" s="238"/>
      <c r="W973" s="238"/>
      <c r="X973" s="238"/>
      <c r="Y973" s="238"/>
      <c r="Z973" s="238"/>
      <c r="AA973" s="238"/>
      <c r="AB973" s="238"/>
    </row>
    <row r="974" ht="13.5" customHeight="1">
      <c r="A974" s="238"/>
      <c r="B974" s="238"/>
      <c r="C974" s="238"/>
      <c r="D974" s="238"/>
      <c r="E974" s="238"/>
      <c r="F974" s="238"/>
      <c r="G974" s="238"/>
      <c r="H974" s="238"/>
      <c r="I974" s="238"/>
      <c r="J974" s="238"/>
      <c r="K974" s="308"/>
      <c r="L974" s="238"/>
      <c r="M974" s="238"/>
      <c r="N974" s="238"/>
      <c r="O974" s="238"/>
      <c r="P974" s="238"/>
      <c r="Q974" s="238"/>
      <c r="R974" s="238"/>
      <c r="S974" s="238"/>
      <c r="T974" s="238"/>
      <c r="U974" s="238"/>
      <c r="V974" s="238"/>
      <c r="W974" s="238"/>
      <c r="X974" s="238"/>
      <c r="Y974" s="238"/>
      <c r="Z974" s="238"/>
      <c r="AA974" s="238"/>
      <c r="AB974" s="238"/>
    </row>
    <row r="975" ht="13.5" customHeight="1">
      <c r="A975" s="238"/>
      <c r="B975" s="238"/>
      <c r="C975" s="238"/>
      <c r="D975" s="238"/>
      <c r="E975" s="238"/>
      <c r="F975" s="238"/>
      <c r="G975" s="238"/>
      <c r="H975" s="238"/>
      <c r="I975" s="238"/>
      <c r="J975" s="238"/>
      <c r="K975" s="308"/>
      <c r="L975" s="238"/>
      <c r="M975" s="238"/>
      <c r="N975" s="238"/>
      <c r="O975" s="238"/>
      <c r="P975" s="238"/>
      <c r="Q975" s="238"/>
      <c r="R975" s="238"/>
      <c r="S975" s="238"/>
      <c r="T975" s="238"/>
      <c r="U975" s="238"/>
      <c r="V975" s="238"/>
      <c r="W975" s="238"/>
      <c r="X975" s="238"/>
      <c r="Y975" s="238"/>
      <c r="Z975" s="238"/>
      <c r="AA975" s="238"/>
      <c r="AB975" s="238"/>
    </row>
    <row r="976" ht="13.5" customHeight="1">
      <c r="A976" s="238"/>
      <c r="B976" s="238"/>
      <c r="C976" s="238"/>
      <c r="D976" s="238"/>
      <c r="E976" s="238"/>
      <c r="F976" s="238"/>
      <c r="G976" s="238"/>
      <c r="H976" s="238"/>
      <c r="I976" s="238"/>
      <c r="J976" s="238"/>
      <c r="K976" s="308"/>
      <c r="L976" s="238"/>
      <c r="M976" s="238"/>
      <c r="N976" s="238"/>
      <c r="O976" s="238"/>
      <c r="P976" s="238"/>
      <c r="Q976" s="238"/>
      <c r="R976" s="238"/>
      <c r="S976" s="238"/>
      <c r="T976" s="238"/>
      <c r="U976" s="238"/>
      <c r="V976" s="238"/>
      <c r="W976" s="238"/>
      <c r="X976" s="238"/>
      <c r="Y976" s="238"/>
      <c r="Z976" s="238"/>
      <c r="AA976" s="238"/>
      <c r="AB976" s="238"/>
    </row>
    <row r="977" ht="13.5" customHeight="1">
      <c r="A977" s="238"/>
      <c r="B977" s="238"/>
      <c r="C977" s="238"/>
      <c r="D977" s="238"/>
      <c r="E977" s="238"/>
      <c r="F977" s="238"/>
      <c r="G977" s="238"/>
      <c r="H977" s="238"/>
      <c r="I977" s="238"/>
      <c r="J977" s="238"/>
      <c r="K977" s="308"/>
      <c r="L977" s="238"/>
      <c r="M977" s="238"/>
      <c r="N977" s="238"/>
      <c r="O977" s="238"/>
      <c r="P977" s="238"/>
      <c r="Q977" s="238"/>
      <c r="R977" s="238"/>
      <c r="S977" s="238"/>
      <c r="T977" s="238"/>
      <c r="U977" s="238"/>
      <c r="V977" s="238"/>
      <c r="W977" s="238"/>
      <c r="X977" s="238"/>
      <c r="Y977" s="238"/>
      <c r="Z977" s="238"/>
      <c r="AA977" s="238"/>
      <c r="AB977" s="238"/>
    </row>
    <row r="978" ht="13.5" customHeight="1">
      <c r="A978" s="238"/>
      <c r="B978" s="238"/>
      <c r="C978" s="238"/>
      <c r="D978" s="238"/>
      <c r="E978" s="238"/>
      <c r="F978" s="238"/>
      <c r="G978" s="238"/>
      <c r="H978" s="238"/>
      <c r="I978" s="238"/>
      <c r="J978" s="238"/>
      <c r="K978" s="308"/>
      <c r="L978" s="238"/>
      <c r="M978" s="238"/>
      <c r="N978" s="238"/>
      <c r="O978" s="238"/>
      <c r="P978" s="238"/>
      <c r="Q978" s="238"/>
      <c r="R978" s="238"/>
      <c r="S978" s="238"/>
      <c r="T978" s="238"/>
      <c r="U978" s="238"/>
      <c r="V978" s="238"/>
      <c r="W978" s="238"/>
      <c r="X978" s="238"/>
      <c r="Y978" s="238"/>
      <c r="Z978" s="238"/>
      <c r="AA978" s="238"/>
      <c r="AB978" s="238"/>
    </row>
    <row r="979" ht="13.5" customHeight="1">
      <c r="A979" s="238"/>
      <c r="B979" s="238"/>
      <c r="C979" s="238"/>
      <c r="D979" s="238"/>
      <c r="E979" s="238"/>
      <c r="F979" s="238"/>
      <c r="G979" s="238"/>
      <c r="H979" s="238"/>
      <c r="I979" s="238"/>
      <c r="J979" s="238"/>
      <c r="K979" s="308"/>
      <c r="L979" s="238"/>
      <c r="M979" s="238"/>
      <c r="N979" s="238"/>
      <c r="O979" s="238"/>
      <c r="P979" s="238"/>
      <c r="Q979" s="238"/>
      <c r="R979" s="238"/>
      <c r="S979" s="238"/>
      <c r="T979" s="238"/>
      <c r="U979" s="238"/>
      <c r="V979" s="238"/>
      <c r="W979" s="238"/>
      <c r="X979" s="238"/>
      <c r="Y979" s="238"/>
      <c r="Z979" s="238"/>
      <c r="AA979" s="238"/>
      <c r="AB979" s="238"/>
    </row>
    <row r="980" ht="13.5" customHeight="1">
      <c r="A980" s="238"/>
      <c r="B980" s="238"/>
      <c r="C980" s="238"/>
      <c r="D980" s="238"/>
      <c r="E980" s="238"/>
      <c r="F980" s="238"/>
      <c r="G980" s="238"/>
      <c r="H980" s="238"/>
      <c r="I980" s="238"/>
      <c r="J980" s="238"/>
      <c r="K980" s="308"/>
      <c r="L980" s="238"/>
      <c r="M980" s="238"/>
      <c r="N980" s="238"/>
      <c r="O980" s="238"/>
      <c r="P980" s="238"/>
      <c r="Q980" s="238"/>
      <c r="R980" s="238"/>
      <c r="S980" s="238"/>
      <c r="T980" s="238"/>
      <c r="U980" s="238"/>
      <c r="V980" s="238"/>
      <c r="W980" s="238"/>
      <c r="X980" s="238"/>
      <c r="Y980" s="238"/>
      <c r="Z980" s="238"/>
      <c r="AA980" s="238"/>
      <c r="AB980" s="238"/>
    </row>
    <row r="981" ht="13.5" customHeight="1">
      <c r="A981" s="238"/>
      <c r="B981" s="238"/>
      <c r="C981" s="238"/>
      <c r="D981" s="238"/>
      <c r="E981" s="238"/>
      <c r="F981" s="238"/>
      <c r="G981" s="238"/>
      <c r="H981" s="238"/>
      <c r="I981" s="238"/>
      <c r="J981" s="238"/>
      <c r="K981" s="308"/>
      <c r="L981" s="238"/>
      <c r="M981" s="238"/>
      <c r="N981" s="238"/>
      <c r="O981" s="238"/>
      <c r="P981" s="238"/>
      <c r="Q981" s="238"/>
      <c r="R981" s="238"/>
      <c r="S981" s="238"/>
      <c r="T981" s="238"/>
      <c r="U981" s="238"/>
      <c r="V981" s="238"/>
      <c r="W981" s="238"/>
      <c r="X981" s="238"/>
      <c r="Y981" s="238"/>
      <c r="Z981" s="238"/>
      <c r="AA981" s="238"/>
      <c r="AB981" s="238"/>
    </row>
    <row r="982" ht="13.5" customHeight="1">
      <c r="A982" s="238"/>
      <c r="B982" s="238"/>
      <c r="C982" s="238"/>
      <c r="D982" s="238"/>
      <c r="E982" s="238"/>
      <c r="F982" s="238"/>
      <c r="G982" s="238"/>
      <c r="H982" s="238"/>
      <c r="I982" s="238"/>
      <c r="J982" s="238"/>
      <c r="K982" s="308"/>
      <c r="L982" s="238"/>
      <c r="M982" s="238"/>
      <c r="N982" s="238"/>
      <c r="O982" s="238"/>
      <c r="P982" s="238"/>
      <c r="Q982" s="238"/>
      <c r="R982" s="238"/>
      <c r="S982" s="238"/>
      <c r="T982" s="238"/>
      <c r="U982" s="238"/>
      <c r="V982" s="238"/>
      <c r="W982" s="238"/>
      <c r="X982" s="238"/>
      <c r="Y982" s="238"/>
      <c r="Z982" s="238"/>
      <c r="AA982" s="238"/>
      <c r="AB982" s="238"/>
    </row>
    <row r="983" ht="13.5" customHeight="1">
      <c r="A983" s="238"/>
      <c r="B983" s="238"/>
      <c r="C983" s="238"/>
      <c r="D983" s="238"/>
      <c r="E983" s="238"/>
      <c r="F983" s="238"/>
      <c r="G983" s="238"/>
      <c r="H983" s="238"/>
      <c r="I983" s="238"/>
      <c r="J983" s="238"/>
      <c r="K983" s="308"/>
      <c r="L983" s="238"/>
      <c r="M983" s="238"/>
      <c r="N983" s="238"/>
      <c r="O983" s="238"/>
      <c r="P983" s="238"/>
      <c r="Q983" s="238"/>
      <c r="R983" s="238"/>
      <c r="S983" s="238"/>
      <c r="T983" s="238"/>
      <c r="U983" s="238"/>
      <c r="V983" s="238"/>
      <c r="W983" s="238"/>
      <c r="X983" s="238"/>
      <c r="Y983" s="238"/>
      <c r="Z983" s="238"/>
      <c r="AA983" s="238"/>
      <c r="AB983" s="238"/>
    </row>
    <row r="984" ht="13.5" customHeight="1">
      <c r="A984" s="238"/>
      <c r="B984" s="238"/>
      <c r="C984" s="238"/>
      <c r="D984" s="238"/>
      <c r="E984" s="238"/>
      <c r="F984" s="238"/>
      <c r="G984" s="238"/>
      <c r="H984" s="238"/>
      <c r="I984" s="238"/>
      <c r="J984" s="238"/>
      <c r="K984" s="308"/>
      <c r="L984" s="238"/>
      <c r="M984" s="238"/>
      <c r="N984" s="238"/>
      <c r="O984" s="238"/>
      <c r="P984" s="238"/>
      <c r="Q984" s="238"/>
      <c r="R984" s="238"/>
      <c r="S984" s="238"/>
      <c r="T984" s="238"/>
      <c r="U984" s="238"/>
      <c r="V984" s="238"/>
      <c r="W984" s="238"/>
      <c r="X984" s="238"/>
      <c r="Y984" s="238"/>
      <c r="Z984" s="238"/>
      <c r="AA984" s="238"/>
      <c r="AB984" s="238"/>
    </row>
    <row r="985" ht="13.5" customHeight="1">
      <c r="A985" s="238"/>
      <c r="B985" s="238"/>
      <c r="C985" s="238"/>
      <c r="D985" s="238"/>
      <c r="E985" s="238"/>
      <c r="F985" s="238"/>
      <c r="G985" s="238"/>
      <c r="H985" s="238"/>
      <c r="I985" s="238"/>
      <c r="J985" s="238"/>
      <c r="K985" s="308"/>
      <c r="L985" s="238"/>
      <c r="M985" s="238"/>
      <c r="N985" s="238"/>
      <c r="O985" s="238"/>
      <c r="P985" s="238"/>
      <c r="Q985" s="238"/>
      <c r="R985" s="238"/>
      <c r="S985" s="238"/>
      <c r="T985" s="238"/>
      <c r="U985" s="238"/>
      <c r="V985" s="238"/>
      <c r="W985" s="238"/>
      <c r="X985" s="238"/>
      <c r="Y985" s="238"/>
      <c r="Z985" s="238"/>
      <c r="AA985" s="238"/>
      <c r="AB985" s="238"/>
    </row>
    <row r="986" ht="13.5" customHeight="1">
      <c r="A986" s="238"/>
      <c r="B986" s="238"/>
      <c r="C986" s="238"/>
      <c r="D986" s="238"/>
      <c r="E986" s="238"/>
      <c r="F986" s="238"/>
      <c r="G986" s="238"/>
      <c r="H986" s="238"/>
      <c r="I986" s="238"/>
      <c r="J986" s="238"/>
      <c r="K986" s="308"/>
      <c r="L986" s="238"/>
      <c r="M986" s="238"/>
      <c r="N986" s="238"/>
      <c r="O986" s="238"/>
      <c r="P986" s="238"/>
      <c r="Q986" s="238"/>
      <c r="R986" s="238"/>
      <c r="S986" s="238"/>
      <c r="T986" s="238"/>
      <c r="U986" s="238"/>
      <c r="V986" s="238"/>
      <c r="W986" s="238"/>
      <c r="X986" s="238"/>
      <c r="Y986" s="238"/>
      <c r="Z986" s="238"/>
      <c r="AA986" s="238"/>
      <c r="AB986" s="238"/>
    </row>
    <row r="987" ht="13.5" customHeight="1">
      <c r="A987" s="238"/>
      <c r="B987" s="238"/>
      <c r="C987" s="238"/>
      <c r="D987" s="238"/>
      <c r="E987" s="238"/>
      <c r="F987" s="238"/>
      <c r="G987" s="238"/>
      <c r="H987" s="238"/>
      <c r="I987" s="238"/>
      <c r="J987" s="238"/>
      <c r="K987" s="308"/>
      <c r="L987" s="238"/>
      <c r="M987" s="238"/>
      <c r="N987" s="238"/>
      <c r="O987" s="238"/>
      <c r="P987" s="238"/>
      <c r="Q987" s="238"/>
      <c r="R987" s="238"/>
      <c r="S987" s="238"/>
      <c r="T987" s="238"/>
      <c r="U987" s="238"/>
      <c r="V987" s="238"/>
      <c r="W987" s="238"/>
      <c r="X987" s="238"/>
      <c r="Y987" s="238"/>
      <c r="Z987" s="238"/>
      <c r="AA987" s="238"/>
      <c r="AB987" s="238"/>
    </row>
    <row r="988" ht="13.5" customHeight="1">
      <c r="A988" s="238"/>
      <c r="B988" s="238"/>
      <c r="C988" s="238"/>
      <c r="D988" s="238"/>
      <c r="E988" s="238"/>
      <c r="F988" s="238"/>
      <c r="G988" s="238"/>
      <c r="H988" s="238"/>
      <c r="I988" s="238"/>
      <c r="J988" s="238"/>
      <c r="K988" s="308"/>
      <c r="L988" s="238"/>
      <c r="M988" s="238"/>
      <c r="N988" s="238"/>
      <c r="O988" s="238"/>
      <c r="P988" s="238"/>
      <c r="Q988" s="238"/>
      <c r="R988" s="238"/>
      <c r="S988" s="238"/>
      <c r="T988" s="238"/>
      <c r="U988" s="238"/>
      <c r="V988" s="238"/>
      <c r="W988" s="238"/>
      <c r="X988" s="238"/>
      <c r="Y988" s="238"/>
      <c r="Z988" s="238"/>
      <c r="AA988" s="238"/>
      <c r="AB988" s="238"/>
    </row>
    <row r="989" ht="13.5" customHeight="1">
      <c r="A989" s="238"/>
      <c r="B989" s="238"/>
      <c r="C989" s="238"/>
      <c r="D989" s="238"/>
      <c r="E989" s="238"/>
      <c r="F989" s="238"/>
      <c r="G989" s="238"/>
      <c r="H989" s="238"/>
      <c r="I989" s="238"/>
      <c r="J989" s="238"/>
      <c r="K989" s="308"/>
      <c r="L989" s="238"/>
      <c r="M989" s="238"/>
      <c r="N989" s="238"/>
      <c r="O989" s="238"/>
      <c r="P989" s="238"/>
      <c r="Q989" s="238"/>
      <c r="R989" s="238"/>
      <c r="S989" s="238"/>
      <c r="T989" s="238"/>
      <c r="U989" s="238"/>
      <c r="V989" s="238"/>
      <c r="W989" s="238"/>
      <c r="X989" s="238"/>
      <c r="Y989" s="238"/>
      <c r="Z989" s="238"/>
      <c r="AA989" s="238"/>
      <c r="AB989" s="238"/>
    </row>
    <row r="990" ht="13.5" customHeight="1">
      <c r="A990" s="238"/>
      <c r="B990" s="238"/>
      <c r="C990" s="238"/>
      <c r="D990" s="238"/>
      <c r="E990" s="238"/>
      <c r="F990" s="238"/>
      <c r="G990" s="238"/>
      <c r="H990" s="238"/>
      <c r="I990" s="238"/>
      <c r="J990" s="238"/>
      <c r="K990" s="308"/>
      <c r="L990" s="238"/>
      <c r="M990" s="238"/>
      <c r="N990" s="238"/>
      <c r="O990" s="238"/>
      <c r="P990" s="238"/>
      <c r="Q990" s="238"/>
      <c r="R990" s="238"/>
      <c r="S990" s="238"/>
      <c r="T990" s="238"/>
      <c r="U990" s="238"/>
      <c r="V990" s="238"/>
      <c r="W990" s="238"/>
      <c r="X990" s="238"/>
      <c r="Y990" s="238"/>
      <c r="Z990" s="238"/>
      <c r="AA990" s="238"/>
      <c r="AB990" s="238"/>
    </row>
    <row r="991" ht="13.5" customHeight="1">
      <c r="A991" s="238"/>
      <c r="B991" s="238"/>
      <c r="C991" s="238"/>
      <c r="D991" s="238"/>
      <c r="E991" s="238"/>
      <c r="F991" s="238"/>
      <c r="G991" s="238"/>
      <c r="H991" s="238"/>
      <c r="I991" s="238"/>
      <c r="J991" s="238"/>
      <c r="K991" s="308"/>
      <c r="L991" s="238"/>
      <c r="M991" s="238"/>
      <c r="N991" s="238"/>
      <c r="O991" s="238"/>
      <c r="P991" s="238"/>
      <c r="Q991" s="238"/>
      <c r="R991" s="238"/>
      <c r="S991" s="238"/>
      <c r="T991" s="238"/>
      <c r="U991" s="238"/>
      <c r="V991" s="238"/>
      <c r="W991" s="238"/>
      <c r="X991" s="238"/>
      <c r="Y991" s="238"/>
      <c r="Z991" s="238"/>
      <c r="AA991" s="238"/>
      <c r="AB991" s="238"/>
    </row>
    <row r="992" ht="13.5" customHeight="1">
      <c r="A992" s="238"/>
      <c r="B992" s="238"/>
      <c r="C992" s="238"/>
      <c r="D992" s="238"/>
      <c r="E992" s="238"/>
      <c r="F992" s="238"/>
      <c r="G992" s="238"/>
      <c r="H992" s="238"/>
      <c r="I992" s="238"/>
      <c r="J992" s="238"/>
      <c r="K992" s="308"/>
      <c r="L992" s="238"/>
      <c r="M992" s="238"/>
      <c r="N992" s="238"/>
      <c r="O992" s="238"/>
      <c r="P992" s="238"/>
      <c r="Q992" s="238"/>
      <c r="R992" s="238"/>
      <c r="S992" s="238"/>
      <c r="T992" s="238"/>
      <c r="U992" s="238"/>
      <c r="V992" s="238"/>
      <c r="W992" s="238"/>
      <c r="X992" s="238"/>
      <c r="Y992" s="238"/>
      <c r="Z992" s="238"/>
      <c r="AA992" s="238"/>
      <c r="AB992" s="238"/>
    </row>
    <row r="993" ht="13.5" customHeight="1">
      <c r="A993" s="238"/>
      <c r="B993" s="238"/>
      <c r="C993" s="238"/>
      <c r="D993" s="238"/>
      <c r="E993" s="238"/>
      <c r="F993" s="238"/>
      <c r="G993" s="238"/>
      <c r="H993" s="238"/>
      <c r="I993" s="238"/>
      <c r="J993" s="238"/>
      <c r="K993" s="308"/>
      <c r="L993" s="238"/>
      <c r="M993" s="238"/>
      <c r="N993" s="238"/>
      <c r="O993" s="238"/>
      <c r="P993" s="238"/>
      <c r="Q993" s="238"/>
      <c r="R993" s="238"/>
      <c r="S993" s="238"/>
      <c r="T993" s="238"/>
      <c r="U993" s="238"/>
      <c r="V993" s="238"/>
      <c r="W993" s="238"/>
      <c r="X993" s="238"/>
      <c r="Y993" s="238"/>
      <c r="Z993" s="238"/>
      <c r="AA993" s="238"/>
      <c r="AB993" s="238"/>
    </row>
    <row r="994" ht="13.5" customHeight="1">
      <c r="A994" s="238"/>
      <c r="B994" s="238"/>
      <c r="C994" s="238"/>
      <c r="D994" s="238"/>
      <c r="E994" s="238"/>
      <c r="F994" s="238"/>
      <c r="G994" s="238"/>
      <c r="H994" s="238"/>
      <c r="I994" s="238"/>
      <c r="J994" s="238"/>
      <c r="K994" s="308"/>
      <c r="L994" s="238"/>
      <c r="M994" s="238"/>
      <c r="N994" s="238"/>
      <c r="O994" s="238"/>
      <c r="P994" s="238"/>
      <c r="Q994" s="238"/>
      <c r="R994" s="238"/>
      <c r="S994" s="238"/>
      <c r="T994" s="238"/>
      <c r="U994" s="238"/>
      <c r="V994" s="238"/>
      <c r="W994" s="238"/>
      <c r="X994" s="238"/>
      <c r="Y994" s="238"/>
      <c r="Z994" s="238"/>
      <c r="AA994" s="238"/>
      <c r="AB994" s="238"/>
    </row>
    <row r="995" ht="13.5" customHeight="1">
      <c r="A995" s="238"/>
      <c r="B995" s="238"/>
      <c r="C995" s="238"/>
      <c r="D995" s="238"/>
      <c r="E995" s="238"/>
      <c r="F995" s="238"/>
      <c r="G995" s="238"/>
      <c r="H995" s="238"/>
      <c r="I995" s="238"/>
      <c r="J995" s="238"/>
      <c r="K995" s="308"/>
      <c r="L995" s="238"/>
      <c r="M995" s="238"/>
      <c r="N995" s="238"/>
      <c r="O995" s="238"/>
      <c r="P995" s="238"/>
      <c r="Q995" s="238"/>
      <c r="R995" s="238"/>
      <c r="S995" s="238"/>
      <c r="T995" s="238"/>
      <c r="U995" s="238"/>
      <c r="V995" s="238"/>
      <c r="W995" s="238"/>
      <c r="X995" s="238"/>
      <c r="Y995" s="238"/>
      <c r="Z995" s="238"/>
      <c r="AA995" s="238"/>
      <c r="AB995" s="238"/>
    </row>
    <row r="996" ht="13.5" customHeight="1">
      <c r="A996" s="238"/>
      <c r="B996" s="238"/>
      <c r="C996" s="238"/>
      <c r="D996" s="238"/>
      <c r="E996" s="238"/>
      <c r="F996" s="238"/>
      <c r="G996" s="238"/>
      <c r="H996" s="238"/>
      <c r="I996" s="238"/>
      <c r="J996" s="238"/>
      <c r="K996" s="308"/>
      <c r="L996" s="238"/>
      <c r="M996" s="238"/>
      <c r="N996" s="238"/>
      <c r="O996" s="238"/>
      <c r="P996" s="238"/>
      <c r="Q996" s="238"/>
      <c r="R996" s="238"/>
      <c r="S996" s="238"/>
      <c r="T996" s="238"/>
      <c r="U996" s="238"/>
      <c r="V996" s="238"/>
      <c r="W996" s="238"/>
      <c r="X996" s="238"/>
      <c r="Y996" s="238"/>
      <c r="Z996" s="238"/>
      <c r="AA996" s="238"/>
      <c r="AB996" s="238"/>
    </row>
    <row r="997" ht="13.5" customHeight="1">
      <c r="A997" s="238"/>
      <c r="B997" s="238"/>
      <c r="C997" s="238"/>
      <c r="D997" s="238"/>
      <c r="E997" s="238"/>
      <c r="F997" s="238"/>
      <c r="G997" s="238"/>
      <c r="H997" s="238"/>
      <c r="I997" s="238"/>
      <c r="J997" s="238"/>
      <c r="K997" s="308"/>
      <c r="L997" s="238"/>
      <c r="M997" s="238"/>
      <c r="N997" s="238"/>
      <c r="O997" s="238"/>
      <c r="P997" s="238"/>
      <c r="Q997" s="238"/>
      <c r="R997" s="238"/>
      <c r="S997" s="238"/>
      <c r="T997" s="238"/>
      <c r="U997" s="238"/>
      <c r="V997" s="238"/>
      <c r="W997" s="238"/>
      <c r="X997" s="238"/>
      <c r="Y997" s="238"/>
      <c r="Z997" s="238"/>
      <c r="AA997" s="238"/>
      <c r="AB997" s="238"/>
    </row>
    <row r="998" ht="13.5" customHeight="1">
      <c r="A998" s="238"/>
      <c r="B998" s="238"/>
      <c r="C998" s="238"/>
      <c r="D998" s="238"/>
      <c r="E998" s="238"/>
      <c r="F998" s="238"/>
      <c r="G998" s="238"/>
      <c r="H998" s="238"/>
      <c r="I998" s="238"/>
      <c r="J998" s="238"/>
      <c r="K998" s="308"/>
      <c r="L998" s="238"/>
      <c r="M998" s="238"/>
      <c r="N998" s="238"/>
      <c r="O998" s="238"/>
      <c r="P998" s="238"/>
      <c r="Q998" s="238"/>
      <c r="R998" s="238"/>
      <c r="S998" s="238"/>
      <c r="T998" s="238"/>
      <c r="U998" s="238"/>
      <c r="V998" s="238"/>
      <c r="W998" s="238"/>
      <c r="X998" s="238"/>
      <c r="Y998" s="238"/>
      <c r="Z998" s="238"/>
      <c r="AA998" s="238"/>
      <c r="AB998" s="238"/>
    </row>
    <row r="999" ht="13.5" customHeight="1">
      <c r="A999" s="238"/>
      <c r="B999" s="238"/>
      <c r="C999" s="238"/>
      <c r="D999" s="238"/>
      <c r="E999" s="238"/>
      <c r="F999" s="238"/>
      <c r="G999" s="238"/>
      <c r="H999" s="238"/>
      <c r="I999" s="238"/>
      <c r="J999" s="238"/>
      <c r="K999" s="308"/>
      <c r="L999" s="238"/>
      <c r="M999" s="238"/>
      <c r="N999" s="238"/>
      <c r="O999" s="238"/>
      <c r="P999" s="238"/>
      <c r="Q999" s="238"/>
      <c r="R999" s="238"/>
      <c r="S999" s="238"/>
      <c r="T999" s="238"/>
      <c r="U999" s="238"/>
      <c r="V999" s="238"/>
      <c r="W999" s="238"/>
      <c r="X999" s="238"/>
      <c r="Y999" s="238"/>
      <c r="Z999" s="238"/>
      <c r="AA999" s="238"/>
      <c r="AB999" s="238"/>
    </row>
    <row r="1000" ht="13.5" customHeight="1">
      <c r="A1000" s="238"/>
      <c r="B1000" s="238"/>
      <c r="C1000" s="238"/>
      <c r="D1000" s="238"/>
      <c r="E1000" s="238"/>
      <c r="F1000" s="238"/>
      <c r="G1000" s="238"/>
      <c r="H1000" s="238"/>
      <c r="I1000" s="238"/>
      <c r="J1000" s="238"/>
      <c r="K1000" s="308"/>
      <c r="L1000" s="238"/>
      <c r="M1000" s="238"/>
      <c r="N1000" s="238"/>
      <c r="O1000" s="238"/>
      <c r="P1000" s="238"/>
      <c r="Q1000" s="238"/>
      <c r="R1000" s="238"/>
      <c r="S1000" s="238"/>
      <c r="T1000" s="238"/>
      <c r="U1000" s="238"/>
      <c r="V1000" s="238"/>
      <c r="W1000" s="238"/>
      <c r="X1000" s="238"/>
      <c r="Y1000" s="238"/>
      <c r="Z1000" s="238"/>
      <c r="AA1000" s="238"/>
      <c r="AB1000" s="238"/>
    </row>
  </sheetData>
  <mergeCells count="5">
    <mergeCell ref="E1:G1"/>
    <mergeCell ref="H1:I1"/>
    <mergeCell ref="J1:L1"/>
    <mergeCell ref="M1:T1"/>
    <mergeCell ref="U1:AB1"/>
  </mergeCells>
  <conditionalFormatting sqref="C54">
    <cfRule type="expression" dxfId="4" priority="1">
      <formula>$B$28="No"</formula>
    </cfRule>
  </conditionalFormatting>
  <conditionalFormatting sqref="C41:C52">
    <cfRule type="expression" dxfId="5" priority="2">
      <formula>$B$30="No"</formula>
    </cfRule>
  </conditionalFormatting>
  <conditionalFormatting sqref="C53">
    <cfRule type="expression" dxfId="5" priority="3">
      <formula>$B$30="No"</formula>
    </cfRule>
  </conditionalFormatting>
  <printOptions/>
  <pageMargins bottom="0.75" footer="0.0" header="0.0" left="0.7" right="0.7" top="0.75"/>
  <pageSetup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70C0"/>
    <pageSetUpPr/>
  </sheetPr>
  <sheetViews>
    <sheetView workbookViewId="0"/>
  </sheetViews>
  <sheetFormatPr customHeight="1" defaultColWidth="9.18" defaultRowHeight="15.0"/>
  <cols>
    <col customWidth="1" min="1" max="1" width="37.0"/>
    <col customWidth="1" min="2" max="26" width="11.27"/>
  </cols>
  <sheetData>
    <row r="1" ht="15.75" customHeight="1">
      <c r="A1" s="310" t="s">
        <v>3233</v>
      </c>
      <c r="C1" s="311"/>
      <c r="D1" s="311"/>
      <c r="E1" s="311" t="s">
        <v>3234</v>
      </c>
      <c r="F1" s="311" t="s">
        <v>3235</v>
      </c>
      <c r="G1" s="311" t="s">
        <v>507</v>
      </c>
      <c r="H1" s="311" t="s">
        <v>506</v>
      </c>
      <c r="I1" s="311" t="s">
        <v>508</v>
      </c>
    </row>
    <row r="2" ht="15.75" customHeight="1">
      <c r="C2" s="312" t="s">
        <v>2371</v>
      </c>
      <c r="D2" s="118" t="s">
        <v>3236</v>
      </c>
      <c r="E2" s="313">
        <f>COUNTIFS(Questions!$B:B,D2,Questions!$M:M,"=1")</f>
        <v>0</v>
      </c>
      <c r="F2" s="314">
        <f>COUNTIF(Questions!$B:B,D2)</f>
        <v>5</v>
      </c>
      <c r="G2" s="314">
        <f>SUMIFS(Questions!T:T,Questions!B:B,D2)</f>
        <v>50</v>
      </c>
      <c r="H2" s="314">
        <f>SUMIFS(Questions!S:S,Questions!B:B,D2)</f>
        <v>80</v>
      </c>
      <c r="I2" s="315">
        <f t="shared" ref="I2:I4" si="1">G2/H2</f>
        <v>0.625</v>
      </c>
      <c r="J2" s="316" t="str">
        <f t="shared" ref="J2:J4" si="2">C2</f>
        <v>Company</v>
      </c>
    </row>
    <row r="3" ht="15.75" customHeight="1">
      <c r="A3" s="310" t="s">
        <v>3237</v>
      </c>
      <c r="C3" s="312" t="s">
        <v>10</v>
      </c>
      <c r="D3" s="118" t="s">
        <v>3238</v>
      </c>
      <c r="E3" s="313">
        <f>COUNTIFS(Questions!$B:B,D3,Questions!$M:M,"=1")</f>
        <v>0</v>
      </c>
      <c r="F3" s="314">
        <f>COUNTIF(Questions!$B:B,D3)</f>
        <v>11</v>
      </c>
      <c r="G3" s="314">
        <f>SUMIFS(Questions!T:T,Questions!B:B,D3)</f>
        <v>160</v>
      </c>
      <c r="H3" s="314">
        <f>SUMIFS(Questions!S:S,Questions!B:B,D3)</f>
        <v>220</v>
      </c>
      <c r="I3" s="315">
        <f t="shared" si="1"/>
        <v>0.7272727273</v>
      </c>
      <c r="J3" s="316" t="str">
        <f t="shared" si="2"/>
        <v>Documentation</v>
      </c>
    </row>
    <row r="4" ht="15.75" customHeight="1">
      <c r="A4" s="316" t="s">
        <v>78</v>
      </c>
      <c r="C4" s="312" t="s">
        <v>3239</v>
      </c>
      <c r="D4" s="118" t="s">
        <v>3240</v>
      </c>
      <c r="E4" s="313">
        <f>COUNTIFS(Questions!$B:B,D4,Questions!$M:M,"=1")</f>
        <v>0</v>
      </c>
      <c r="F4" s="314">
        <f>COUNTIF(Questions!$B:B,D4)</f>
        <v>9</v>
      </c>
      <c r="G4" s="314">
        <f>SUMIFS(Questions!T:T,Questions!B:B,D4)</f>
        <v>225</v>
      </c>
      <c r="H4" s="314">
        <f>SUMIFS(Questions!S:S,Questions!B:B,D4)</f>
        <v>225</v>
      </c>
      <c r="I4" s="315">
        <f t="shared" si="1"/>
        <v>1</v>
      </c>
      <c r="J4" s="316" t="str">
        <f t="shared" si="2"/>
        <v>Accessibility</v>
      </c>
    </row>
    <row r="5" ht="15.75" customHeight="1">
      <c r="A5" s="316" t="s">
        <v>76</v>
      </c>
      <c r="C5" s="312" t="s">
        <v>3241</v>
      </c>
      <c r="D5" s="118" t="s">
        <v>3242</v>
      </c>
      <c r="E5" s="313">
        <f>COUNTIFS(Questions!$B:B,D5,Questions!$M:M,"=1")</f>
        <v>0</v>
      </c>
      <c r="F5" s="314">
        <f>COUNTIF(Questions!$B:B,D5)</f>
        <v>5</v>
      </c>
      <c r="G5" s="314">
        <f>IF(Questions!N19="Yes",SUMIFS(Questions!T:T,Questions!B:B,D5),0)</f>
        <v>15</v>
      </c>
      <c r="H5" s="314">
        <f>IF(Questions!N19="Yes",SUMIFS(Questions!S:S,Questions!B:B,D5),0)</f>
        <v>85</v>
      </c>
      <c r="I5" s="315">
        <f>IF(Questions!N19="Yes",G5/H5,0)</f>
        <v>0.1764705882</v>
      </c>
      <c r="J5" s="316" t="str">
        <f t="shared" ref="J5:J6" si="3">IF(K5=1,C5,"")</f>
        <v>Third Parties</v>
      </c>
      <c r="K5" s="316">
        <f>IF(Questions!N19="Yes",1,0)</f>
        <v>1</v>
      </c>
    </row>
    <row r="6" ht="15.75" customHeight="1">
      <c r="A6" s="316" t="s">
        <v>3243</v>
      </c>
      <c r="C6" s="312" t="s">
        <v>2506</v>
      </c>
      <c r="D6" s="118" t="s">
        <v>3244</v>
      </c>
      <c r="E6" s="313">
        <f>COUNTIFS(Questions!$B:B,D6,Questions!$M:M,"=1")</f>
        <v>0</v>
      </c>
      <c r="F6" s="314">
        <f>COUNTIF(Questions!$B:B,D6)</f>
        <v>9</v>
      </c>
      <c r="G6" s="314">
        <f>IF(Questions!N23="Yes",SUMIFS(Questions!T:T,Questions!B:B,D6),0)</f>
        <v>75</v>
      </c>
      <c r="H6" s="314">
        <f>IF(Questions!N23="Yes",SUMIFS(Questions!S:S,Questions!B:B,D6),0)</f>
        <v>105</v>
      </c>
      <c r="I6" s="315">
        <f>IF(Questions!N23="Yes",G6/H6,0)</f>
        <v>0.7142857143</v>
      </c>
      <c r="J6" s="316" t="str">
        <f t="shared" si="3"/>
        <v>Consulting</v>
      </c>
      <c r="K6" s="316">
        <f>IF(Questions!N23="Yes",1,0)</f>
        <v>1</v>
      </c>
    </row>
    <row r="7" ht="15.75" customHeight="1">
      <c r="C7" s="312" t="s">
        <v>3245</v>
      </c>
      <c r="D7" s="118" t="s">
        <v>3246</v>
      </c>
      <c r="E7" s="313">
        <f>COUNTIFS(Questions!$B:B,D7,Questions!$M:M,"=1")</f>
        <v>0</v>
      </c>
      <c r="F7" s="314">
        <f>COUNTIF(Questions!$B:B,D7)</f>
        <v>14</v>
      </c>
      <c r="G7" s="314">
        <f>SUMIFS(Questions!T:T,Questions!B:B,D7)</f>
        <v>315</v>
      </c>
      <c r="H7" s="314">
        <f>SUMIFS(Questions!S:S,Questions!B:B,D7)</f>
        <v>315</v>
      </c>
      <c r="I7" s="315">
        <f t="shared" ref="I7:I8" si="4">G7/H7</f>
        <v>1</v>
      </c>
      <c r="J7" s="316" t="str">
        <f t="shared" ref="J7:J8" si="5">C7</f>
        <v>Application Security</v>
      </c>
    </row>
    <row r="8" ht="15.75" customHeight="1">
      <c r="A8" s="310" t="s">
        <v>3247</v>
      </c>
      <c r="C8" s="312" t="s">
        <v>185</v>
      </c>
      <c r="D8" s="118" t="s">
        <v>3248</v>
      </c>
      <c r="E8" s="313">
        <f>COUNTIFS(Questions!$B:B,D8,Questions!$M:M,"=1")</f>
        <v>2</v>
      </c>
      <c r="F8" s="314">
        <f>COUNTIF(Questions!$B:B,D8)</f>
        <v>19</v>
      </c>
      <c r="G8" s="314">
        <f>SUMIFS(Questions!T:T,Questions!B:B,D8)</f>
        <v>315</v>
      </c>
      <c r="H8" s="314">
        <f>SUMIFS(Questions!S:S,Questions!B:B,D8)</f>
        <v>445</v>
      </c>
      <c r="I8" s="315">
        <f t="shared" si="4"/>
        <v>0.7078651685</v>
      </c>
      <c r="J8" s="316" t="str">
        <f t="shared" si="5"/>
        <v>Authentication, Authorization, and Accounting</v>
      </c>
    </row>
    <row r="9" ht="15.75" customHeight="1">
      <c r="A9" s="316" t="s">
        <v>3249</v>
      </c>
      <c r="C9" s="317" t="s">
        <v>3250</v>
      </c>
      <c r="D9" s="318" t="s">
        <v>3251</v>
      </c>
      <c r="E9" s="313">
        <f>COUNTIFS(Questions!$B:B,D9,Questions!$M:M,"=1")</f>
        <v>0</v>
      </c>
      <c r="F9" s="314">
        <f>COUNTIF(Questions!$B:B,D9)</f>
        <v>10</v>
      </c>
      <c r="G9" s="314">
        <f>IF(Questions!N20="Yes",SUMIFS(Questions!T:T,Questions!B:B,D9),0)</f>
        <v>210</v>
      </c>
      <c r="H9" s="314">
        <f>IF(Questions!N20="Yes",SUMIFS(Questions!S:S,Questions!B:B,D9),0)</f>
        <v>210</v>
      </c>
      <c r="I9" s="315">
        <f>IF(Questions!N20="Yes",G9/H9,0)</f>
        <v>1</v>
      </c>
      <c r="J9" s="316" t="str">
        <f>IF(K9=1,C9,"")</f>
        <v>Business Contituity Plan</v>
      </c>
      <c r="K9" s="316">
        <f>IF(Questions!N20="Yes",1,0)</f>
        <v>1</v>
      </c>
    </row>
    <row r="10" ht="15.75" customHeight="1">
      <c r="A10" s="316" t="s">
        <v>3252</v>
      </c>
      <c r="C10" s="317" t="s">
        <v>241</v>
      </c>
      <c r="D10" s="318" t="s">
        <v>3253</v>
      </c>
      <c r="E10" s="313">
        <f>COUNTIFS(Questions!$B:B,D10,Questions!$M:M,"=1")</f>
        <v>0</v>
      </c>
      <c r="F10" s="314">
        <f>COUNTIF(Questions!$B:B,D10)</f>
        <v>15</v>
      </c>
      <c r="G10" s="314">
        <f>SUMIFS(Questions!T:T,Questions!B:B,D10)</f>
        <v>215</v>
      </c>
      <c r="H10" s="314">
        <f>SUMIFS(Questions!S:S,Questions!B:B,D10)</f>
        <v>270</v>
      </c>
      <c r="I10" s="315">
        <f t="shared" ref="I10:I12" si="6">G10/H10</f>
        <v>0.7962962963</v>
      </c>
      <c r="J10" s="316" t="str">
        <f t="shared" ref="J10:J12" si="7">C10</f>
        <v>Change Management</v>
      </c>
    </row>
    <row r="11" ht="15.75" customHeight="1">
      <c r="A11" s="316" t="s">
        <v>3254</v>
      </c>
      <c r="C11" s="312" t="s">
        <v>270</v>
      </c>
      <c r="D11" s="118" t="s">
        <v>3255</v>
      </c>
      <c r="E11" s="313">
        <f>COUNTIFS(Questions!$B:B,D11,Questions!$M:M,"=1")</f>
        <v>0</v>
      </c>
      <c r="F11" s="314">
        <f>COUNTIF(Questions!$B:B,D11)</f>
        <v>24</v>
      </c>
      <c r="G11" s="314">
        <f>SUMIFS(Questions!T:T,Questions!B:B,D11)</f>
        <v>345</v>
      </c>
      <c r="H11" s="314">
        <f>SUMIFS(Questions!S:S,Questions!B:B,D11)</f>
        <v>455</v>
      </c>
      <c r="I11" s="315">
        <f t="shared" si="6"/>
        <v>0.7582417582</v>
      </c>
      <c r="J11" s="316" t="str">
        <f t="shared" si="7"/>
        <v>Data</v>
      </c>
    </row>
    <row r="12" ht="15.75" customHeight="1">
      <c r="A12" s="316" t="s">
        <v>3256</v>
      </c>
      <c r="C12" s="13" t="s">
        <v>314</v>
      </c>
      <c r="D12" s="13" t="s">
        <v>3257</v>
      </c>
      <c r="E12" s="313">
        <f>COUNTIFS(Questions!$B:B,D12,Questions!$M:M,"=1")</f>
        <v>0</v>
      </c>
      <c r="F12" s="314">
        <f>COUNTIF(Questions!$B:B,D12)</f>
        <v>17</v>
      </c>
      <c r="G12" s="314">
        <f>SUMIFS(Questions!T:T,Questions!B:B,D12)</f>
        <v>120</v>
      </c>
      <c r="H12" s="314">
        <f>SUMIFS(Questions!S:S,Questions!B:B,D12)</f>
        <v>140</v>
      </c>
      <c r="I12" s="315">
        <f t="shared" si="6"/>
        <v>0.8571428571</v>
      </c>
      <c r="J12" s="316" t="str">
        <f t="shared" si="7"/>
        <v>Datacenter</v>
      </c>
    </row>
    <row r="13" ht="15.75" customHeight="1">
      <c r="C13" s="13" t="s">
        <v>2965</v>
      </c>
      <c r="D13" s="13" t="s">
        <v>3258</v>
      </c>
      <c r="E13" s="313">
        <f>COUNTIFS(Questions!$B:B,D13,Questions!$M:M,"=1")</f>
        <v>0</v>
      </c>
      <c r="F13" s="314">
        <f>COUNTIF(Questions!$B:B,D13)</f>
        <v>11</v>
      </c>
      <c r="G13" s="314">
        <f>IF(Questions!N21="Yes",SUMIFS(Questions!T:T,Questions!B:B,D13),0)</f>
        <v>150</v>
      </c>
      <c r="H13" s="314">
        <f>IF(Questions!N21="Yes",SUMIFS(Questions!S:S,Questions!B:B,D13),0)</f>
        <v>230</v>
      </c>
      <c r="I13" s="315">
        <f>IF(Questions!N21="Yes",G13/H13,0)</f>
        <v>0.652173913</v>
      </c>
      <c r="J13" s="316" t="str">
        <f>IF(K13=1,C13,"")</f>
        <v>Disaster Recovery Plan</v>
      </c>
      <c r="K13" s="316">
        <f>IF(Questions!N21="Yes",1,0)</f>
        <v>1</v>
      </c>
    </row>
    <row r="14" ht="15.75" customHeight="1">
      <c r="A14" s="310" t="s">
        <v>3259</v>
      </c>
      <c r="C14" s="13" t="s">
        <v>367</v>
      </c>
      <c r="D14" s="13" t="s">
        <v>3260</v>
      </c>
      <c r="E14" s="313">
        <f>COUNTIFS(Questions!$B:B,D14,Questions!$M:M,"=1")</f>
        <v>0</v>
      </c>
      <c r="F14" s="314">
        <f>COUNTIF(Questions!$B:B,D14)</f>
        <v>11</v>
      </c>
      <c r="G14" s="314">
        <f>SUMIFS(Questions!T:T,Questions!B:B,D14)</f>
        <v>240</v>
      </c>
      <c r="H14" s="314">
        <f>SUMIFS(Questions!S:S,Questions!B:B,D14)</f>
        <v>240</v>
      </c>
      <c r="I14" s="315">
        <f t="shared" ref="I14:I18" si="8">G14/H14</f>
        <v>1</v>
      </c>
      <c r="J14" s="316" t="str">
        <f t="shared" ref="J14:J18" si="9">C14</f>
        <v>Firewalls, IDS, IPS, and Networking</v>
      </c>
    </row>
    <row r="15" ht="15.75" customHeight="1">
      <c r="A15" s="316" t="s">
        <v>3261</v>
      </c>
      <c r="C15" s="13" t="s">
        <v>386</v>
      </c>
      <c r="D15" s="13" t="s">
        <v>3262</v>
      </c>
      <c r="E15" s="313">
        <f>COUNTIFS(Questions!$B:B,D15,Questions!$M:M,"=1")</f>
        <v>0</v>
      </c>
      <c r="F15" s="314">
        <f>COUNTIF(Questions!$B:B,D15)</f>
        <v>16</v>
      </c>
      <c r="G15" s="314">
        <f>SUMIFS(Questions!T:T,Questions!B:B,D15)</f>
        <v>280</v>
      </c>
      <c r="H15" s="314">
        <f>SUMIFS(Questions!S:S,Questions!B:B,D15)</f>
        <v>300</v>
      </c>
      <c r="I15" s="315">
        <f t="shared" si="8"/>
        <v>0.9333333333</v>
      </c>
      <c r="J15" s="316" t="str">
        <f t="shared" si="9"/>
        <v>Policies, Procedures, and Processes</v>
      </c>
    </row>
    <row r="16" ht="15.75" customHeight="1">
      <c r="A16" s="316" t="s">
        <v>3263</v>
      </c>
      <c r="C16" s="319" t="s">
        <v>417</v>
      </c>
      <c r="D16" s="319" t="s">
        <v>3264</v>
      </c>
      <c r="E16" s="313">
        <f>COUNTIFS(Questions!$B:B,D16,Questions!$M:M,"=1")</f>
        <v>0</v>
      </c>
      <c r="F16" s="314">
        <f>COUNTIF(Questions!$B:B,D16)</f>
        <v>4</v>
      </c>
      <c r="G16" s="314">
        <f>SUMIFS(Questions!T:T,Questions!B:B,D16)</f>
        <v>45</v>
      </c>
      <c r="H16" s="314">
        <f>SUMIFS(Questions!S:S,Questions!B:B,D16)</f>
        <v>45</v>
      </c>
      <c r="I16" s="315">
        <f t="shared" si="8"/>
        <v>1</v>
      </c>
      <c r="J16" s="316" t="str">
        <f t="shared" si="9"/>
        <v>Incident Handling</v>
      </c>
    </row>
    <row r="17" ht="15.75" customHeight="1">
      <c r="A17" s="316" t="s">
        <v>3265</v>
      </c>
      <c r="C17" s="13" t="s">
        <v>426</v>
      </c>
      <c r="D17" s="13" t="s">
        <v>3266</v>
      </c>
      <c r="E17" s="313">
        <f>COUNTIFS(Questions!$B:B,D17,Questions!$M:M,"=1")</f>
        <v>0</v>
      </c>
      <c r="F17" s="314">
        <f>COUNTIF(Questions!$B:B,D17)</f>
        <v>5</v>
      </c>
      <c r="G17" s="314">
        <f>SUMIFS(Questions!T:T,Questions!B:B,D17)</f>
        <v>75</v>
      </c>
      <c r="H17" s="314">
        <f>SUMIFS(Questions!S:S,Questions!B:B,D17)</f>
        <v>90</v>
      </c>
      <c r="I17" s="315">
        <f t="shared" si="8"/>
        <v>0.8333333333</v>
      </c>
      <c r="J17" s="316" t="str">
        <f t="shared" si="9"/>
        <v>Quality Assurance</v>
      </c>
    </row>
    <row r="18" ht="15.75" customHeight="1">
      <c r="A18" s="316" t="s">
        <v>3267</v>
      </c>
      <c r="C18" s="319" t="s">
        <v>436</v>
      </c>
      <c r="D18" s="319" t="s">
        <v>3268</v>
      </c>
      <c r="E18" s="313">
        <f>COUNTIFS(Questions!$B:B,D18,Questions!$M:M,"=1")</f>
        <v>0</v>
      </c>
      <c r="F18" s="314">
        <f>COUNTIF(Questions!$B:B,D18)</f>
        <v>6</v>
      </c>
      <c r="G18" s="314">
        <f>SUMIFS(Questions!T:T,Questions!B:B,D18)</f>
        <v>105</v>
      </c>
      <c r="H18" s="314">
        <f>SUMIFS(Questions!S:S,Questions!B:B,D18)</f>
        <v>130</v>
      </c>
      <c r="I18" s="315">
        <f t="shared" si="8"/>
        <v>0.8076923077</v>
      </c>
      <c r="J18" s="316" t="str">
        <f t="shared" si="9"/>
        <v>Vulnerability Scanning</v>
      </c>
    </row>
    <row r="19" ht="15.75" customHeight="1">
      <c r="A19" s="316" t="s">
        <v>3256</v>
      </c>
      <c r="C19" s="319" t="s">
        <v>2315</v>
      </c>
      <c r="D19" s="319" t="s">
        <v>3269</v>
      </c>
      <c r="E19" s="313">
        <f>COUNTIFS(Questions!$B:B,D19,Questions!$M:M,"=1")</f>
        <v>0</v>
      </c>
      <c r="F19" s="314">
        <f>COUNTIF(Questions!$B:B,D19)</f>
        <v>29</v>
      </c>
      <c r="G19" s="314">
        <f>SUMIFS(Questions!T:T,Questions!B:B,D19)</f>
        <v>0</v>
      </c>
      <c r="H19" s="314">
        <f>IF(Questions!N18="Yes",SUMIFS(Questions!S:S,Questions!B:B,D19),0)</f>
        <v>0</v>
      </c>
      <c r="I19" s="315">
        <f>IF(Questions!N18="Yes",G19/H19,0)</f>
        <v>0</v>
      </c>
      <c r="J19" s="316" t="str">
        <f t="shared" ref="J19:J20" si="10">IF(K19=1,C19,"")</f>
        <v/>
      </c>
      <c r="K19" s="316">
        <f>IF(Questions!N18="Yes",1,0)</f>
        <v>0</v>
      </c>
    </row>
    <row r="20" ht="15.75" customHeight="1">
      <c r="C20" s="319" t="s">
        <v>3270</v>
      </c>
      <c r="D20" s="319" t="s">
        <v>3271</v>
      </c>
      <c r="E20" s="313">
        <f>COUNTIFS(Questions!$B:B,D20,Questions!$M:M,"=1")</f>
        <v>0</v>
      </c>
      <c r="F20" s="314">
        <f>COUNTIF(Questions!$B:B,D20)</f>
        <v>12</v>
      </c>
      <c r="G20" s="314">
        <f>SUMIFS(Questions!T:T,Questions!B:B,D20)</f>
        <v>0</v>
      </c>
      <c r="H20" s="314">
        <f>IF(Questions!N22="Yes",SUMIFS(Questions!S:S,Questions!B:B,D20),0)</f>
        <v>0</v>
      </c>
      <c r="I20" s="315">
        <f>IF(Questions!N22="Yes",G20/H20,0)</f>
        <v>0</v>
      </c>
      <c r="J20" s="316" t="str">
        <f t="shared" si="10"/>
        <v/>
      </c>
      <c r="K20" s="316">
        <f>IF(Questions!N22="Yes",1,0)</f>
        <v>0</v>
      </c>
    </row>
    <row r="21" ht="15.75" customHeight="1">
      <c r="A21" s="310" t="s">
        <v>3272</v>
      </c>
      <c r="C21" s="319"/>
      <c r="D21" s="319"/>
      <c r="E21" s="313">
        <f t="shared" ref="E21:H21" si="11">SUM(E2:E20)</f>
        <v>2</v>
      </c>
      <c r="F21" s="313">
        <f t="shared" si="11"/>
        <v>232</v>
      </c>
      <c r="G21" s="313">
        <f t="shared" si="11"/>
        <v>2940</v>
      </c>
      <c r="H21" s="313">
        <f t="shared" si="11"/>
        <v>3585</v>
      </c>
      <c r="I21" s="315">
        <f>G21/H21</f>
        <v>0.820083682</v>
      </c>
    </row>
    <row r="22" ht="15.75" customHeight="1">
      <c r="A22" s="316" t="s">
        <v>3273</v>
      </c>
      <c r="C22" s="319"/>
      <c r="D22" s="319"/>
      <c r="E22" s="313"/>
      <c r="F22" s="314"/>
      <c r="G22" s="314"/>
      <c r="H22" s="314"/>
      <c r="I22" s="315"/>
    </row>
    <row r="23" ht="15.75" customHeight="1">
      <c r="A23" s="316" t="s">
        <v>3274</v>
      </c>
      <c r="C23" s="319"/>
      <c r="D23" s="319"/>
      <c r="E23" s="313"/>
      <c r="F23" s="314"/>
      <c r="G23" s="314"/>
      <c r="H23" s="314"/>
      <c r="I23" s="315"/>
    </row>
    <row r="24" ht="15.75" customHeight="1"/>
    <row r="25" ht="15.75" customHeight="1">
      <c r="A25" s="310" t="s">
        <v>3275</v>
      </c>
      <c r="C25" s="310" t="s">
        <v>3276</v>
      </c>
    </row>
    <row r="26" ht="15.75" customHeight="1">
      <c r="A26" s="316" t="s">
        <v>3277</v>
      </c>
      <c r="C26" s="122" t="s">
        <v>187</v>
      </c>
    </row>
    <row r="27" ht="15.75" customHeight="1">
      <c r="A27" s="316" t="s">
        <v>3278</v>
      </c>
      <c r="C27" s="122" t="s">
        <v>3279</v>
      </c>
    </row>
    <row r="28" ht="15.75" customHeight="1">
      <c r="C28" s="122" t="s">
        <v>3280</v>
      </c>
    </row>
    <row r="29" ht="15.75" customHeight="1">
      <c r="A29" s="310" t="s">
        <v>3281</v>
      </c>
      <c r="C29" s="122" t="s">
        <v>3282</v>
      </c>
    </row>
    <row r="30" ht="15.75" customHeight="1">
      <c r="A30" s="316" t="s">
        <v>3283</v>
      </c>
    </row>
    <row r="31" ht="15.75" customHeight="1">
      <c r="A31" s="316" t="s">
        <v>3284</v>
      </c>
    </row>
    <row r="32" ht="15.75" customHeight="1"/>
    <row r="33" ht="15.75" customHeight="1">
      <c r="A33" s="310" t="s">
        <v>3285</v>
      </c>
    </row>
    <row r="34" ht="15.75" customHeight="1">
      <c r="A34" s="316" t="s">
        <v>3286</v>
      </c>
    </row>
    <row r="35" ht="15.75" customHeight="1">
      <c r="A35" s="316" t="s">
        <v>3287</v>
      </c>
    </row>
    <row r="36" ht="15.75" customHeight="1">
      <c r="A36" s="316" t="s">
        <v>3288</v>
      </c>
    </row>
    <row r="37" ht="15.75" customHeight="1">
      <c r="A37" s="316" t="s">
        <v>328</v>
      </c>
    </row>
    <row r="38" ht="15.75" customHeight="1">
      <c r="A38" s="316" t="s">
        <v>3243</v>
      </c>
    </row>
    <row r="39" ht="15.75" customHeight="1"/>
    <row r="40" ht="15.75" customHeight="1">
      <c r="A40" s="316" t="s">
        <v>3289</v>
      </c>
    </row>
    <row r="41" ht="15.75" customHeight="1"/>
    <row r="42" ht="15.75" customHeight="1">
      <c r="A42" s="316">
        <v>0.0</v>
      </c>
    </row>
    <row r="43" ht="15.75" customHeight="1">
      <c r="A43" s="316">
        <v>5.0</v>
      </c>
    </row>
    <row r="44" ht="15.75" customHeight="1">
      <c r="A44" s="316">
        <v>10.0</v>
      </c>
    </row>
    <row r="45" ht="15.75" customHeight="1">
      <c r="A45" s="316">
        <v>15.0</v>
      </c>
    </row>
    <row r="46" ht="15.75" customHeight="1">
      <c r="A46" s="316">
        <v>20.0</v>
      </c>
    </row>
    <row r="47" ht="15.75" customHeight="1">
      <c r="A47" s="316">
        <v>25.0</v>
      </c>
    </row>
    <row r="48" ht="15.75" customHeight="1">
      <c r="A48" s="316">
        <v>40.0</v>
      </c>
    </row>
    <row r="49" ht="15.75" customHeight="1">
      <c r="A49" s="122" t="s">
        <v>3290</v>
      </c>
    </row>
    <row r="50" ht="15.75" customHeight="1">
      <c r="A50" s="122" t="s">
        <v>3291</v>
      </c>
    </row>
    <row r="51" ht="15.75" customHeight="1">
      <c r="A51" s="122" t="s">
        <v>3292</v>
      </c>
    </row>
    <row r="52" ht="15.75" customHeight="1">
      <c r="A52" s="122" t="s">
        <v>3293</v>
      </c>
    </row>
    <row r="53" ht="15.75" customHeight="1">
      <c r="A53" s="122" t="s">
        <v>87</v>
      </c>
    </row>
    <row r="54" ht="15.75" customHeight="1">
      <c r="A54" s="122" t="s">
        <v>3294</v>
      </c>
    </row>
    <row r="55" ht="15.75" customHeight="1">
      <c r="A55" s="122" t="s">
        <v>3295</v>
      </c>
    </row>
    <row r="56" ht="15.75" customHeight="1">
      <c r="A56" s="122" t="s">
        <v>3296</v>
      </c>
    </row>
    <row r="57" ht="15.75" customHeight="1"/>
    <row r="58" ht="15.75" customHeight="1"/>
    <row r="59" ht="15.75" customHeight="1"/>
    <row r="60" ht="15.75" customHeight="1">
      <c r="A60" s="188" t="s">
        <v>2314</v>
      </c>
      <c r="B60" s="320">
        <v>4.0</v>
      </c>
    </row>
    <row r="61" ht="15.75" customHeight="1">
      <c r="A61" s="188" t="s">
        <v>2315</v>
      </c>
      <c r="B61" s="320">
        <v>5.0</v>
      </c>
    </row>
    <row r="62" ht="15.75" customHeight="1">
      <c r="A62" s="188" t="s">
        <v>3297</v>
      </c>
      <c r="B62" s="320">
        <v>6.0</v>
      </c>
    </row>
    <row r="63" ht="15.75" customHeight="1">
      <c r="A63" s="188" t="s">
        <v>2317</v>
      </c>
      <c r="B63" s="320">
        <v>7.0</v>
      </c>
    </row>
    <row r="64" ht="15.75" customHeight="1">
      <c r="A64" s="188" t="s">
        <v>2318</v>
      </c>
      <c r="B64" s="320">
        <v>8.0</v>
      </c>
    </row>
    <row r="65" ht="15.75" customHeight="1">
      <c r="A65" s="188" t="s">
        <v>504</v>
      </c>
      <c r="B65" s="320">
        <v>9.0</v>
      </c>
    </row>
    <row r="66" ht="15.75" customHeight="1">
      <c r="A66" s="188" t="s">
        <v>2319</v>
      </c>
      <c r="B66" s="320">
        <v>10.0</v>
      </c>
    </row>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J5">
    <cfRule type="expression" dxfId="6" priority="1" stopIfTrue="1">
      <formula>"IF($K5=""1"")"</formula>
    </cfRule>
  </conditionalFormatting>
  <conditionalFormatting sqref="J6">
    <cfRule type="expression" dxfId="6" priority="2" stopIfTrue="1">
      <formula>"IF($K5=""1"")"</formula>
    </cfRule>
  </conditionalFormatting>
  <conditionalFormatting sqref="J9">
    <cfRule type="expression" dxfId="6" priority="3" stopIfTrue="1">
      <formula>"IF($K5=""1"")"</formula>
    </cfRule>
  </conditionalFormatting>
  <conditionalFormatting sqref="J13">
    <cfRule type="expression" dxfId="6" priority="4" stopIfTrue="1">
      <formula>"IF($K5=""1"")"</formula>
    </cfRule>
  </conditionalFormatting>
  <conditionalFormatting sqref="J20">
    <cfRule type="expression" dxfId="6" priority="5" stopIfTrue="1">
      <formula>"IF($K5=""1"")"</formula>
    </cfRule>
  </conditionalFormatting>
  <conditionalFormatting sqref="J19">
    <cfRule type="expression" dxfId="6" priority="6" stopIfTrue="1">
      <formula>"IF($K5=""1"")"</formula>
    </cfRule>
  </conditionalFormatting>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2015-03-06T14:56:12Z</dcterms:created>
  <dc:creator>josh.callahan@humboldt.edu</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4b3c7e-3bfa-45f1-b28d-09d7fca8a9b7_Enabled">
    <vt:lpwstr>true</vt:lpwstr>
  </property>
  <property fmtid="{D5CDD505-2E9C-101B-9397-08002B2CF9AE}" pid="3" name="MSIP_Label_414b3c7e-3bfa-45f1-b28d-09d7fca8a9b7_SetDate">
    <vt:lpwstr>2023-02-06T20:03:37Z</vt:lpwstr>
  </property>
  <property fmtid="{D5CDD505-2E9C-101B-9397-08002B2CF9AE}" pid="4" name="MSIP_Label_414b3c7e-3bfa-45f1-b28d-09d7fca8a9b7_Method">
    <vt:lpwstr>Standard</vt:lpwstr>
  </property>
  <property fmtid="{D5CDD505-2E9C-101B-9397-08002B2CF9AE}" pid="5" name="MSIP_Label_414b3c7e-3bfa-45f1-b28d-09d7fca8a9b7_Name">
    <vt:lpwstr>University Internal</vt:lpwstr>
  </property>
  <property fmtid="{D5CDD505-2E9C-101B-9397-08002B2CF9AE}" pid="6" name="MSIP_Label_414b3c7e-3bfa-45f1-b28d-09d7fca8a9b7_SiteId">
    <vt:lpwstr>1113be34-aed1-4d00-ab4b-cdd02510be91</vt:lpwstr>
  </property>
  <property fmtid="{D5CDD505-2E9C-101B-9397-08002B2CF9AE}" pid="7" name="MSIP_Label_414b3c7e-3bfa-45f1-b28d-09d7fca8a9b7_ActionId">
    <vt:lpwstr>e2d8a5e3-c013-4893-8c18-257934533dca</vt:lpwstr>
  </property>
  <property fmtid="{D5CDD505-2E9C-101B-9397-08002B2CF9AE}" pid="8" name="MSIP_Label_414b3c7e-3bfa-45f1-b28d-09d7fca8a9b7_ContentBits">
    <vt:lpwstr>0</vt:lpwstr>
  </property>
</Properties>
</file>